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ecutive Summary" sheetId="1" r:id="rId4"/>
    <sheet state="visible" name="Performance VS Strategic Goals" sheetId="2" r:id="rId5"/>
    <sheet state="visible" name="Manually Updated Stats" sheetId="3" r:id="rId6"/>
    <sheet state="visible" name="Valuations" sheetId="4" r:id="rId7"/>
    <sheet state="visible" name="Stats (A)" sheetId="5" r:id="rId8"/>
    <sheet state="visible" name="Stats (B)" sheetId="6" r:id="rId9"/>
    <sheet state="visible" name="Raw Data" sheetId="7" r:id="rId10"/>
    <sheet state="hidden" name="Rough Work" sheetId="8" r:id="rId11"/>
  </sheets>
  <definedNames>
    <definedName localSheetId="6" name="UL_IN_COST">#REF!</definedName>
    <definedName localSheetId="6" name="EFFIC_COST">#REF!</definedName>
    <definedName localSheetId="6" name="LAST_MISCE_COST">#REF!</definedName>
    <definedName localSheetId="6" name="YTD_OTHER_VISITS">#REF!</definedName>
    <definedName localSheetId="6" name="LAST_AC_DC_COST">#REF!</definedName>
    <definedName localSheetId="6" name="LAST_SCP_C_COST">#REF!</definedName>
    <definedName localSheetId="6" name="NEW_CLIENTS_SERVED">#REF!</definedName>
    <definedName localSheetId="6" name="ELECT_NUM">#REF!</definedName>
    <definedName localSheetId="6" name="LAST_O_TES_NUM">#REF!</definedName>
    <definedName localSheetId="6" name="YTD_O_TES_COST">#REF!</definedName>
    <definedName localSheetId="6" name="YTD_ELECT_NUM">#REF!</definedName>
    <definedName localSheetId="6" name="LAST_ELECT_COST">#REF!</definedName>
    <definedName localSheetId="6" name="YTD_TOTAL_JOBS_COMPL_ON_TIME">#REF!</definedName>
    <definedName localSheetId="6" name="YTD_D_ACT_NUM">#REF!</definedName>
    <definedName localSheetId="6" name="LAST_CONSU_NUM">#REF!</definedName>
    <definedName localSheetId="6" name="YTD_TOTAL_JOBS_COMPLETED">#REF!</definedName>
    <definedName localSheetId="6" name="LAST_D_ACT_NUM">#REF!</definedName>
    <definedName localSheetId="6" name="SAMPLES">#REF!</definedName>
    <definedName localSheetId="6" name="YTD_R_AND_D_COST">#REF!</definedName>
    <definedName localSheetId="6" name="YTD_CERTI_COST">#REF!</definedName>
    <definedName localSheetId="6" name="YTD_UL_IN_COST">#REF!</definedName>
    <definedName localSheetId="6" name="LAST_JOBS_RECEIVED_AND_UNFIN_IN_PERIOD">#REF!</definedName>
    <definedName localSheetId="6" name="LAST_CLIENTS_SERVED">#REF!</definedName>
    <definedName localSheetId="6" name="JOBS_RECEIVED_IN_PERIOD">#REF!</definedName>
    <definedName localSheetId="6" name="LAST_O_CAL_NUM">#REF!</definedName>
    <definedName localSheetId="6" name="YTD_EARNING_JOBS">#REF!</definedName>
    <definedName localSheetId="6" name="LAST_TOTAL_JOBS_COMPL_ON_TIME">#REF!</definedName>
    <definedName localSheetId="6" name="YTD_JOBS_RECEIVED_IN_PERIOD">#REF!</definedName>
    <definedName localSheetId="6" name="YTD_JOBS_SCHEDULED_FOR_COMPLETION">#REF!</definedName>
    <definedName localSheetId="6" name="LAST_SP_PR_COST">#REF!</definedName>
    <definedName localSheetId="6" name="O_CAL_NUM">#REF!</definedName>
    <definedName localSheetId="6" name="LAST_MISPR_COST">#REF!</definedName>
    <definedName localSheetId="6" name="YTD_UL_IN_NUM">#REF!</definedName>
    <definedName localSheetId="6" name="YTD_CONSU_NUM">#REF!</definedName>
    <definedName localSheetId="6" name="CONSU_COST">#REF!</definedName>
    <definedName localSheetId="6" name="LAST_R_AND_D_NUM">#REF!</definedName>
    <definedName localSheetId="6" name="YTD_O_TES_NUM">#REF!</definedName>
    <definedName localSheetId="6" name="LAST_TEMPE_COST">#REF!</definedName>
    <definedName localSheetId="6" name="TEMPE_COST">#REF!</definedName>
    <definedName localSheetId="6" name="R_AND_D_COST">#REF!</definedName>
    <definedName localSheetId="6" name="END_OF_LAST_PERIOD">#REF!</definedName>
    <definedName localSheetId="6" name="YTD_AC_DC_COST">#REF!</definedName>
    <definedName localSheetId="6" name="LAST_AC_DC_NUM">#REF!</definedName>
    <definedName localSheetId="6" name="LAST_MISPR_NUM">#REF!</definedName>
    <definedName localSheetId="6" name="CERTI_NUM">#REF!</definedName>
    <definedName localSheetId="6" name="LAST_INTER_NUM">#REF!</definedName>
    <definedName localSheetId="6" name="LAST_TOTAL_JOBS_COMPLETED">#REF!</definedName>
    <definedName localSheetId="6" name="OTHER_VISITS">#REF!</definedName>
    <definedName localSheetId="6" name="LAST_ENERG_NUM">#REF!</definedName>
    <definedName localSheetId="6" name="YTD_COTIF">#REF!</definedName>
    <definedName localSheetId="6" name="CERTI_COST">#REF!</definedName>
    <definedName localSheetId="6" name="ENERG_NUM">#REF!</definedName>
    <definedName localSheetId="6" name="LAST_EARNING_JOBS">#REF!</definedName>
    <definedName localSheetId="6" name="ENERG_COST">#REF!</definedName>
    <definedName localSheetId="6" name="TEMPE_NUM">#REF!</definedName>
    <definedName localSheetId="6" name="LAST_MEETG_NUM">#REF!</definedName>
    <definedName localSheetId="6" name="END_OF_THIS_PERIOD">#REF!</definedName>
    <definedName localSheetId="6" name="YTD_AC_DC_NUM">#REF!</definedName>
    <definedName localSheetId="6" name="YTD_O_CAL_NUM">#REF!</definedName>
    <definedName localSheetId="6" name="INTER_COST">#REF!</definedName>
    <definedName localSheetId="6" name="YTD_MISCE_NUM">#REF!</definedName>
    <definedName localSheetId="6" name="REPORT_PERIOD">#REF!</definedName>
    <definedName localSheetId="6" name="LAST_R_AND_D_COST">#REF!</definedName>
    <definedName localSheetId="6" name="CONSU_NUM">#REF!</definedName>
    <definedName localSheetId="6" name="SCP_C_NUM">#REF!</definedName>
    <definedName localSheetId="6" name="YTD_CONSU_COST">#REF!</definedName>
    <definedName localSheetId="6" name="MISCE_COST">#REF!</definedName>
    <definedName localSheetId="6" name="LAST_INTER_COST">#REF!</definedName>
    <definedName localSheetId="6" name="LAST_CERTI_NUM">#REF!</definedName>
    <definedName localSheetId="6" name="COTIF">#REF!</definedName>
    <definedName localSheetId="6" name="LAST_MEETG_COST">#REF!</definedName>
    <definedName localSheetId="6" name="AC_DC_NUM">#REF!</definedName>
    <definedName localSheetId="6" name="YTD_D_ACT_COST">#REF!</definedName>
    <definedName localSheetId="6" name="EFFIC_NUM">#REF!</definedName>
    <definedName localSheetId="6" name="YTD_TEMPE_COST">#REF!</definedName>
    <definedName localSheetId="6" name="JOBS_SCHEDULED_FOR_COMPLETION">#REF!</definedName>
    <definedName localSheetId="6" name="LAST_OTHER_VISITS">#REF!</definedName>
    <definedName localSheetId="6" name="LAST_EARNINGS_FROM_NEW_CLIENTS">#REF!</definedName>
    <definedName localSheetId="6" name="LAST_EFFIC_NUM">#REF!</definedName>
    <definedName localSheetId="6" name="YTD_ELECT_COST">#REF!</definedName>
    <definedName localSheetId="6" name="YTD_ENERG_COST">#REF!</definedName>
    <definedName localSheetId="6" name="YTD_NEW_CLIENTS_SERVED">#REF!</definedName>
    <definedName localSheetId="6" name="LAST_O_CAL_COST">#REF!</definedName>
    <definedName localSheetId="6" name="NON_EARNING_JOBS">#REF!</definedName>
    <definedName localSheetId="6" name="LAST_MISCE_NUM">#REF!</definedName>
    <definedName localSheetId="6" name="LAST_JOB_RECEIVED_AND_COMPL_IN_PERIOD">#REF!</definedName>
    <definedName localSheetId="6" name="LAST_UL_IN_COST">#REF!</definedName>
    <definedName localSheetId="6" name="LAST_COTIF">#REF!</definedName>
    <definedName localSheetId="6" name="O_TES_COST">#REF!</definedName>
    <definedName localSheetId="6" name="YTD_SCP_C_NUM">#REF!</definedName>
    <definedName localSheetId="6" name="LAST_YEAR">#REF!</definedName>
    <definedName localSheetId="6" name="LAST_SP_PR_NUM">#REF!</definedName>
    <definedName localSheetId="6" name="LAST_TEMPE_NUM">#REF!</definedName>
    <definedName localSheetId="6" name="FACTORY_PLANT_VISITS">#REF!</definedName>
    <definedName localSheetId="6" name="EARNINGS_FROM_NEW_CLIENTS">#REF!</definedName>
    <definedName localSheetId="6" name="JOBS_RECEIVED_AND_UNFIN_IN_PERIOD">#REF!</definedName>
    <definedName localSheetId="6" name="LAST_JOBS_SCHEDULED_FOR_COMPLETION">#REF!</definedName>
    <definedName localSheetId="6" name="EARNING_JOBS">#REF!</definedName>
    <definedName localSheetId="6" name="LAST_UL_IN_NUM">#REF!</definedName>
    <definedName localSheetId="6" name="YTD_O_CAL_COST">#REF!</definedName>
    <definedName localSheetId="6" name="YTD_MISPR_COST">#REF!</definedName>
    <definedName localSheetId="6" name="YTD_JOBS_RECEIVED_AND_UNFIN_IN_PERIOD">#REF!</definedName>
    <definedName localSheetId="6" name="LAST_O_TES_COST">#REF!</definedName>
    <definedName localSheetId="6" name="SP_PR_NUM">#REF!</definedName>
    <definedName localSheetId="6" name="MISPR_NUM">#REF!</definedName>
    <definedName localSheetId="6" name="LAST_FACTORY_PLANT_VISITS">#REF!</definedName>
    <definedName localSheetId="6" name="TOTAL_JOBS_COMPL_ON_TIME">#REF!</definedName>
    <definedName localSheetId="6" name="YTD_FACTORY_PLANT_VISITS">#REF!</definedName>
    <definedName localSheetId="6" name="YTD_CERTI_NUM">#REF!</definedName>
    <definedName localSheetId="6" name="YTD_NON_EARNING_JOBS">#REF!</definedName>
    <definedName localSheetId="6" name="YTD_TEMPE_NUM">#REF!</definedName>
    <definedName localSheetId="6" name="START_OF_YEAR_TO_DATE_PERIOD">#REF!</definedName>
    <definedName localSheetId="6" name="MEETG_COST">#REF!</definedName>
    <definedName localSheetId="6" name="LAST_EFFIC_COST">#REF!</definedName>
    <definedName localSheetId="6" name="YTD_MEETG_COST">#REF!</definedName>
    <definedName localSheetId="6" name="END_OF_YEAR_TO_DATE_PERIOD">#REF!</definedName>
    <definedName localSheetId="6" name="YTD_JOB_RECEIVED_AND_COMPL_IN_PERIOD">#REF!</definedName>
    <definedName localSheetId="6" name="YTD_EFFIC_NUM">#REF!</definedName>
    <definedName localSheetId="6" name="LAST_JOBS_RECEIVED_IN_PERIOD">#REF!</definedName>
    <definedName localSheetId="6" name="JOB_RECEIVED_AND_COMPL_IN_PERIOD">#REF!</definedName>
    <definedName localSheetId="6" name="LAST_COMPLAINTS_ON_SERVICE">#REF!</definedName>
    <definedName localSheetId="6" name="YTD_R_AND_D_NUM">#REF!</definedName>
    <definedName localSheetId="6" name="CLIENTS_SERVED">#REF!</definedName>
    <definedName localSheetId="6" name="ELECT_COST">#REF!</definedName>
    <definedName localSheetId="6" name="MEETG_NUM">#REF!</definedName>
    <definedName localSheetId="6" name="LAST_NON_EARNING_JOBS">#REF!</definedName>
    <definedName localSheetId="6" name="UL_IN_NUM">#REF!</definedName>
    <definedName localSheetId="6" name="CERTIFICATION_COST">#REF!</definedName>
    <definedName localSheetId="6" name="SP_PR_COST">#REF!</definedName>
    <definedName localSheetId="6" name="LAST_ENERG_COST">#REF!</definedName>
    <definedName localSheetId="6" name="YTD_SCP_C_COST">#REF!</definedName>
    <definedName localSheetId="6" name="LAST_D_ACT_COST">#REF!</definedName>
    <definedName localSheetId="6" name="LAST_NEW_CLIENTS_SERVED">#REF!</definedName>
    <definedName localSheetId="6" name="SCP_C_COST">#REF!</definedName>
    <definedName localSheetId="6" name="AC_DC_COST">#REF!</definedName>
    <definedName localSheetId="6" name="START_OF_THIS_PERIOD">#REF!</definedName>
    <definedName localSheetId="6" name="INTER_NUM">#REF!</definedName>
    <definedName localSheetId="6" name="D_ACT_COST">#REF!</definedName>
    <definedName localSheetId="6" name="YTD_CLIENTS_SERVED">#REF!</definedName>
    <definedName localSheetId="6" name="YTD_SAMPLES">#REF!</definedName>
    <definedName localSheetId="6" name="CURRENT_YEAR">'Raw Data'!$B$4</definedName>
    <definedName localSheetId="6" name="LAST_CONSU_COST">#REF!</definedName>
    <definedName localSheetId="6" name="YTD_EARNINGS_FROM_NEW_CLIENTS">#REF!</definedName>
    <definedName localSheetId="6" name="O_CAL_COST">#REF!</definedName>
    <definedName localSheetId="6" name="COMPLAINTS_ON_SERVICE">#REF!</definedName>
    <definedName localSheetId="6" name="LAST_ELECT_NUM">#REF!</definedName>
    <definedName localSheetId="6" name="YTD_SP_PR_COST">#REF!</definedName>
    <definedName localSheetId="6" name="YTD_MISPR_NUM">#REF!</definedName>
    <definedName localSheetId="6" name="D_ACT_NUM">#REF!</definedName>
    <definedName localSheetId="6" name="LAST_SCP_C_NUM">#REF!</definedName>
    <definedName localSheetId="6" name="LAST_CERTI_COST">#REF!</definedName>
    <definedName localSheetId="6" name="LAST_SAMPLES">#REF!</definedName>
    <definedName localSheetId="6" name="YTD_INTER_NUM">#REF!</definedName>
    <definedName localSheetId="6" name="YTD_SP_PR_NUM">#REF!</definedName>
    <definedName localSheetId="6" name="YTD_MEETG_NUM">#REF!</definedName>
    <definedName localSheetId="6" name="YTD_INTER_COST">#REF!</definedName>
    <definedName localSheetId="6" name="SOURCE_AREAS">#REF!</definedName>
    <definedName localSheetId="6" name="YTD_EFFIC_COST">#REF!</definedName>
    <definedName localSheetId="6" name="MISPR_COST">#REF!</definedName>
    <definedName localSheetId="6" name="TOTAL_JOBS_COMPLETED">#REF!</definedName>
    <definedName localSheetId="6" name="O_TES_NUM">#REF!</definedName>
    <definedName localSheetId="6" name="YTD_MISCE_COST">#REF!</definedName>
    <definedName localSheetId="6" name="START_OF_LAST_PERIOD">#REF!</definedName>
    <definedName localSheetId="6" name="DEPARTMENT">'Raw Data'!$A$1</definedName>
    <definedName localSheetId="6" name="MISCE_NUM">#REF!</definedName>
    <definedName localSheetId="6" name="YTD_COMPLAINTS_ON_SERVICE">#REF!</definedName>
    <definedName localSheetId="6" name="R_AND_D_NUM">#REF!</definedName>
    <definedName localSheetId="6" name="YTD_ENERG_NUM">#REF!</definedName>
  </definedNames>
  <calcPr/>
  <extLst>
    <ext uri="GoogleSheetsCustomDataVersion1">
      <go:sheetsCustomData xmlns:go="http://customooxmlschemas.google.com/" r:id="rId12" roundtripDataSignature="AMtx7mhPt+HDtipK4bd9seXfg8mr48+t1Q=="/>
    </ext>
  </extLst>
</workbook>
</file>

<file path=xl/sharedStrings.xml><?xml version="1.0" encoding="utf-8"?>
<sst xmlns="http://schemas.openxmlformats.org/spreadsheetml/2006/main" count="1134" uniqueCount="775">
  <si>
    <t>Data Period:</t>
  </si>
  <si>
    <t>MONTHLY REPORT</t>
  </si>
  <si>
    <t>Type of Year:</t>
  </si>
  <si>
    <t>Report Period:</t>
  </si>
  <si>
    <t>Year Period:</t>
  </si>
  <si>
    <t>1)</t>
  </si>
  <si>
    <t>EXECUTIVE SUMMARY</t>
  </si>
  <si>
    <t>Performance Indicator</t>
  </si>
  <si>
    <t>Target
(This Year)</t>
  </si>
  <si>
    <t>Target 
(This Month)</t>
  </si>
  <si>
    <t>Performance
(This Month)</t>
  </si>
  <si>
    <t>Performance
(Year to Date)</t>
  </si>
  <si>
    <t>Very Brief Important Comments
(i.e. next known targets and other requested info)</t>
  </si>
  <si>
    <t>#1: 
% of activities completed according to schedule (at start of the year) for International Recognition</t>
  </si>
  <si>
    <t>#2: 
% of jobs Completed On Time and In Full (COTIF) for technical services (non-support tasks only)</t>
  </si>
  <si>
    <t>#3: 
Number of tests conducted</t>
  </si>
  <si>
    <t>#4: 
Number of calibrations conducted</t>
  </si>
  <si>
    <t>#5: 
% of equipment calibrated as per schedule at start of the year</t>
  </si>
  <si>
    <t>#6: 
% of QEMS documents that are current</t>
  </si>
  <si>
    <t>#7: 
% of NCPAR ready for verification within Revision 0 timeline (And adequately addressed by Lab/Branch)</t>
  </si>
  <si>
    <t>#8: 
Number of inter-laboratory comparisons &amp; proficiency tests</t>
  </si>
  <si>
    <t>#9: 
J$ value of technical services completed (Earning &amp; Non-Earning)</t>
  </si>
  <si>
    <t>2)</t>
  </si>
  <si>
    <t>PERFORMANCE AGAINST STRATEGIC GOALS</t>
  </si>
  <si>
    <t>BSJ Strategic Goals</t>
  </si>
  <si>
    <t>Branch Level Methods for Achieving Goals</t>
  </si>
  <si>
    <t>Monthly Targets Towards Implementing Methods</t>
  </si>
  <si>
    <t>Peformances Against Targets</t>
  </si>
  <si>
    <t>Brief Comments</t>
  </si>
  <si>
    <t>#</t>
  </si>
  <si>
    <t>Titles</t>
  </si>
  <si>
    <t>This Year</t>
  </si>
  <si>
    <t>This Month</t>
  </si>
  <si>
    <t>Next Month</t>
  </si>
  <si>
    <t>or Clarifications</t>
  </si>
  <si>
    <t>Write the exact title of one of the Organizational Strategic goals. 
See below for examples.</t>
  </si>
  <si>
    <t>Write ONE of the generalised methods, that the Director and the Department had agreed on, in regards to achieving the specified strategic goal at the left of this input cell/area. This method should be a relatively broad method intended for the year period.
If there are more than one methods, put the others in the other input cells/areas below.
See below for examples/guides</t>
  </si>
  <si>
    <t>This target should be a copy of what was written, in the previous reporting period, in the input field that is at the immediate right of this input field. 
This represents the action that should have taken place in the report period
See below for examples.</t>
  </si>
  <si>
    <t>State a very brief but also very specific action(s) that is objective, measureable and was set/approved by the head of the area, as a target to be achieved in the NEXT report period/month. This target should be clearly linked to the method given for achieving the specified strategic goal.
See examples below</t>
  </si>
  <si>
    <t>This should be brief and should simply reflect whether the target was met or not. If it was met, it should give a CONCISE indication of how.
Do not mention dates as this section is about the current report period ONLY by default.
See below for examples</t>
  </si>
  <si>
    <t>BRIEFLY state something that is extremely necessary and was not appropiate for the other fields. 
See below for examples.
Also, as a point of information, please note that ALT+Enter is used while typing in a cell to get a new line. Also, avoid adding new rows to the spreadsheet.</t>
  </si>
  <si>
    <t>Engagement &amp; Collaboration</t>
  </si>
  <si>
    <t>Develop capacity to establish, and serve as, testing and standards body for items involving hazardous substances, while concurrently providing assistance to the process underwhich the required legislation must be developed and implemented.</t>
  </si>
  <si>
    <t>Mr Allen, Mr Grant and Ms Salmon will be required to continue partcipating in the PGEC in Malaysia.</t>
  </si>
  <si>
    <t>Mr Allen, Mr Grant and Ms Salmon will be required to successfully undertake an exam in the PGEC at Malaysia. They must then return to Jamaica and show their respective Branches how this new knowledge can help  to execute the Branch Level Method</t>
  </si>
  <si>
    <t>Mr Allen, Mr Grant and Ms Salmon are still in Malaysia participating in the PGEC.</t>
  </si>
  <si>
    <t>Mr. Allen has reported that he was ill and in the hospital for a week. As such, he was not participating in the PGEC for a week.</t>
  </si>
  <si>
    <t>Customer-focused &amp; Quality Driven</t>
  </si>
  <si>
    <t>Provide metrology services, via the Health Sector Project, to improve the quality/traceability of measureing devices that are used in within the health sector</t>
  </si>
  <si>
    <t>Complete 80% of all voltage, current, resistance, energy, time &amp; frequency and temperature calibration jobs received from public and private health care facilities within turnaround times listed in the Dept.'s pricing schedule.</t>
  </si>
  <si>
    <t>[not applicable]</t>
  </si>
  <si>
    <t>no instruments were submitted for calibration</t>
  </si>
  <si>
    <t>3)</t>
  </si>
  <si>
    <t>MANUALLY UPDATED STATISTICS</t>
  </si>
  <si>
    <t>Parameters</t>
  </si>
  <si>
    <t>Very Brief Specific Comments For Each Parameter (Wherever This Is Necessary/Helpful)</t>
  </si>
  <si>
    <t>HUMAN RESOURCE</t>
  </si>
  <si>
    <t>Largest Team Size turn out</t>
  </si>
  <si>
    <t>Smallest Team Size turn out</t>
  </si>
  <si>
    <t>Permanent Staff Total on record</t>
  </si>
  <si>
    <t>Temporary Staff Total on record</t>
  </si>
  <si>
    <t>Persons hired or temporarily assigned</t>
  </si>
  <si>
    <t>Persons resigned/dismissed</t>
  </si>
  <si>
    <t>Persons waiting to receive training</t>
  </si>
  <si>
    <t>Persons just trained in their field</t>
  </si>
  <si>
    <t>Persons just trained in other field</t>
  </si>
  <si>
    <t>Rate of absenteeism (%)
[Total absence * 100] / 
[team size * total work days]</t>
  </si>
  <si>
    <t>ADDITIONAL BRIEF COMMENTS</t>
  </si>
  <si>
    <t>[Comment only if it is necessary and relates to the current report period but is NOT deducible from the statistics/comments above]</t>
  </si>
  <si>
    <t>OCCUPATIONAL HEALTH AND SAFETY</t>
  </si>
  <si>
    <t>No. of Incidents/Injuries/Fatalities</t>
  </si>
  <si>
    <t>No. of unresolved OSH issues present</t>
  </si>
  <si>
    <t>No. of PPEs needed but not received</t>
  </si>
  <si>
    <t>No. of PPEs requested</t>
  </si>
  <si>
    <t>No. of PPEs received/replaced</t>
  </si>
  <si>
    <t>No. of OSH audit/inspection received</t>
  </si>
  <si>
    <t>No. of OSH drills participated in</t>
  </si>
  <si>
    <t>No. of emergency responses (not drills)</t>
  </si>
  <si>
    <t>No. of expressed OSH concerns</t>
  </si>
  <si>
    <t>No. of corrective/preventative actions</t>
  </si>
  <si>
    <t>No. of other OSH activities</t>
  </si>
  <si>
    <t>QUALITY AND ENVIRONMENT MANAGEMENT SYSTEMS ACTIVITIES</t>
  </si>
  <si>
    <t>No. of documents created</t>
  </si>
  <si>
    <t>No. of documents withdrawn</t>
  </si>
  <si>
    <t>No. of documents revised/reviewed</t>
  </si>
  <si>
    <t>No. of documents current</t>
  </si>
  <si>
    <t>No. of documents not current</t>
  </si>
  <si>
    <t>No. of NCs/CARs identified/received</t>
  </si>
  <si>
    <t>No. of NCPARs issued</t>
  </si>
  <si>
    <t>No. of NCPARs revised</t>
  </si>
  <si>
    <t>No. of NCPARs verified and closed</t>
  </si>
  <si>
    <t>No. of NCPARs closed at revision 0</t>
  </si>
  <si>
    <t>No. of NCPARs open</t>
  </si>
  <si>
    <t>No. of other QEMS activities</t>
  </si>
  <si>
    <t>4)</t>
  </si>
  <si>
    <t>GENERAL JMTS STATISTICS (FINAL VALUATIONS IN $JMD)</t>
  </si>
  <si>
    <t>Jobs completed in month</t>
  </si>
  <si>
    <t>^ and are earning jobs</t>
  </si>
  <si>
    <t>...^ but with External Clients</t>
  </si>
  <si>
    <t>...^ but also Obligatory Duties</t>
  </si>
  <si>
    <t>^ and are non-earning jobs</t>
  </si>
  <si>
    <t>...^ but are NOT support tasks</t>
  </si>
  <si>
    <t>...^ but a Gov. Client Partnership</t>
  </si>
  <si>
    <t>...^ but with Internal Clients</t>
  </si>
  <si>
    <t>...^ with offers but not support task</t>
  </si>
  <si>
    <t>...^ but also Support Tasks for BSJ</t>
  </si>
  <si>
    <t>Departmental Support</t>
  </si>
  <si>
    <t>Meeting Attendance</t>
  </si>
  <si>
    <t>Miscellaneous Project Support</t>
  </si>
  <si>
    <t>Research &amp; Development Support</t>
  </si>
  <si>
    <t>Special Major Project Support</t>
  </si>
  <si>
    <t>Training Attendance</t>
  </si>
  <si>
    <t>Technical Committee Support</t>
  </si>
  <si>
    <t>^ Re: consumer complaints</t>
  </si>
  <si>
    <t>^ Re: local requirement/compliance</t>
  </si>
  <si>
    <t>5)</t>
  </si>
  <si>
    <t>GENERAL JMTS STATISTICS (TALLIES &amp; PERCENTAGES)</t>
  </si>
  <si>
    <t>COTIF % (completion date style)</t>
  </si>
  <si>
    <t>^ but excluding support tasks</t>
  </si>
  <si>
    <t>^ but for earning jobs</t>
  </si>
  <si>
    <t>^ but for non-earning jobs</t>
  </si>
  <si>
    <t>...^ which are NOT support tasks</t>
  </si>
  <si>
    <t>...^ which are Support Tasks</t>
  </si>
  <si>
    <t>Started On Time (SOT %)</t>
  </si>
  <si>
    <t>^ but for earning jobs only</t>
  </si>
  <si>
    <t>^ but for non-earning jobs only</t>
  </si>
  <si>
    <t>Jobs to be completed in month</t>
  </si>
  <si>
    <t>...^ but completed on time</t>
  </si>
  <si>
    <t>...^ but completed late</t>
  </si>
  <si>
    <t>...^ but not yet completed</t>
  </si>
  <si>
    <t>On hold because of client</t>
  </si>
  <si>
    <t>On hold for other reasons</t>
  </si>
  <si>
    <t>Ongoing</t>
  </si>
  <si>
    <t>Not Started</t>
  </si>
  <si>
    <t>...^ which were completed on time</t>
  </si>
  <si>
    <t>NOT Support task</t>
  </si>
  <si>
    <t>Support task</t>
  </si>
  <si>
    <t>...^ which were completed late</t>
  </si>
  <si>
    <t>...^ which are not yet completed</t>
  </si>
  <si>
    <t>Avg. turnaround time in month</t>
  </si>
  <si>
    <t>...^ with Internal Clients</t>
  </si>
  <si>
    <t>...^ which are Obligatory Duties</t>
  </si>
  <si>
    <t>Jobs submitted in month</t>
  </si>
  <si>
    <t>^ and are currently on hold</t>
  </si>
  <si>
    <t>...^ but are earning jobs</t>
  </si>
  <si>
    <t>...^ but are non-earning jobs</t>
  </si>
  <si>
    <t>^ and was "Cancelled"</t>
  </si>
  <si>
    <t>^ and was "Withdrawn by client"</t>
  </si>
  <si>
    <t>^ and have status "Not Started"</t>
  </si>
  <si>
    <t>^ and have status "Ongoing"</t>
  </si>
  <si>
    <t>6)</t>
  </si>
  <si>
    <t>OTHER JMTS STATISTICS (TALLIES)</t>
  </si>
  <si>
    <t>ENTIRE BRANCH/DEPARTMENT/UNIT/AREA</t>
  </si>
  <si>
    <t>Total no. of tests</t>
  </si>
  <si>
    <t>No. of tests for earning jobs</t>
  </si>
  <si>
    <t>No. of tests for non-earning jobs</t>
  </si>
  <si>
    <t>Total no. of calibrations</t>
  </si>
  <si>
    <t>Calibrations for earning jobs</t>
  </si>
  <si>
    <t>Calibrations for non-earning jobs</t>
  </si>
  <si>
    <t>Total no. of training conducted</t>
  </si>
  <si>
    <t>No. of earning training conducted</t>
  </si>
  <si>
    <t>No. of non-earning training conducted</t>
  </si>
  <si>
    <t>Total no. of label assessments</t>
  </si>
  <si>
    <t>Earning label assessments</t>
  </si>
  <si>
    <t>Non-earning label assessments</t>
  </si>
  <si>
    <t>Total no. of Inspections</t>
  </si>
  <si>
    <t>Earning inspections</t>
  </si>
  <si>
    <t>Non-earning inspections</t>
  </si>
  <si>
    <t>Total no. of consultancy provided</t>
  </si>
  <si>
    <t>Total no. of other services provided</t>
  </si>
  <si>
    <t>Other earning services</t>
  </si>
  <si>
    <t>Other non-earning services</t>
  </si>
  <si>
    <t>No. of  samples received</t>
  </si>
  <si>
    <t>No. of  samples assessed</t>
  </si>
  <si>
    <t>No. of  items received</t>
  </si>
  <si>
    <t>No. of  items assessed</t>
  </si>
  <si>
    <t>No. of known sectors served</t>
  </si>
  <si>
    <t>Agriculture &amp; Fisheries</t>
  </si>
  <si>
    <t>Construction</t>
  </si>
  <si>
    <t>Consumer Accessories</t>
  </si>
  <si>
    <t>Cultural &amp; Creative Industries</t>
  </si>
  <si>
    <t>Energy/Utilities</t>
  </si>
  <si>
    <t>Financial &amp; Business</t>
  </si>
  <si>
    <t>Foods (Processing &amp; Trade)</t>
  </si>
  <si>
    <t>Healthcare</t>
  </si>
  <si>
    <t>Household/Personal Solutions</t>
  </si>
  <si>
    <t>Industrial &amp; Office Solutions</t>
  </si>
  <si>
    <t>Information &amp; Communication (ICT)</t>
  </si>
  <si>
    <t>Leisure &amp; Tourism</t>
  </si>
  <si>
    <t>Mining/Quarrying &amp; Environment</t>
  </si>
  <si>
    <t>Research &amp; Education</t>
  </si>
  <si>
    <t>Security &amp; Justice</t>
  </si>
  <si>
    <t>Transportation</t>
  </si>
  <si>
    <t>Other</t>
  </si>
  <si>
    <t>--</t>
  </si>
  <si>
    <t>Jobs received via Head Office</t>
  </si>
  <si>
    <t>Jobs received via Mobay Office</t>
  </si>
  <si>
    <t>Jobs received via Mandeville Office</t>
  </si>
  <si>
    <t>Jobs received via Ochi Office</t>
  </si>
  <si>
    <t>Jobs received via Sav Office</t>
  </si>
  <si>
    <t>Jobs for outside BSJ compounds</t>
  </si>
  <si>
    <t>Testing (Nonmetal)</t>
  </si>
  <si>
    <t>No. of calibrations for earning jobs</t>
  </si>
  <si>
    <t>No. of calibrations for non-earning jobs</t>
  </si>
  <si>
    <t>Total no. of inspections</t>
  </si>
  <si>
    <t>Total valuation for completed jobs</t>
  </si>
  <si>
    <t>Valuation for earning jobs</t>
  </si>
  <si>
    <t>Valuation for non-earning jobs</t>
  </si>
  <si>
    <t xml:space="preserve">Jobs with EDOC in period </t>
  </si>
  <si>
    <t>Earning jobs with EDOC in period</t>
  </si>
  <si>
    <t>Non-earning jobs with EDOC in period</t>
  </si>
  <si>
    <t xml:space="preserve">Ontime Jobs with EDOC in period </t>
  </si>
  <si>
    <t>COTIF %</t>
  </si>
  <si>
    <t>Testing (Packages)</t>
  </si>
  <si>
    <t>Department:</t>
  </si>
  <si>
    <t>Packaging, Non-Metallic &amp; Furniture</t>
  </si>
  <si>
    <t>Data Starts at:</t>
  </si>
  <si>
    <t>Data Ends at:</t>
  </si>
  <si>
    <t>Report Month starts at:</t>
  </si>
  <si>
    <t>Report Month ends at:</t>
  </si>
  <si>
    <t>Year Type:</t>
  </si>
  <si>
    <t>This financial year</t>
  </si>
  <si>
    <t>Year starts at:</t>
  </si>
  <si>
    <t>Year ends at:</t>
  </si>
  <si>
    <t>Job number</t>
  </si>
  <si>
    <t>Client</t>
  </si>
  <si>
    <t>Business Office</t>
  </si>
  <si>
    <t>Work Progress</t>
  </si>
  <si>
    <t>Services Requested /Involved</t>
  </si>
  <si>
    <t>Service Details &amp; Instructions</t>
  </si>
  <si>
    <t>Work Location @ BSJ Compounds?</t>
  </si>
  <si>
    <t>Classification</t>
  </si>
  <si>
    <t>Category</t>
  </si>
  <si>
    <t>Section</t>
  </si>
  <si>
    <t>Sector</t>
  </si>
  <si>
    <t>Group Code 1</t>
  </si>
  <si>
    <t>Group Code 2</t>
  </si>
  <si>
    <t>Data Entry Department</t>
  </si>
  <si>
    <t>Assigned Department</t>
  </si>
  <si>
    <t>Sub-Contract Department</t>
  </si>
  <si>
    <t>No. of Samples</t>
  </si>
  <si>
    <t>No. of Items</t>
  </si>
  <si>
    <t>No. of Tests</t>
  </si>
  <si>
    <t>No. of Calibrations</t>
  </si>
  <si>
    <t>No. of Inspections</t>
  </si>
  <si>
    <t>No. of Training</t>
  </si>
  <si>
    <t>No. of Label Assessments</t>
  </si>
  <si>
    <t>No. of Certification</t>
  </si>
  <si>
    <t>No. of Consultations</t>
  </si>
  <si>
    <t>Other Types of Assessments</t>
  </si>
  <si>
    <t>No. of Other Types of Assessments</t>
  </si>
  <si>
    <t>No. of Samples Passed</t>
  </si>
  <si>
    <t>No. of Samples Failed</t>
  </si>
  <si>
    <t>No. of Non-Earning Task</t>
  </si>
  <si>
    <t>Urgent?</t>
  </si>
  <si>
    <t>Total Deposit</t>
  </si>
  <si>
    <t>Amount Due</t>
  </si>
  <si>
    <t>Estimated Value 
 (Cost Estimate)</t>
  </si>
  <si>
    <t>Value of Work 
 (Final Cost)</t>
  </si>
  <si>
    <t>Job Request Date</t>
  </si>
  <si>
    <t>Job-entry 
 Date</t>
  </si>
  <si>
    <t>Submission 
 Date</t>
  </si>
  <si>
    <t>Exp'ted date of completion</t>
  </si>
  <si>
    <t>Date completed</t>
  </si>
  <si>
    <t>TAT Given to Client</t>
  </si>
  <si>
    <t>Assignee</t>
  </si>
  <si>
    <t>Data Entry Person [Firstname]</t>
  </si>
  <si>
    <t>Data Entry Person [Lastname]</t>
  </si>
  <si>
    <t>List of Samples</t>
  </si>
  <si>
    <t>List of associated Brands</t>
  </si>
  <si>
    <t>List of associated Models</t>
  </si>
  <si>
    <t>Results/Comments</t>
  </si>
  <si>
    <t>EDOC 
 Ontime Status</t>
  </si>
  <si>
    <t>Expected Start Date (ESD)</t>
  </si>
  <si>
    <t>Start Date</t>
  </si>
  <si>
    <t>ESD 
 Ontime Status</t>
  </si>
  <si>
    <t>21/2020/1660</t>
  </si>
  <si>
    <t>Logistical Distributors &amp; Services Limited</t>
  </si>
  <si>
    <t>Head Office</t>
  </si>
  <si>
    <t>Not started</t>
  </si>
  <si>
    <t>Calibration</t>
  </si>
  <si>
    <t>Yes</t>
  </si>
  <si>
    <t>Earning - External Client Request</t>
  </si>
  <si>
    <t>Customer Service</t>
  </si>
  <si>
    <t>Electrical/Electronic Engineering</t>
  </si>
  <si>
    <t>No</t>
  </si>
  <si>
    <t>Garfield Morgan</t>
  </si>
  <si>
    <t>Andrea</t>
  </si>
  <si>
    <t>Lee</t>
  </si>
  <si>
    <t>Thermometer, Thermometer</t>
  </si>
  <si>
    <t>Articco, Articco</t>
  </si>
  <si>
    <t>,</t>
  </si>
  <si>
    <t>N/A</t>
  </si>
  <si>
    <t>21/2020/1645</t>
  </si>
  <si>
    <t>Jamaica Public Service Co. Ltd</t>
  </si>
  <si>
    <t>Technical Documents Evaluation (2)</t>
  </si>
  <si>
    <t>Tomokie Burton</t>
  </si>
  <si>
    <t>Yashmin</t>
  </si>
  <si>
    <t>Johnson</t>
  </si>
  <si>
    <t>Inverter Document</t>
  </si>
  <si>
    <t>402</t>
  </si>
  <si>
    <t>Bureau of Standards Jamaica (BSJ)</t>
  </si>
  <si>
    <t>17</t>
  </si>
  <si>
    <t>1</t>
  </si>
  <si>
    <t>Appliance Trading</t>
  </si>
  <si>
    <t>21/2014/1819</t>
  </si>
  <si>
    <t>[Not Applicable]</t>
  </si>
  <si>
    <t>Grace  Food Processors (Canning)</t>
  </si>
  <si>
    <t>Industrial Services</t>
  </si>
  <si>
    <t>21/2014/1818</t>
  </si>
  <si>
    <t>Building Systems Assessment</t>
  </si>
  <si>
    <t>Jamaica Broilers Group Limited</t>
  </si>
  <si>
    <t>Energy</t>
  </si>
  <si>
    <t>21/2014/1817</t>
  </si>
  <si>
    <t>Industrial Assistance (Metrology)</t>
  </si>
  <si>
    <t>Ming Enterprise</t>
  </si>
  <si>
    <t>21/2014/1791</t>
  </si>
  <si>
    <t>Industrial Assistance (Other)</t>
  </si>
  <si>
    <t>Test Client</t>
  </si>
  <si>
    <t>21/2014/1745</t>
  </si>
  <si>
    <t>Industrial Assistance (Testing)</t>
  </si>
  <si>
    <t>Caribbean Maritime Institute</t>
  </si>
  <si>
    <t>21/2014/1744</t>
  </si>
  <si>
    <t>Industrial Assistance (Training)</t>
  </si>
  <si>
    <t>B. M. Coffee Processors Limited</t>
  </si>
  <si>
    <t>21/2014/1743/A-E</t>
  </si>
  <si>
    <t>Mechanical Engineering Workshop</t>
  </si>
  <si>
    <t>Caribbean Cream Ltd</t>
  </si>
  <si>
    <t>Food Processing</t>
  </si>
  <si>
    <t>21/2014/1742/A-E</t>
  </si>
  <si>
    <t>Metrology (AC/DC)</t>
  </si>
  <si>
    <t>Value Manufacturing Co. Limited</t>
  </si>
  <si>
    <t>Construction materials</t>
  </si>
  <si>
    <t>21/2014/1710</t>
  </si>
  <si>
    <t/>
  </si>
  <si>
    <t>Metrology (Dimensional)</t>
  </si>
  <si>
    <t>Tijule Co. Ltd</t>
  </si>
  <si>
    <t>21/2014/1709</t>
  </si>
  <si>
    <t>Metrology (Energy)</t>
  </si>
  <si>
    <t>Double Deuce Ja. Ltd</t>
  </si>
  <si>
    <t>21/2014/1708</t>
  </si>
  <si>
    <t>Metrology (Flow and Volume)</t>
  </si>
  <si>
    <t>UL Manufacturing Company Limited</t>
  </si>
  <si>
    <t>21/2014/1643</t>
  </si>
  <si>
    <t>Sunbeam Innovative Solutions Limited</t>
  </si>
  <si>
    <t>Metrology (Force and Pressure)</t>
  </si>
  <si>
    <t>Stanmark Processors Limited</t>
  </si>
  <si>
    <t>21/2014/1607</t>
  </si>
  <si>
    <t>Universal Utility Company Limited</t>
  </si>
  <si>
    <t>Metrology (Mass)</t>
  </si>
  <si>
    <t>Jamaica Public Service</t>
  </si>
  <si>
    <t>Food and Beverage</t>
  </si>
  <si>
    <t>21/2014/1465/A-T</t>
  </si>
  <si>
    <t>Jamaica Public Service Comany Ltd.</t>
  </si>
  <si>
    <t>Metrology (Temperature)</t>
  </si>
  <si>
    <t>Serge Island Dairies Limited</t>
  </si>
  <si>
    <t>21/2014/1464/A-CV</t>
  </si>
  <si>
    <t>Metrology (Time &amp; Frequency)</t>
  </si>
  <si>
    <t>Caribbean Cable Company Limited</t>
  </si>
  <si>
    <t>21/2014/1463/A-AX</t>
  </si>
  <si>
    <t>Regulating (Client Premises) (announced)</t>
  </si>
  <si>
    <t>Best Dress Feed Mills</t>
  </si>
  <si>
    <t>21/2014/1430</t>
  </si>
  <si>
    <t>Danny Lee Bourassa</t>
  </si>
  <si>
    <t>Regulating (Client Premises) (unannounced)</t>
  </si>
  <si>
    <t>Norinco International Ltd</t>
  </si>
  <si>
    <t>Laboratory Services</t>
  </si>
  <si>
    <t>21/2014/1398/A-D</t>
  </si>
  <si>
    <t>Regulating (General Market) (unannounced)</t>
  </si>
  <si>
    <t>Southern Fruits &amp; Food Processors Limited</t>
  </si>
  <si>
    <t>21/2014/1342</t>
  </si>
  <si>
    <t>Berger Paints Jamaica Limited</t>
  </si>
  <si>
    <t>Regulating (Point of Entry) (announced)</t>
  </si>
  <si>
    <t>Nestle Jamaica Ltd</t>
  </si>
  <si>
    <t>21/2014/1271/A-I</t>
  </si>
  <si>
    <t>China Harbour Engineering - Section 1B Wakefield</t>
  </si>
  <si>
    <t>Testing (Aggregates)</t>
  </si>
  <si>
    <t>Lili Enterprise</t>
  </si>
  <si>
    <t>Health and Medical Services</t>
  </si>
  <si>
    <t>21/2014/1255/A-C</t>
  </si>
  <si>
    <t>JP Tropical Foods</t>
  </si>
  <si>
    <t>Testing (Appliance/Gadgets)</t>
  </si>
  <si>
    <t>Island Fresh Traders</t>
  </si>
  <si>
    <t>21/2014/1225</t>
  </si>
  <si>
    <t>Phillip J. Stone</t>
  </si>
  <si>
    <t>Testing (Construction Adhesives &amp; Binders)</t>
  </si>
  <si>
    <t>Pegasus Traders Limited</t>
  </si>
  <si>
    <t>21/2014/1201</t>
  </si>
  <si>
    <t>Island Hoppers Helicopter Tours</t>
  </si>
  <si>
    <t>Testing (Construction Specimen)</t>
  </si>
  <si>
    <t>Norsai Enterprise Limited</t>
  </si>
  <si>
    <t>21/2014/1162</t>
  </si>
  <si>
    <t>Scoops Unlimited Limited</t>
  </si>
  <si>
    <t>Testing (Energy Efficiency)</t>
  </si>
  <si>
    <t>Southern Fruits &amp; Food Processors</t>
  </si>
  <si>
    <t>Testing (Foods Chemistry)</t>
  </si>
  <si>
    <t>Dairy Industies (Jamaica) Limited</t>
  </si>
  <si>
    <t>Testing (Foods Microbiology)</t>
  </si>
  <si>
    <t>Scientific Research Council</t>
  </si>
  <si>
    <t>Testing (Industrial Chemistry)</t>
  </si>
  <si>
    <t>Island Packers Limited</t>
  </si>
  <si>
    <t>Testing (Intermediary Electrical Products)</t>
  </si>
  <si>
    <t>Total Jamaica Limited</t>
  </si>
  <si>
    <t>Testing (Masonary Units)</t>
  </si>
  <si>
    <t>Everbest Trading</t>
  </si>
  <si>
    <t>Testing (Metallurgy)</t>
  </si>
  <si>
    <t>Beauty Queen</t>
  </si>
  <si>
    <t>Testing (Non-Foods Microbiology)</t>
  </si>
  <si>
    <t>BASHCO Trading Co. Ltd</t>
  </si>
  <si>
    <t>National Environmental and Planning Agency</t>
  </si>
  <si>
    <t>Salada Foods Jamaica Limited</t>
  </si>
  <si>
    <t>Testing (Pharmaceutical Chemistry)</t>
  </si>
  <si>
    <t>Jamaica Public Service Comapny Limited</t>
  </si>
  <si>
    <t>Testing (Power Supply Products)</t>
  </si>
  <si>
    <t>P.A. Benjamin Manufacturing Company Limited</t>
  </si>
  <si>
    <t>Testing (Road &amp; Pavement Material)</t>
  </si>
  <si>
    <t>Raymond Cook</t>
  </si>
  <si>
    <t>Lasco Distributors Ltd - Pharaceutical Division</t>
  </si>
  <si>
    <t>Ton-Rick Enterprises Ltd.</t>
  </si>
  <si>
    <t>Central Food Packer Limited</t>
  </si>
  <si>
    <t>The Jamaica Biscuit Company Limited</t>
  </si>
  <si>
    <t>Milton Neath</t>
  </si>
  <si>
    <t>Super Smile</t>
  </si>
  <si>
    <t>Sofos Jamaica Limited</t>
  </si>
  <si>
    <t>Tripple C Manufacturing</t>
  </si>
  <si>
    <t>Jamaica Public Service Co. Ltd.</t>
  </si>
  <si>
    <t>Jamaica Pegasus</t>
  </si>
  <si>
    <t>Technological Solutions Ltd</t>
  </si>
  <si>
    <t>Caterers In Motion Limited</t>
  </si>
  <si>
    <t>Wisynco Group Limited</t>
  </si>
  <si>
    <t>#N/A</t>
  </si>
  <si>
    <t>Electronic City &amp; Haberdashery</t>
  </si>
  <si>
    <t>Non-Earning - Obligatory Duties</t>
  </si>
  <si>
    <t>Jamaica Petroleum Terminals Ltd</t>
  </si>
  <si>
    <t>60</t>
  </si>
  <si>
    <t>Jamaica  Public Service Company Limited</t>
  </si>
  <si>
    <t>Virginia Dare Limited</t>
  </si>
  <si>
    <t>Environmental Solutions Limited</t>
  </si>
  <si>
    <t>Caribbean Regional Drug Testing Lab</t>
  </si>
  <si>
    <t>0</t>
  </si>
  <si>
    <t>Automatic Control Engineering</t>
  </si>
  <si>
    <t>Rosh Marketing Limited</t>
  </si>
  <si>
    <t>Orchard Electrical</t>
  </si>
  <si>
    <t>Goddard Catering Group (Ja.) Ltd.</t>
  </si>
  <si>
    <t>Serge Island Dairies Ltd.</t>
  </si>
  <si>
    <t>Kingston Electrical Distributors Ltd</t>
  </si>
  <si>
    <t>Peak Bottling Company Limited</t>
  </si>
  <si>
    <t>Ross Electrical TestingCompany</t>
  </si>
  <si>
    <t>China Harbour Engineering Company Limited</t>
  </si>
  <si>
    <t>Hardware &amp; Lumber Limited</t>
  </si>
  <si>
    <t>VAP Limited</t>
  </si>
  <si>
    <t>Dairy Industries (Jamaica) Limited</t>
  </si>
  <si>
    <t>Nutrition Products Limited</t>
  </si>
  <si>
    <t>Derron Dunn</t>
  </si>
  <si>
    <t>Tai Feng Harberdashery</t>
  </si>
  <si>
    <t>The Pickapeppa Co Ltd</t>
  </si>
  <si>
    <t>Mountain Peak Food Processors Ltd</t>
  </si>
  <si>
    <t>NMH Trading and Distribution Limited</t>
  </si>
  <si>
    <t>Rex Distributors Limited</t>
  </si>
  <si>
    <t>KCT Services Limited</t>
  </si>
  <si>
    <t>Consumer Affairs Commission</t>
  </si>
  <si>
    <t>Medical Disposables &amp; Supplies Ltd.</t>
  </si>
  <si>
    <t>Caribbean Producers Ja Ltd</t>
  </si>
  <si>
    <t>Central Food Packers Ltd.</t>
  </si>
  <si>
    <t>JAMALCO</t>
  </si>
  <si>
    <t>Caribbeaan Broilers Limited</t>
  </si>
  <si>
    <t>Mandeville to Electrical</t>
  </si>
  <si>
    <t>China Habour Engineering Co - Section 3</t>
  </si>
  <si>
    <t>Canary Investments Ltd</t>
  </si>
  <si>
    <t>Alternative Power Sources Ltd.</t>
  </si>
  <si>
    <t>CAC-Michelle Griffiths</t>
  </si>
  <si>
    <t>Stephenson's Electronics Services Ltd</t>
  </si>
  <si>
    <t>Caribbean Broilers Group Ltd</t>
  </si>
  <si>
    <t>Bustamante Hospital for Children</t>
  </si>
  <si>
    <t>HTC Haberdashery</t>
  </si>
  <si>
    <t>Hopewell Haberdashery</t>
  </si>
  <si>
    <t>Jamaica Biscuit Company Limited</t>
  </si>
  <si>
    <t>Sugar Industry Research Institute</t>
  </si>
  <si>
    <t>Jamalco Clarendon Alumina Works</t>
  </si>
  <si>
    <t>JPS Company Limited</t>
  </si>
  <si>
    <t>Instrumentation &amp; Computer Systems Ltd</t>
  </si>
  <si>
    <t>J3R Manufacuring</t>
  </si>
  <si>
    <t>Ashman food Products Limited</t>
  </si>
  <si>
    <t>Caribbean Hatchery Limited</t>
  </si>
  <si>
    <t>Flock Li Retail</t>
  </si>
  <si>
    <t>Green Sun Energy Plus</t>
  </si>
  <si>
    <t>Double Deuce Jamaica Limited</t>
  </si>
  <si>
    <t>Young's Limited</t>
  </si>
  <si>
    <t>Copperwood, Haughton Court, Lucea, Hanover</t>
  </si>
  <si>
    <t>International Biscuits Limited</t>
  </si>
  <si>
    <t>Rosh Marketing</t>
  </si>
  <si>
    <t>Good and More</t>
  </si>
  <si>
    <t>AMG Packaging &amp; Paper Co. Ltd.</t>
  </si>
  <si>
    <t>Solease Limited</t>
  </si>
  <si>
    <t>Super 88 ltd</t>
  </si>
  <si>
    <t>Pesticide Research Lab UWI</t>
  </si>
  <si>
    <t>Rapid Procument Company Limited</t>
  </si>
  <si>
    <t>Inter-American Institute for Cooperation on Agriculture</t>
  </si>
  <si>
    <t>Hi Lo Food Stores (Spanish Town)</t>
  </si>
  <si>
    <t>Empire Supermarket</t>
  </si>
  <si>
    <t>Pagoda Shop</t>
  </si>
  <si>
    <t>Unlimited Beauty Haberdashery</t>
  </si>
  <si>
    <t>Home Decor</t>
  </si>
  <si>
    <t>International Biscuits Company</t>
  </si>
  <si>
    <t>Gray's Pepper Products</t>
  </si>
  <si>
    <t>Grays Pepper Products Limited</t>
  </si>
  <si>
    <t>Jamaica Public Service Co.</t>
  </si>
  <si>
    <t>Abbott Diagnostics International Ltd.</t>
  </si>
  <si>
    <t>Canjam Trading Limited</t>
  </si>
  <si>
    <t>Cancelled</t>
  </si>
  <si>
    <t>Moc Manufacturing Co. Ltd</t>
  </si>
  <si>
    <t>Ken Harberdashery</t>
  </si>
  <si>
    <t>Best Dressed Chicken - Processing Plant</t>
  </si>
  <si>
    <t>Getsol Warehouse Ltd.</t>
  </si>
  <si>
    <t>Bureau of Standards Jamaica</t>
  </si>
  <si>
    <t>Hector Wheeler</t>
  </si>
  <si>
    <t>Construction Solutions Ltd.</t>
  </si>
  <si>
    <t>Jamaica Broilers/Best Dressed Chicken Feed Mill</t>
  </si>
  <si>
    <t>Ken Warren Associated Limited</t>
  </si>
  <si>
    <t>Super 88</t>
  </si>
  <si>
    <t>WW Trading</t>
  </si>
  <si>
    <t>Unicomer Jamaica Ltd</t>
  </si>
  <si>
    <t>J-Ken</t>
  </si>
  <si>
    <t>J &amp; J Pharmacy</t>
  </si>
  <si>
    <t>Petrojam Ltd.</t>
  </si>
  <si>
    <t>Sunshine Abrasive &amp; More Ltd</t>
  </si>
  <si>
    <t>Murrays Food Processing</t>
  </si>
  <si>
    <t>Pricesmart Jamaica Limited</t>
  </si>
  <si>
    <t>Rhino Marketing of the Caribbean</t>
  </si>
  <si>
    <t>Rubis Energy Jamaica Ltd.</t>
  </si>
  <si>
    <t>Free Port Auto</t>
  </si>
  <si>
    <t>B &amp; D Trawling Limited</t>
  </si>
  <si>
    <t>Island  Packers Ltd</t>
  </si>
  <si>
    <t>New Leaf Power</t>
  </si>
  <si>
    <t>Twin Star Trading Co Ltd</t>
  </si>
  <si>
    <t>Musson Jamaica Ltd (Food Factory Division)</t>
  </si>
  <si>
    <t>Rohan Ramsay</t>
  </si>
  <si>
    <t>Walkers Quarry &amp; Block Factory</t>
  </si>
  <si>
    <t>Waterwheel Estate Ltd</t>
  </si>
  <si>
    <t>Newport Mills Limited</t>
  </si>
  <si>
    <t>Jamaica Treat Ltd</t>
  </si>
  <si>
    <t>Popular Center</t>
  </si>
  <si>
    <t>Basha Appliance Store</t>
  </si>
  <si>
    <t>Rentokil Initial Jamaica Limited</t>
  </si>
  <si>
    <t>King Pepper Products Limited</t>
  </si>
  <si>
    <t>Sini Wholesale and Retail</t>
  </si>
  <si>
    <t>Eric's Haberdashery</t>
  </si>
  <si>
    <t>Pratwell Electric Limited</t>
  </si>
  <si>
    <t>Polydiagnostic Center Ltd</t>
  </si>
  <si>
    <t>Environmental Solution Limited</t>
  </si>
  <si>
    <t>Bureau of Standard/ Force and Pressure Lab.</t>
  </si>
  <si>
    <t>Mussons Food Factory</t>
  </si>
  <si>
    <t>Timos Trading</t>
  </si>
  <si>
    <t>Caribbean Cement Company Limited</t>
  </si>
  <si>
    <t>Janitorial Traders Limited</t>
  </si>
  <si>
    <t>Kingston Comprehensive Health Centre</t>
  </si>
  <si>
    <t>Canco Limited</t>
  </si>
  <si>
    <t>Stanmark Processors</t>
  </si>
  <si>
    <t>Mother's Enterprise Limited</t>
  </si>
  <si>
    <t>Eric Harberdashery</t>
  </si>
  <si>
    <t>Carlisa Enterprises Limited</t>
  </si>
  <si>
    <t>Southern Fruits &amp; Food Processors Ltd</t>
  </si>
  <si>
    <t>Sue Tru Caribbean Manufacturer &amp; Distributions Limited</t>
  </si>
  <si>
    <t>Tijule Company Limited</t>
  </si>
  <si>
    <t>Toys R Us Wholesale</t>
  </si>
  <si>
    <t>Associated Manufacturer Limited</t>
  </si>
  <si>
    <t>Herve Dean</t>
  </si>
  <si>
    <t>Corrpak Jamaica Ltd</t>
  </si>
  <si>
    <t>Echos Consulting Limited</t>
  </si>
  <si>
    <t>Murray's Food Processing</t>
  </si>
  <si>
    <t>Nestle Jamaica Limited</t>
  </si>
  <si>
    <t>Canco Ltd</t>
  </si>
  <si>
    <t>Caribbean  Cement Company</t>
  </si>
  <si>
    <t>Inspectorate- Mandeville</t>
  </si>
  <si>
    <t>Tomtech Industires ltd.</t>
  </si>
  <si>
    <t>Richard DePass</t>
  </si>
  <si>
    <t>Stephenson's Electronic Services</t>
  </si>
  <si>
    <t>J.P. Tropical Foods</t>
  </si>
  <si>
    <t>Health Creation Industries ltd.</t>
  </si>
  <si>
    <t>Goshen Manufacturing &amp; Distributors Ltd</t>
  </si>
  <si>
    <t>Grace Foods - Logistics Distribution &amp; Services Ltd</t>
  </si>
  <si>
    <t>Copperwood Farm (NPG)</t>
  </si>
  <si>
    <t>Grace Food Processor  (Canning Division]</t>
  </si>
  <si>
    <t>Caledonia Medical Laboratory</t>
  </si>
  <si>
    <t>Caribbean Cement Co. Ltd.</t>
  </si>
  <si>
    <t>Ger-Mac Limited</t>
  </si>
  <si>
    <t>Shri Mata Trading Company</t>
  </si>
  <si>
    <t>Scienrific Research Council</t>
  </si>
  <si>
    <t>Tools Hardware Limited</t>
  </si>
  <si>
    <t>J. wray &amp; Nephew Limited</t>
  </si>
  <si>
    <t>Logistical Distributors &amp; Services Ltd.</t>
  </si>
  <si>
    <t>Donald/Hope Barnett</t>
  </si>
  <si>
    <t>Innovative Renewable Energy &amp; Electronics</t>
  </si>
  <si>
    <t>Hi-Tech Medical Laboratory</t>
  </si>
  <si>
    <t>Pepsi Cola Jamaica</t>
  </si>
  <si>
    <t>NIA Distributors Ltd.</t>
  </si>
  <si>
    <t>Daweet Newland</t>
  </si>
  <si>
    <t>Caribbean Cable Company Ltd</t>
  </si>
  <si>
    <t>PSP Electrical Ltd.</t>
  </si>
  <si>
    <t>Spur Tree Spices Ja Ltd</t>
  </si>
  <si>
    <t>Stephenson Electronic Services</t>
  </si>
  <si>
    <t>Jamaica Flour Mills Limited</t>
  </si>
  <si>
    <t>Homemax Distributors</t>
  </si>
  <si>
    <t>Grace Distribution Centre</t>
  </si>
  <si>
    <t>Advertising Specialites Limited</t>
  </si>
  <si>
    <t>Copperwood Farms Ltd.</t>
  </si>
  <si>
    <t>Double Deuce CO. Limited</t>
  </si>
  <si>
    <t>Ministry of Agriculture Fishries (Vet Div)</t>
  </si>
  <si>
    <t>Patricia Smith</t>
  </si>
  <si>
    <t>Associated Manufacturers  Limited</t>
  </si>
  <si>
    <t>Parang Industries Ltd.</t>
  </si>
  <si>
    <t>Hotel Four Seasons</t>
  </si>
  <si>
    <t>New Port Fish &amp; Meats</t>
  </si>
  <si>
    <t>L.S. Duhaney &amp; Co. Ltd.</t>
  </si>
  <si>
    <t>Sean Plumber</t>
  </si>
  <si>
    <t>Mother's Enterprises Ltd</t>
  </si>
  <si>
    <t>Vimal Limited T/A Jewellry Collection</t>
  </si>
  <si>
    <t>SGS Supervise Jamaica Limited</t>
  </si>
  <si>
    <t>Essie's Fabric &amp; Variety Store</t>
  </si>
  <si>
    <t>Juici Beef Limited</t>
  </si>
  <si>
    <t>Eco Save Inc. Jamaica Limited</t>
  </si>
  <si>
    <t>Newleaf Power &amp; Conservation Solutions Ltd</t>
  </si>
  <si>
    <t>Spicy Hill Farms</t>
  </si>
  <si>
    <t>T.G Import Export Trading Co. Ltd</t>
  </si>
  <si>
    <t>P. A. Benjamin Manufacturing Company Limited</t>
  </si>
  <si>
    <t>University of the West Indies</t>
  </si>
  <si>
    <t>Renewable Energy Developers</t>
  </si>
  <si>
    <t>Triple A Technology Ltd</t>
  </si>
  <si>
    <t>Solartech Jamaica Ltd</t>
  </si>
  <si>
    <t>Serge Island</t>
  </si>
  <si>
    <t>BSJ Microbiology Department</t>
  </si>
  <si>
    <t>Tropical Battery Company Limited</t>
  </si>
  <si>
    <t>Rainforest Sea Foods</t>
  </si>
  <si>
    <t>Reading Imports</t>
  </si>
  <si>
    <t>Consumer Affairs Commission- Elroy Daron</t>
  </si>
  <si>
    <t>Poly Foods Limited</t>
  </si>
  <si>
    <t>Dual Tours</t>
  </si>
  <si>
    <t>Stable Systems Limited</t>
  </si>
  <si>
    <t>Caribbean Broilers (JA) Ltd (Hatchery Division)</t>
  </si>
  <si>
    <t>Pro-Tech Enterprise Co. Ltd</t>
  </si>
  <si>
    <t>Triple A Technology Ltd.</t>
  </si>
  <si>
    <t>Delores Staple/ CAC Client</t>
  </si>
  <si>
    <t>Hardware &amp;  Lumber Limited</t>
  </si>
  <si>
    <t>Ministry of Agriculture Export Complex</t>
  </si>
  <si>
    <t>Courts Jamaica Limited</t>
  </si>
  <si>
    <t>MegaMart Wholesale Club</t>
  </si>
  <si>
    <t>Technological Solutions</t>
  </si>
  <si>
    <t>Earthglobe Energy Corporation Ltd</t>
  </si>
  <si>
    <t>Rhino Marketing of the Caribbean Ltd</t>
  </si>
  <si>
    <t>SOFOS Energy</t>
  </si>
  <si>
    <t>Curtis Hardware</t>
  </si>
  <si>
    <t>Portmorant Food Processors</t>
  </si>
  <si>
    <t>Jamaica Broilers Limited - Best Dressed Chicken Div.</t>
  </si>
  <si>
    <t>WINDALCO (West Indies Alumina Co.)</t>
  </si>
  <si>
    <t>H D Construction Ltd</t>
  </si>
  <si>
    <t>Bank of Jamaica</t>
  </si>
  <si>
    <t>Exotic Products Jamaica (Succ) Ltd</t>
  </si>
  <si>
    <t>Classic Jewellers</t>
  </si>
  <si>
    <t>Exec Direct Aviation</t>
  </si>
  <si>
    <t>Caribbean Comforts Limited</t>
  </si>
  <si>
    <t>Pickapeppa Company Co Ltd</t>
  </si>
  <si>
    <t>Ace Jewellers &amp; Gift Centre</t>
  </si>
  <si>
    <t>Lascells Ltd/Technical Services Ref. &amp; Air Con.</t>
  </si>
  <si>
    <t>Harbour Cold Storage</t>
  </si>
  <si>
    <t>Isure Wholesale</t>
  </si>
  <si>
    <t>St. Jago Farm Supplies</t>
  </si>
  <si>
    <t>Appleton Estate</t>
  </si>
  <si>
    <t>International Biscuit's Limited</t>
  </si>
  <si>
    <t>Marathon Foods</t>
  </si>
  <si>
    <t>Gary Mowatt</t>
  </si>
  <si>
    <t>Luong's Energy</t>
  </si>
  <si>
    <t>C &amp; M Block Limited</t>
  </si>
  <si>
    <t>K S Chemical Distribution Ltd</t>
  </si>
  <si>
    <t>JN Patel and Company Ltd.</t>
  </si>
  <si>
    <t>DNF Haberdashery</t>
  </si>
  <si>
    <t>Chung's Wholesale</t>
  </si>
  <si>
    <t>Central Food Packers</t>
  </si>
  <si>
    <t>Sherwin Williams W.I. Limited</t>
  </si>
  <si>
    <t>Joong Stony Hill</t>
  </si>
  <si>
    <t>Tastee Limited</t>
  </si>
  <si>
    <t>Carl Percy &amp; Com. Ltd.</t>
  </si>
  <si>
    <t>Best Dressed Chicken</t>
  </si>
  <si>
    <t>ABC Electrical Sales</t>
  </si>
  <si>
    <t>UWIH Microbiology Department</t>
  </si>
  <si>
    <t>Jamaica Public Service Company Limited</t>
  </si>
  <si>
    <t>Fly Jamaica Airways</t>
  </si>
  <si>
    <t>J. P. Tropical Foods</t>
  </si>
  <si>
    <t>SGS Supervise Jamaice Ltd.</t>
  </si>
  <si>
    <t>Tastee Intershore Ltd.</t>
  </si>
  <si>
    <t>Sunshine Food Processors Jamaica Ltd</t>
  </si>
  <si>
    <t>Ling's Harberdashery</t>
  </si>
  <si>
    <t>Angela Pennant/ C A C Client</t>
  </si>
  <si>
    <t>Kingston Container Terminal</t>
  </si>
  <si>
    <t>Jamaican Treat Ltd.</t>
  </si>
  <si>
    <t>Caribbean Cement Company Ltd</t>
  </si>
  <si>
    <t>Roy Green</t>
  </si>
  <si>
    <t>Pan Caribbean/Cancelled</t>
  </si>
  <si>
    <t>Paul Cheung: Electronic City Haberdashery</t>
  </si>
  <si>
    <t>JP Tropical Foods Limited/Item withdrawn</t>
  </si>
  <si>
    <t>Best Dressed Chicken - Further Processing Plant</t>
  </si>
  <si>
    <t>Peeniiwallii Caribbean Ltd</t>
  </si>
  <si>
    <t>Caribbean Hatchery</t>
  </si>
  <si>
    <t>Lasco Manufacturing Ltd</t>
  </si>
  <si>
    <t>Pan-Caribbbean Money Musk</t>
  </si>
  <si>
    <t>North Clarendon Processors</t>
  </si>
  <si>
    <t>Angel's Trading &amp; Co</t>
  </si>
  <si>
    <t>Eustace Lee Ltd</t>
  </si>
  <si>
    <t>Maxie Department Store</t>
  </si>
  <si>
    <t>Southside Distributors Limited</t>
  </si>
  <si>
    <t>Newport Genetics (A sudsidary of Caaribbean Broilers)</t>
  </si>
  <si>
    <t>Santa Cruz Processors Limited</t>
  </si>
  <si>
    <t>Intershores Ltd</t>
  </si>
  <si>
    <t>A  &amp; M Fashion</t>
  </si>
  <si>
    <t>Beep Beep Limited</t>
  </si>
  <si>
    <t>Agricultural Chemicals Plant</t>
  </si>
  <si>
    <t>Wengping Wholesale</t>
  </si>
  <si>
    <t>Pepsi - Spanish Town Road</t>
  </si>
  <si>
    <t>Buffalo Enterprise</t>
  </si>
  <si>
    <t>Andrea Lawrence/CAC Client</t>
  </si>
  <si>
    <t>Dairy Industries [Jamaica] Limited</t>
  </si>
  <si>
    <t>Grace Food (Canning)</t>
  </si>
  <si>
    <t>Jamaica Broilers Ethanol</t>
  </si>
  <si>
    <t>Trade Winds Citrus Ltd</t>
  </si>
  <si>
    <t>Urban Development Corporation</t>
  </si>
  <si>
    <t>Pickapeppa Co. Limited</t>
  </si>
  <si>
    <t>Marine Safety Jamaica Ltd.</t>
  </si>
  <si>
    <t>Versair In-Flite Service  [N.M.I.A.]</t>
  </si>
  <si>
    <t>Red Stripe Jamaica Limited</t>
  </si>
  <si>
    <t>Tijule Co. Ltd.</t>
  </si>
  <si>
    <t>Grace Food (Meat Division)</t>
  </si>
  <si>
    <t>Mega Mart - Portmore</t>
  </si>
  <si>
    <t>J Wray &amp; Nephew Ltd</t>
  </si>
  <si>
    <t>Newport Genetics</t>
  </si>
  <si>
    <t>BSJ Chemistry to BSJ Electrical</t>
  </si>
  <si>
    <t>Ocho Rios Management Company Ltd</t>
  </si>
  <si>
    <t>Environmental Technical and Analytical Services Limited</t>
  </si>
  <si>
    <t>The Food Cabin</t>
  </si>
  <si>
    <t>Grace Food Processors [Canning Division]</t>
  </si>
  <si>
    <t>Stinger Jamaica Limited</t>
  </si>
  <si>
    <t>Denzil Taylor</t>
  </si>
  <si>
    <t>Grace Food Processors [Canning]</t>
  </si>
  <si>
    <t>Preffered Foods Limited</t>
  </si>
  <si>
    <t>JR Consultants</t>
  </si>
  <si>
    <t>National Public Health Laboratories</t>
  </si>
  <si>
    <t>Copperwood Limited</t>
  </si>
  <si>
    <t>Princess Margaret Hospital/ Nassau Bahamas</t>
  </si>
  <si>
    <t>Ewarton Shell, 2A Recreation Driver,Ewerton</t>
  </si>
  <si>
    <t>Jamaica Petroleum Terminal</t>
  </si>
  <si>
    <t>Clinton Thomas</t>
  </si>
  <si>
    <t>Musson Jamaica Limited</t>
  </si>
  <si>
    <t>Sherman Bowlyn</t>
  </si>
  <si>
    <t>Pesail Trading,18 Beckford Street,Kingston Ja.</t>
  </si>
  <si>
    <t>Bouygues Travaux Publics (Ja Branch)</t>
  </si>
  <si>
    <t>Mothers Enterprises Ltd</t>
  </si>
  <si>
    <t>A B C Electrical Sales Ltd</t>
  </si>
  <si>
    <t>Heavens Texaco</t>
  </si>
  <si>
    <t>Grace Food Processors  (Canning Division]</t>
  </si>
  <si>
    <t>Juici Patties Limited</t>
  </si>
  <si>
    <t>Winchester Surgical and Medical Institute</t>
  </si>
  <si>
    <t>Ruthven Medical Centre</t>
  </si>
  <si>
    <t>H &amp; L True Value</t>
  </si>
  <si>
    <t>Quality Equipment Distributors</t>
  </si>
  <si>
    <t>Exotic Lycks</t>
  </si>
  <si>
    <t>Oliver Street Customs Broker</t>
  </si>
  <si>
    <t>Dairy Industries Jamaica Limited</t>
  </si>
  <si>
    <t>Goddard Catering Group</t>
  </si>
  <si>
    <t>J Wray &amp; Nephew</t>
  </si>
  <si>
    <t>Continental Baking Company Limited</t>
  </si>
  <si>
    <t>Parade Enterprise</t>
  </si>
  <si>
    <t>Grace Food Processor [Canning Division]</t>
  </si>
  <si>
    <t>SGS Superviser Jamaica Ltd</t>
  </si>
  <si>
    <t>Industrial Gases Limited</t>
  </si>
  <si>
    <t>Newport Mills Ltd</t>
  </si>
  <si>
    <t>Home Max Distributors Limited</t>
  </si>
  <si>
    <t>Tropical Air Conditioning and Refrigeration</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</si>
</sst>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quot;$&quot;#,##0.00_);[Red]\(&quot;$&quot;#,##0.00\)"/>
    <numFmt numFmtId="165" formatCode="yyyy&quot;-&quot;mm&quot;-&quot;dd"/>
    <numFmt numFmtId="166" formatCode="yyyy\-mm\-dd"/>
    <numFmt numFmtId="167" formatCode="dddd&quot;, &quot;d&quot; &quot;mmmm&quot; &quot;yyyy"/>
    <numFmt numFmtId="168" formatCode="[$-409]d\-mmm\-yyyy"/>
    <numFmt numFmtId="169" formatCode="d/m/yyyy"/>
    <numFmt numFmtId="170" formatCode="###"/>
    <numFmt numFmtId="171" formatCode="D/M/YYYY"/>
  </numFmts>
  <fonts count="30">
    <font>
      <sz val="10.0"/>
      <color rgb="FF000000"/>
      <name val="Arial"/>
    </font>
    <font>
      <sz val="10.0"/>
      <color theme="1"/>
      <name val="Arial"/>
    </font>
    <font>
      <b/>
      <sz val="10.0"/>
      <color rgb="FF7030A0"/>
      <name val="Arial"/>
    </font>
    <font/>
    <font>
      <b/>
      <sz val="10.0"/>
      <color theme="1"/>
      <name val="Arial"/>
    </font>
    <font>
      <sz val="9.0"/>
      <color theme="1"/>
      <name val="Arial"/>
    </font>
    <font>
      <sz val="9.0"/>
      <color rgb="FF000000"/>
      <name val="Arial"/>
    </font>
    <font>
      <sz val="9.0"/>
      <color rgb="FF980000"/>
      <name val="Arial"/>
    </font>
    <font>
      <b/>
      <sz val="9.0"/>
      <color rgb="FFEFEFEF"/>
      <name val="Arial"/>
    </font>
    <font>
      <b/>
      <sz val="10.0"/>
      <color rgb="FFD9D9D9"/>
      <name val="Arial"/>
    </font>
    <font>
      <b/>
      <sz val="10.0"/>
      <color rgb="FF0000FF"/>
      <name val="Arial Narrow"/>
    </font>
    <font>
      <sz val="10.0"/>
      <color rgb="FF980000"/>
      <name val="Arial Narrow"/>
    </font>
    <font>
      <b/>
      <sz val="10.0"/>
      <color rgb="FF000000"/>
      <name val="Arial Narrow"/>
    </font>
    <font>
      <b/>
      <sz val="10.0"/>
      <color rgb="FF980000"/>
      <name val="Arial Narrow"/>
    </font>
    <font>
      <b/>
      <sz val="10.0"/>
      <color rgb="FFFF0000"/>
      <name val="Arial Narrow"/>
    </font>
    <font>
      <sz val="10.0"/>
      <color rgb="FF0000FF"/>
      <name val="Arial Narrow"/>
    </font>
    <font>
      <sz val="10.0"/>
      <color rgb="FF274E13"/>
      <name val="Arial Narrow"/>
    </font>
    <font>
      <i/>
      <sz val="10.0"/>
      <color rgb="FF674EA7"/>
      <name val="Arial Narrow"/>
    </font>
    <font>
      <color rgb="FF0000FF"/>
      <name val="Arial Narrow"/>
    </font>
    <font>
      <b/>
      <color rgb="FF980000"/>
      <name val="Arial Narrow"/>
    </font>
    <font>
      <color rgb="FF980000"/>
      <name val="Arial Narrow"/>
    </font>
    <font>
      <color rgb="FF274E13"/>
      <name val="Arial Narrow"/>
    </font>
    <font>
      <i/>
      <sz val="10.0"/>
      <color rgb="FF980000"/>
      <name val="Arial Narrow"/>
    </font>
    <font>
      <b/>
      <sz val="9.0"/>
      <color rgb="FFFF0000"/>
      <name val="Arial"/>
    </font>
    <font>
      <sz val="11.0"/>
      <color rgb="FF000000"/>
      <name val="Calibri"/>
    </font>
    <font>
      <sz val="9.0"/>
      <color rgb="FFFF0000"/>
      <name val="Arial"/>
    </font>
    <font>
      <b/>
      <sz val="12.0"/>
      <color rgb="FF000000"/>
      <name val="Arial"/>
    </font>
    <font>
      <b/>
      <sz val="12.0"/>
      <color rgb="FFFF0000"/>
      <name val="Arial"/>
    </font>
    <font>
      <sz val="10.0"/>
      <color rgb="FF000000"/>
      <name val="Calibri"/>
    </font>
    <font>
      <sz val="10.0"/>
      <color theme="1"/>
      <name val="Calibri"/>
    </font>
  </fonts>
  <fills count="9">
    <fill>
      <patternFill patternType="none"/>
    </fill>
    <fill>
      <patternFill patternType="lightGray"/>
    </fill>
    <fill>
      <patternFill patternType="solid">
        <fgColor rgb="FFFFC000"/>
        <bgColor rgb="FFFFC000"/>
      </patternFill>
    </fill>
    <fill>
      <patternFill patternType="solid">
        <fgColor rgb="FFFFFFFF"/>
        <bgColor rgb="FFFFFFF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
      <patternFill patternType="solid">
        <fgColor rgb="FFFFFF00"/>
        <bgColor rgb="FFFFFF00"/>
      </patternFill>
    </fill>
  </fills>
  <borders count="78">
    <border/>
    <border>
      <left/>
      <right/>
      <top/>
      <bottom/>
    </border>
    <border>
      <left/>
      <top/>
      <bottom/>
    </border>
    <border>
      <top/>
      <bottom/>
    </border>
    <border>
      <left style="thin">
        <color rgb="FFFFFFFF"/>
      </left>
      <right style="thin">
        <color rgb="FFFFFFFF"/>
      </right>
      <top/>
      <bottom style="thin">
        <color rgb="FFFFFFFF"/>
      </bottom>
    </border>
    <border>
      <left style="thin">
        <color rgb="FFFFFFFF"/>
      </left>
      <top style="thin">
        <color rgb="FFFFFFFF"/>
      </top>
      <bottom style="thin">
        <color rgb="FF000000"/>
      </bottom>
    </border>
    <border>
      <right style="thin">
        <color rgb="FFFFFFFF"/>
      </right>
      <top style="thin">
        <color rgb="FFFFFFFF"/>
      </top>
      <bottom style="thin">
        <color rgb="FF000000"/>
      </bottom>
    </border>
    <border>
      <top style="thin">
        <color rgb="FFFFFFFF"/>
      </top>
      <bottom style="thin">
        <color rgb="FF000000"/>
      </bottom>
    </border>
    <border>
      <left style="thin">
        <color rgb="FFFFFFFF"/>
      </left>
      <right style="thin">
        <color rgb="FFFFFFFF"/>
      </right>
      <top/>
      <bottom/>
    </border>
    <border>
      <left style="thin">
        <color rgb="FFFFFFFF"/>
      </left>
      <right style="thin">
        <color rgb="FFFFFFFF"/>
      </right>
      <top style="thin">
        <color rgb="FFFFFFFF"/>
      </top>
      <bottom style="thin">
        <color rgb="FFFFFFFF"/>
      </bottom>
    </border>
    <border>
      <left style="medium">
        <color rgb="FF000000"/>
      </left>
      <top style="medium">
        <color rgb="FF000000"/>
      </top>
    </border>
    <border>
      <top style="medium">
        <color rgb="FF000000"/>
      </top>
    </border>
    <border>
      <right style="medium">
        <color rgb="FF000000"/>
      </right>
      <top style="medium">
        <color rgb="FF000000"/>
      </top>
    </border>
    <border>
      <left/>
      <right style="thin">
        <color rgb="FFFFFFFF"/>
      </right>
      <top style="thin">
        <color rgb="FFFFFFFF"/>
      </top>
      <bottom style="thin">
        <color rgb="FFFFFFFF"/>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border>
    <border>
      <right style="medium">
        <color rgb="FF000000"/>
      </right>
    </border>
    <border>
      <left style="thin">
        <color rgb="FFFFFFFF"/>
      </left>
      <right style="thin">
        <color rgb="FFFFFFFF"/>
      </right>
      <bottom style="thin">
        <color rgb="FFFFFFFF"/>
      </bottom>
    </border>
    <border>
      <left style="thin">
        <color rgb="FFFFFFFF"/>
      </left>
      <top style="thin">
        <color rgb="FFFFFFFF"/>
      </top>
      <bottom style="thin">
        <color theme="1"/>
      </bottom>
    </border>
    <border>
      <right style="thin">
        <color rgb="FFFFFFFF"/>
      </right>
      <top style="thin">
        <color rgb="FFFFFFFF"/>
      </top>
      <bottom style="thin">
        <color theme="1"/>
      </bottom>
    </border>
    <border>
      <top style="thin">
        <color rgb="FFFFFFFF"/>
      </top>
      <bottom style="thin">
        <color theme="1"/>
      </bottom>
    </border>
    <border>
      <left style="thin">
        <color rgb="FF000000"/>
      </left>
      <top/>
      <bottom style="thin">
        <color rgb="FFBFBFBF"/>
      </bottom>
    </border>
    <border>
      <top/>
      <bottom style="thin">
        <color rgb="FFBFBFBF"/>
      </bottom>
    </border>
    <border>
      <right style="thin">
        <color rgb="FF999999"/>
      </right>
      <top/>
      <bottom style="thin">
        <color rgb="FFBFBFBF"/>
      </bottom>
    </border>
    <border>
      <left style="thin">
        <color rgb="FF999999"/>
      </left>
      <top/>
      <bottom style="thin">
        <color rgb="FF666666"/>
      </bottom>
    </border>
    <border>
      <top/>
      <bottom style="thin">
        <color rgb="FF666666"/>
      </bottom>
    </border>
    <border>
      <right style="thin">
        <color rgb="FF999999"/>
      </right>
      <top/>
      <bottom style="thin">
        <color rgb="FF666666"/>
      </bottom>
    </border>
    <border>
      <left style="thin">
        <color rgb="FF999999"/>
      </left>
      <top/>
      <bottom style="thin">
        <color rgb="FFBFBFBF"/>
      </bottom>
    </border>
    <border>
      <left style="thin">
        <color rgb="FF000000"/>
      </left>
      <right style="thin">
        <color rgb="FF999999"/>
      </right>
      <top/>
      <bottom/>
    </border>
    <border>
      <left style="thin">
        <color rgb="FF999999"/>
      </left>
      <top/>
      <bottom/>
    </border>
    <border>
      <right style="thin">
        <color rgb="FF999999"/>
      </right>
      <top/>
      <bottom/>
    </border>
    <border>
      <left style="thin">
        <color rgb="FF999999"/>
      </left>
      <top style="thin">
        <color rgb="FF666666"/>
      </top>
      <bottom/>
    </border>
    <border>
      <top style="thin">
        <color rgb="FF666666"/>
      </top>
      <bottom/>
    </border>
    <border>
      <right style="thin">
        <color rgb="FF999999"/>
      </right>
      <top style="thin">
        <color rgb="FF666666"/>
      </top>
      <bottom/>
    </border>
    <border>
      <left style="thin">
        <color rgb="FFD8D8D8"/>
      </left>
      <right style="thin">
        <color rgb="FFD8D8D8"/>
      </right>
      <top style="thin">
        <color rgb="FFD8D8D8"/>
      </top>
    </border>
    <border>
      <left style="thin">
        <color rgb="FFD8D8D8"/>
      </left>
      <top style="thin">
        <color rgb="FFD8D8D8"/>
      </top>
    </border>
    <border>
      <top style="thin">
        <color rgb="FFD8D8D8"/>
      </top>
    </border>
    <border>
      <right style="thin">
        <color rgb="FFD8D8D8"/>
      </right>
      <top style="thin">
        <color rgb="FFD8D8D8"/>
      </top>
    </border>
    <border>
      <left style="thin">
        <color rgb="FFD8D8D8"/>
      </left>
      <right style="thin">
        <color rgb="FFD8D8D8"/>
      </right>
    </border>
    <border>
      <left style="thin">
        <color rgb="FFD8D8D8"/>
      </left>
    </border>
    <border>
      <right style="thin">
        <color rgb="FFD8D8D8"/>
      </right>
    </border>
    <border>
      <left style="thin">
        <color rgb="FFD8D8D8"/>
      </left>
      <right style="thin">
        <color rgb="FFD8D8D8"/>
      </right>
      <bottom style="thin">
        <color rgb="FFD8D8D8"/>
      </bottom>
    </border>
    <border>
      <left style="thin">
        <color rgb="FFD8D8D8"/>
      </left>
      <bottom style="thin">
        <color rgb="FFD8D8D8"/>
      </bottom>
    </border>
    <border>
      <bottom style="thin">
        <color rgb="FFD8D8D8"/>
      </bottom>
    </border>
    <border>
      <right style="thin">
        <color rgb="FFD8D8D8"/>
      </right>
      <bottom style="thin">
        <color rgb="FFD8D8D8"/>
      </bottom>
    </border>
    <border>
      <left style="thin">
        <color rgb="FF000000"/>
      </left>
      <top style="thin">
        <color rgb="FF000000"/>
      </top>
      <bottom/>
    </border>
    <border>
      <top style="thin">
        <color rgb="FF000000"/>
      </top>
      <bottom/>
    </border>
    <border>
      <right style="thin">
        <color rgb="FFFFFFFF"/>
      </right>
      <top style="thin">
        <color rgb="FF000000"/>
      </top>
      <bottom/>
    </border>
    <border>
      <left style="thin">
        <color rgb="FFB7B7B7"/>
      </left>
      <top style="thin">
        <color rgb="FF000000"/>
      </top>
      <bottom/>
    </border>
    <border>
      <left style="thin">
        <color rgb="FFB7B7B7"/>
      </left>
      <top/>
      <bottom style="thin">
        <color rgb="FFB2A1C7"/>
      </bottom>
    </border>
    <border>
      <top/>
      <bottom style="thin">
        <color rgb="FFB2A1C7"/>
      </bottom>
    </border>
    <border>
      <left style="thin">
        <color rgb="FFB2A1C7"/>
      </left>
      <top style="thin">
        <color rgb="FFB2A1C7"/>
      </top>
      <bottom style="thin">
        <color rgb="FFB2A1C7"/>
      </bottom>
    </border>
    <border>
      <top style="thin">
        <color rgb="FFB2A1C7"/>
      </top>
      <bottom style="thin">
        <color rgb="FFB2A1C7"/>
      </bottom>
    </border>
    <border>
      <right style="thin">
        <color rgb="FFB2A1C7"/>
      </right>
      <top style="thin">
        <color rgb="FFB2A1C7"/>
      </top>
      <bottom style="thin">
        <color rgb="FFB2A1C7"/>
      </bottom>
    </border>
    <border>
      <left style="dotted">
        <color rgb="FF434343"/>
      </left>
      <top style="thin">
        <color rgb="FFB2A1C7"/>
      </top>
      <bottom style="thin">
        <color rgb="FFB2A1C7"/>
      </bottom>
    </border>
    <border>
      <right style="dotted">
        <color rgb="FF434343"/>
      </right>
      <top style="thin">
        <color rgb="FFB2A1C7"/>
      </top>
      <bottom style="thin">
        <color rgb="FFB2A1C7"/>
      </bottom>
    </border>
    <border>
      <left style="thin">
        <color rgb="FFB2A1C7"/>
      </left>
      <top style="thin">
        <color rgb="FFB2A1C7"/>
      </top>
    </border>
    <border>
      <top style="thin">
        <color rgb="FFB2A1C7"/>
      </top>
    </border>
    <border>
      <right style="dotted">
        <color rgb="FF595959"/>
      </right>
      <top style="thin">
        <color rgb="FFB2A1C7"/>
      </top>
    </border>
    <border>
      <left style="dotted">
        <color rgb="FF595959"/>
      </left>
      <top style="thin">
        <color rgb="FFB2A1C7"/>
      </top>
    </border>
    <border>
      <right style="thin">
        <color rgb="FFB2A1C7"/>
      </right>
      <top style="thin">
        <color rgb="FFB2A1C7"/>
      </top>
    </border>
    <border>
      <left style="thin">
        <color rgb="FFB2A1C7"/>
      </left>
      <bottom style="thin">
        <color rgb="FFB2A1C7"/>
      </bottom>
    </border>
    <border>
      <bottom style="thin">
        <color rgb="FFB2A1C7"/>
      </bottom>
    </border>
    <border>
      <right style="dotted">
        <color rgb="FF595959"/>
      </right>
      <bottom style="thin">
        <color rgb="FFB2A1C7"/>
      </bottom>
    </border>
    <border>
      <left style="dotted">
        <color rgb="FF595959"/>
      </left>
      <bottom style="thin">
        <color rgb="FFB2A1C7"/>
      </bottom>
    </border>
    <border>
      <right style="thin">
        <color rgb="FFB2A1C7"/>
      </right>
      <bottom style="thin">
        <color rgb="FFB2A1C7"/>
      </bottom>
    </border>
    <border>
      <right style="thin">
        <color rgb="FF000000"/>
      </right>
      <top style="thin">
        <color rgb="FF000000"/>
      </top>
      <bottom/>
    </border>
    <border>
      <left style="thin">
        <color rgb="FFB7B7B7"/>
      </left>
      <top/>
    </border>
    <border>
      <top/>
    </border>
    <border>
      <right style="thin">
        <color rgb="FFB7B7B7"/>
      </right>
      <top/>
    </border>
    <border>
      <left style="dotted">
        <color rgb="FF434343"/>
      </left>
      <bottom style="thin">
        <color rgb="FFB2A1C7"/>
      </bottom>
    </border>
    <border>
      <right style="dotted">
        <color rgb="FF434343"/>
      </right>
      <bottom style="thin">
        <color rgb="FFB2A1C7"/>
      </bottom>
    </border>
    <border>
      <left style="thin">
        <color rgb="FFB7B7B7"/>
      </left>
      <top/>
      <bottom/>
    </border>
    <border>
      <right style="thin">
        <color rgb="FFB7B7B7"/>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horizontal="center"/>
    </xf>
    <xf borderId="3" fillId="0" fontId="3" numFmtId="0" xfId="0" applyBorder="1" applyFont="1"/>
    <xf borderId="2" fillId="2" fontId="4" numFmtId="0" xfId="0" applyBorder="1" applyFont="1"/>
    <xf borderId="2" fillId="2" fontId="1" numFmtId="0" xfId="0" applyBorder="1" applyFont="1"/>
    <xf borderId="2" fillId="2" fontId="4" numFmtId="0" xfId="0" applyAlignment="1" applyBorder="1" applyFont="1">
      <alignment vertical="top"/>
    </xf>
    <xf borderId="1" fillId="2" fontId="4" numFmtId="0" xfId="0" applyBorder="1" applyFont="1"/>
    <xf borderId="4" fillId="3" fontId="1" numFmtId="0" xfId="0" applyBorder="1" applyFill="1" applyFont="1"/>
    <xf borderId="5" fillId="3" fontId="4" numFmtId="0" xfId="0" applyBorder="1" applyFont="1"/>
    <xf borderId="6" fillId="0" fontId="3" numFmtId="0" xfId="0" applyBorder="1" applyFont="1"/>
    <xf borderId="7" fillId="0" fontId="3" numFmtId="0" xfId="0" applyBorder="1" applyFont="1"/>
    <xf borderId="8" fillId="3" fontId="1" numFmtId="0" xfId="0" applyBorder="1" applyFont="1"/>
    <xf borderId="9" fillId="3" fontId="1" numFmtId="0" xfId="0" applyBorder="1" applyFont="1"/>
    <xf borderId="10" fillId="3" fontId="4" numFmtId="0" xfId="0" applyAlignment="1" applyBorder="1" applyFont="1">
      <alignment horizontal="center" shrinkToFit="0" vertical="center" wrapText="1"/>
    </xf>
    <xf borderId="11" fillId="0" fontId="3" numFmtId="0" xfId="0" applyBorder="1" applyFont="1"/>
    <xf borderId="12" fillId="0" fontId="3" numFmtId="0" xfId="0" applyBorder="1" applyFont="1"/>
    <xf borderId="13" fillId="3" fontId="1" numFmtId="0" xfId="0" applyBorder="1" applyFont="1"/>
    <xf borderId="14" fillId="0" fontId="3" numFmtId="0" xfId="0" applyBorder="1" applyFont="1"/>
    <xf borderId="15" fillId="0" fontId="3" numFmtId="0" xfId="0" applyBorder="1" applyFont="1"/>
    <xf borderId="16" fillId="0" fontId="3" numFmtId="0" xfId="0" applyBorder="1" applyFont="1"/>
    <xf borderId="10" fillId="3" fontId="1" numFmtId="0" xfId="0" applyAlignment="1" applyBorder="1" applyFont="1">
      <alignment shrinkToFit="0" vertical="center" wrapText="1"/>
    </xf>
    <xf borderId="10" fillId="3" fontId="5" numFmtId="9" xfId="0" applyAlignment="1" applyBorder="1" applyFont="1" applyNumberFormat="1">
      <alignment horizontal="center" shrinkToFit="0" vertical="center" wrapText="1"/>
    </xf>
    <xf borderId="10" fillId="3" fontId="5" numFmtId="0" xfId="0" applyAlignment="1" applyBorder="1" applyFont="1">
      <alignment horizontal="center" shrinkToFit="0" vertical="center" wrapText="1"/>
    </xf>
    <xf borderId="10" fillId="3" fontId="5" numFmtId="0" xfId="0" applyAlignment="1" applyBorder="1" applyFont="1">
      <alignment shrinkToFit="0" wrapText="1"/>
    </xf>
    <xf borderId="17" fillId="0" fontId="3" numFmtId="0" xfId="0" applyBorder="1" applyFont="1"/>
    <xf borderId="18" fillId="0" fontId="3" numFmtId="0" xfId="0" applyBorder="1" applyFont="1"/>
    <xf borderId="10" fillId="3" fontId="5" numFmtId="0" xfId="0" applyAlignment="1" applyBorder="1" applyFont="1">
      <alignment shrinkToFit="0" vertical="center" wrapText="1"/>
    </xf>
    <xf borderId="10" fillId="3" fontId="5" numFmtId="3" xfId="0" applyAlignment="1" applyBorder="1" applyFont="1" applyNumberFormat="1">
      <alignment horizontal="center" shrinkToFit="0" vertical="center" wrapText="1"/>
    </xf>
    <xf borderId="10" fillId="3" fontId="6" numFmtId="0" xfId="0" applyAlignment="1" applyBorder="1" applyFont="1">
      <alignment shrinkToFit="0" vertical="center" wrapText="1"/>
    </xf>
    <xf borderId="1" fillId="3" fontId="1" numFmtId="0" xfId="0" applyBorder="1" applyFont="1"/>
    <xf borderId="10" fillId="3" fontId="7" numFmtId="0" xfId="0" applyAlignment="1" applyBorder="1" applyFont="1">
      <alignment shrinkToFit="0" wrapText="1"/>
    </xf>
    <xf borderId="10" fillId="3" fontId="5" numFmtId="164" xfId="0" applyAlignment="1" applyBorder="1" applyFont="1" applyNumberFormat="1">
      <alignment horizontal="center" shrinkToFit="0" vertical="center" wrapText="1"/>
    </xf>
    <xf borderId="19" fillId="0" fontId="1" numFmtId="0" xfId="0" applyBorder="1" applyFont="1"/>
    <xf borderId="20" fillId="0" fontId="4" numFmtId="0" xfId="0" applyAlignment="1" applyBorder="1" applyFont="1">
      <alignment vertical="top"/>
    </xf>
    <xf borderId="21" fillId="0" fontId="3" numFmtId="0" xfId="0" applyBorder="1" applyFont="1"/>
    <xf borderId="22" fillId="0" fontId="3" numFmtId="0" xfId="0" applyBorder="1" applyFont="1"/>
    <xf borderId="23" fillId="4" fontId="8" numFmtId="0" xfId="0" applyAlignment="1" applyBorder="1" applyFill="1" applyFont="1">
      <alignment horizontal="center"/>
    </xf>
    <xf borderId="24" fillId="0" fontId="3" numFmtId="0" xfId="0" applyBorder="1" applyFont="1"/>
    <xf borderId="25" fillId="0" fontId="3" numFmtId="0" xfId="0" applyBorder="1" applyFont="1"/>
    <xf borderId="26" fillId="4" fontId="8" numFmtId="0" xfId="0" applyAlignment="1" applyBorder="1" applyFont="1">
      <alignment horizontal="center" vertical="top"/>
    </xf>
    <xf borderId="27" fillId="0" fontId="3" numFmtId="0" xfId="0" applyBorder="1" applyFont="1"/>
    <xf borderId="28" fillId="0" fontId="3" numFmtId="0" xfId="0" applyBorder="1" applyFont="1"/>
    <xf borderId="29" fillId="4" fontId="8" numFmtId="0" xfId="0" applyAlignment="1" applyBorder="1" applyFont="1">
      <alignment horizontal="center" vertical="top"/>
    </xf>
    <xf borderId="26" fillId="4" fontId="8" numFmtId="0" xfId="0" applyAlignment="1" applyBorder="1" applyFont="1">
      <alignment horizontal="center" shrinkToFit="0" wrapText="1"/>
    </xf>
    <xf borderId="30" fillId="4" fontId="8" numFmtId="0" xfId="0" applyBorder="1" applyFont="1"/>
    <xf borderId="31" fillId="4" fontId="8" numFmtId="0" xfId="0" applyAlignment="1" applyBorder="1" applyFont="1">
      <alignment horizontal="center"/>
    </xf>
    <xf borderId="31" fillId="4" fontId="8" numFmtId="0" xfId="0" applyAlignment="1" applyBorder="1" applyFont="1">
      <alignment horizontal="center" vertical="top"/>
    </xf>
    <xf borderId="32" fillId="0" fontId="3" numFmtId="0" xfId="0" applyBorder="1" applyFont="1"/>
    <xf borderId="33" fillId="4" fontId="8" numFmtId="0" xfId="0" applyAlignment="1" applyBorder="1" applyFont="1">
      <alignment horizontal="center" vertical="top"/>
    </xf>
    <xf borderId="34" fillId="0" fontId="3" numFmtId="0" xfId="0" applyBorder="1" applyFont="1"/>
    <xf borderId="35" fillId="0" fontId="3" numFmtId="0" xfId="0" applyBorder="1" applyFont="1"/>
    <xf borderId="33" fillId="4" fontId="8" numFmtId="0" xfId="0" applyAlignment="1" applyBorder="1" applyFont="1">
      <alignment horizontal="center" shrinkToFit="0" vertical="top" wrapText="1"/>
    </xf>
    <xf borderId="36" fillId="0" fontId="1" numFmtId="0" xfId="0" applyAlignment="1" applyBorder="1" applyFont="1">
      <alignment horizontal="left" shrinkToFit="0" vertical="top" wrapText="1"/>
    </xf>
    <xf borderId="37" fillId="0" fontId="1" numFmtId="0" xfId="0" applyAlignment="1" applyBorder="1" applyFont="1">
      <alignment horizontal="left" shrinkToFit="0" vertical="top" wrapText="1"/>
    </xf>
    <xf borderId="38" fillId="0" fontId="3" numFmtId="0" xfId="0" applyBorder="1" applyFont="1"/>
    <xf borderId="39" fillId="0" fontId="3" numFmtId="0" xfId="0" applyBorder="1" applyFont="1"/>
    <xf borderId="40" fillId="0" fontId="3" numFmtId="0" xfId="0" applyBorder="1" applyFont="1"/>
    <xf borderId="41" fillId="0" fontId="3" numFmtId="0" xfId="0" applyBorder="1" applyFont="1"/>
    <xf borderId="42" fillId="0" fontId="3" numFmtId="0" xfId="0" applyBorder="1" applyFont="1"/>
    <xf borderId="43" fillId="0" fontId="3" numFmtId="0" xfId="0" applyBorder="1" applyFont="1"/>
    <xf borderId="44" fillId="0" fontId="3" numFmtId="0" xfId="0" applyBorder="1" applyFont="1"/>
    <xf borderId="45" fillId="0" fontId="3" numFmtId="0" xfId="0" applyBorder="1" applyFont="1"/>
    <xf borderId="46" fillId="0" fontId="3" numFmtId="0" xfId="0" applyBorder="1" applyFont="1"/>
    <xf borderId="36" fillId="0" fontId="1" numFmtId="0" xfId="0" applyAlignment="1" applyBorder="1" applyFont="1">
      <alignment horizontal="center" shrinkToFit="0" vertical="top" wrapText="1"/>
    </xf>
    <xf borderId="5" fillId="0" fontId="4" numFmtId="0" xfId="0" applyBorder="1" applyFont="1"/>
    <xf borderId="47" fillId="4" fontId="9" numFmtId="0" xfId="0" applyAlignment="1" applyBorder="1" applyFont="1">
      <alignment horizontal="center" shrinkToFit="0" vertical="center" wrapText="1"/>
    </xf>
    <xf borderId="48" fillId="0" fontId="3" numFmtId="0" xfId="0" applyBorder="1" applyFont="1"/>
    <xf borderId="49" fillId="0" fontId="3" numFmtId="0" xfId="0" applyBorder="1" applyFont="1"/>
    <xf borderId="50" fillId="4" fontId="9" numFmtId="0" xfId="0" applyAlignment="1" applyBorder="1" applyFont="1">
      <alignment horizontal="center" shrinkToFit="0" vertical="center" wrapText="1"/>
    </xf>
    <xf borderId="51" fillId="4" fontId="9" numFmtId="0" xfId="0" applyAlignment="1" applyBorder="1" applyFont="1">
      <alignment horizontal="center" shrinkToFit="0" vertical="center" wrapText="1"/>
    </xf>
    <xf borderId="52" fillId="0" fontId="3" numFmtId="0" xfId="0" applyBorder="1" applyFont="1"/>
    <xf borderId="53" fillId="5" fontId="10" numFmtId="0" xfId="0" applyAlignment="1" applyBorder="1" applyFill="1" applyFont="1">
      <alignment horizontal="center" shrinkToFit="0" vertical="center" wrapText="1"/>
    </xf>
    <xf borderId="54" fillId="0" fontId="3" numFmtId="0" xfId="0" applyBorder="1" applyFont="1"/>
    <xf borderId="55" fillId="0" fontId="3" numFmtId="0" xfId="0" applyBorder="1" applyFont="1"/>
    <xf borderId="53" fillId="6" fontId="11" numFmtId="0" xfId="0" applyAlignment="1" applyBorder="1" applyFill="1" applyFont="1">
      <alignment horizontal="left" shrinkToFit="0" vertical="center" wrapText="1"/>
    </xf>
    <xf borderId="56" fillId="0" fontId="12" numFmtId="1" xfId="0" applyAlignment="1" applyBorder="1" applyFont="1" applyNumberFormat="1">
      <alignment horizontal="center" shrinkToFit="0" vertical="center" wrapText="1"/>
    </xf>
    <xf borderId="57" fillId="0" fontId="3" numFmtId="0" xfId="0" applyBorder="1" applyFont="1"/>
    <xf borderId="56" fillId="0" fontId="12" numFmtId="0" xfId="0" applyAlignment="1" applyBorder="1" applyFont="1">
      <alignment horizontal="center" shrinkToFit="0" vertical="center" wrapText="1"/>
    </xf>
    <xf borderId="58" fillId="6" fontId="13" numFmtId="0" xfId="0" applyAlignment="1" applyBorder="1" applyFont="1">
      <alignment horizontal="right" shrinkToFit="0" vertical="center" wrapText="1"/>
    </xf>
    <xf borderId="59" fillId="0" fontId="3" numFmtId="0" xfId="0" applyBorder="1" applyFont="1"/>
    <xf borderId="60" fillId="0" fontId="3" numFmtId="0" xfId="0" applyBorder="1" applyFont="1"/>
    <xf borderId="61" fillId="0" fontId="14" numFmtId="1" xfId="0" applyAlignment="1" applyBorder="1" applyFont="1" applyNumberFormat="1">
      <alignment horizontal="left" shrinkToFit="0" vertical="center" wrapText="1"/>
    </xf>
    <xf borderId="62" fillId="0" fontId="3" numFmtId="0" xfId="0" applyBorder="1" applyFont="1"/>
    <xf borderId="63" fillId="0" fontId="3" numFmtId="0" xfId="0" applyBorder="1" applyFont="1"/>
    <xf borderId="64" fillId="0" fontId="3" numFmtId="0" xfId="0" applyBorder="1" applyFont="1"/>
    <xf borderId="65" fillId="0" fontId="3" numFmtId="0" xfId="0" applyBorder="1" applyFont="1"/>
    <xf borderId="66" fillId="0" fontId="3" numFmtId="0" xfId="0" applyBorder="1" applyFont="1"/>
    <xf borderId="67" fillId="0" fontId="3" numFmtId="0" xfId="0" applyBorder="1" applyFont="1"/>
    <xf borderId="68" fillId="0" fontId="3" numFmtId="0" xfId="0" applyBorder="1" applyFont="1"/>
    <xf borderId="53" fillId="5" fontId="10" numFmtId="0" xfId="0" applyAlignment="1" applyBorder="1" applyFont="1">
      <alignment horizontal="left" shrinkToFit="0" vertical="center" wrapText="1"/>
    </xf>
    <xf borderId="56" fillId="5" fontId="15" numFmtId="4" xfId="0" applyAlignment="1" applyBorder="1" applyFont="1" applyNumberFormat="1">
      <alignment horizontal="center" shrinkToFit="0" vertical="center" wrapText="1"/>
    </xf>
    <xf borderId="56" fillId="6" fontId="11" numFmtId="4" xfId="0" applyAlignment="1" applyBorder="1" applyFont="1" applyNumberFormat="1">
      <alignment horizontal="center" shrinkToFit="0" vertical="center" wrapText="1"/>
    </xf>
    <xf borderId="53" fillId="0" fontId="16" numFmtId="0" xfId="0" applyAlignment="1" applyBorder="1" applyFont="1">
      <alignment horizontal="left" shrinkToFit="0" vertical="center" wrapText="1"/>
    </xf>
    <xf borderId="56" fillId="0" fontId="16" numFmtId="4" xfId="0" applyAlignment="1" applyBorder="1" applyFont="1" applyNumberFormat="1">
      <alignment horizontal="center" shrinkToFit="0" vertical="center" wrapText="1"/>
    </xf>
    <xf borderId="53" fillId="0" fontId="17" numFmtId="0" xfId="0" applyAlignment="1" applyBorder="1" applyFont="1">
      <alignment horizontal="right" shrinkToFit="0" vertical="center" wrapText="1"/>
    </xf>
    <xf borderId="56" fillId="0" fontId="17" numFmtId="4" xfId="0" applyAlignment="1" applyBorder="1" applyFont="1" applyNumberFormat="1">
      <alignment horizontal="center" shrinkToFit="0" vertical="center" wrapText="1"/>
    </xf>
    <xf borderId="69" fillId="4" fontId="9" numFmtId="0" xfId="0" applyAlignment="1" applyBorder="1" applyFont="1">
      <alignment horizontal="center" shrinkToFit="0" vertical="center" wrapText="1"/>
    </xf>
    <xf borderId="70" fillId="0" fontId="3" numFmtId="0" xfId="0" applyBorder="1" applyFont="1"/>
    <xf borderId="71" fillId="0" fontId="3" numFmtId="0" xfId="0" applyBorder="1" applyFont="1"/>
    <xf borderId="56" fillId="5" fontId="18" numFmtId="1" xfId="0" applyAlignment="1" applyBorder="1" applyFont="1" applyNumberFormat="1">
      <alignment horizontal="center" shrinkToFit="0" wrapText="1"/>
    </xf>
    <xf borderId="53" fillId="6" fontId="13" numFmtId="0" xfId="0" applyAlignment="1" applyBorder="1" applyFont="1">
      <alignment horizontal="left" shrinkToFit="0" vertical="center" wrapText="1"/>
    </xf>
    <xf borderId="72" fillId="6" fontId="19" numFmtId="1" xfId="0" applyAlignment="1" applyBorder="1" applyFont="1" applyNumberFormat="1">
      <alignment horizontal="center" shrinkToFit="0" wrapText="1"/>
    </xf>
    <xf borderId="73" fillId="0" fontId="3" numFmtId="0" xfId="0" applyBorder="1" applyFont="1"/>
    <xf borderId="72" fillId="6" fontId="20" numFmtId="1" xfId="0" applyAlignment="1" applyBorder="1" applyFont="1" applyNumberFormat="1">
      <alignment horizontal="center" shrinkToFit="0" wrapText="1"/>
    </xf>
    <xf borderId="72" fillId="0" fontId="21" numFmtId="1" xfId="0" applyAlignment="1" applyBorder="1" applyFont="1" applyNumberFormat="1">
      <alignment horizontal="center" shrinkToFit="0" wrapText="1"/>
    </xf>
    <xf borderId="56" fillId="0" fontId="16" numFmtId="1" xfId="0" applyAlignment="1" applyBorder="1" applyFont="1" applyNumberFormat="1">
      <alignment horizontal="center" shrinkToFit="0" vertical="center" wrapText="1"/>
    </xf>
    <xf borderId="56" fillId="5" fontId="15" numFmtId="1" xfId="0" applyAlignment="1" applyBorder="1" applyFont="1" applyNumberFormat="1">
      <alignment horizontal="center" shrinkToFit="0" vertical="center" wrapText="1"/>
    </xf>
    <xf borderId="56" fillId="6" fontId="13" numFmtId="1" xfId="0" applyAlignment="1" applyBorder="1" applyFont="1" applyNumberFormat="1">
      <alignment horizontal="center" shrinkToFit="0" vertical="center" wrapText="1"/>
    </xf>
    <xf borderId="56" fillId="6" fontId="11" numFmtId="1" xfId="0" applyAlignment="1" applyBorder="1" applyFont="1" applyNumberFormat="1">
      <alignment horizontal="center" shrinkToFit="0" vertical="center" wrapText="1"/>
    </xf>
    <xf borderId="56" fillId="0" fontId="17" numFmtId="1" xfId="0" applyAlignment="1" applyBorder="1" applyFont="1" applyNumberFormat="1">
      <alignment horizontal="center" shrinkToFit="0" vertical="center" wrapText="1"/>
    </xf>
    <xf borderId="74" fillId="4" fontId="9" numFmtId="0" xfId="0" applyAlignment="1" applyBorder="1" applyFont="1">
      <alignment horizontal="center" shrinkToFit="0" vertical="center" wrapText="1"/>
    </xf>
    <xf borderId="75" fillId="0" fontId="3" numFmtId="0" xfId="0" applyBorder="1" applyFont="1"/>
    <xf borderId="56" fillId="0" fontId="16" numFmtId="0" xfId="0" applyAlignment="1" applyBorder="1" applyFont="1">
      <alignment horizontal="center" shrinkToFit="0" vertical="center" wrapText="1"/>
    </xf>
    <xf borderId="53" fillId="6" fontId="22" numFmtId="0" xfId="0" applyAlignment="1" applyBorder="1" applyFont="1">
      <alignment horizontal="right" shrinkToFit="0" vertical="center" wrapText="1"/>
    </xf>
    <xf borderId="54" fillId="0" fontId="16" numFmtId="0" xfId="0" applyAlignment="1" applyBorder="1" applyFont="1">
      <alignment horizontal="center" shrinkToFit="0" vertical="center" wrapText="1"/>
    </xf>
    <xf borderId="53" fillId="5" fontId="10" numFmtId="0" xfId="0" applyAlignment="1" applyBorder="1" applyFont="1">
      <alignment horizontal="center" readingOrder="0" shrinkToFit="0" vertical="center" wrapText="1"/>
    </xf>
    <xf borderId="76" fillId="7" fontId="23" numFmtId="0" xfId="0" applyAlignment="1" applyBorder="1" applyFill="1" applyFont="1">
      <alignment horizontal="right" vertical="center"/>
    </xf>
    <xf borderId="0" fillId="0" fontId="24" numFmtId="0" xfId="0" applyAlignment="1" applyFont="1">
      <alignment readingOrder="0" vertical="center"/>
    </xf>
    <xf borderId="0" fillId="0" fontId="24" numFmtId="165" xfId="0" applyAlignment="1" applyFont="1" applyNumberFormat="1">
      <alignment horizontal="right" vertical="center"/>
    </xf>
    <xf borderId="0" fillId="0" fontId="24" numFmtId="166" xfId="0" applyAlignment="1" applyFont="1" applyNumberFormat="1">
      <alignment horizontal="right" vertical="center"/>
    </xf>
    <xf borderId="0" fillId="0" fontId="24" numFmtId="0" xfId="0" applyAlignment="1" applyFont="1">
      <alignment vertical="center"/>
    </xf>
    <xf borderId="76" fillId="7" fontId="23" numFmtId="0" xfId="0" applyAlignment="1" applyBorder="1" applyFont="1">
      <alignment horizontal="left" vertical="center"/>
    </xf>
    <xf borderId="76" fillId="7" fontId="23" numFmtId="0" xfId="0" applyAlignment="1" applyBorder="1" applyFont="1">
      <alignment horizontal="left"/>
    </xf>
    <xf borderId="76" fillId="7" fontId="23" numFmtId="167" xfId="0" applyAlignment="1" applyBorder="1" applyFont="1" applyNumberFormat="1">
      <alignment horizontal="left"/>
    </xf>
    <xf borderId="76" fillId="7" fontId="23" numFmtId="168" xfId="0" applyAlignment="1" applyBorder="1" applyFont="1" applyNumberFormat="1">
      <alignment horizontal="left"/>
    </xf>
    <xf borderId="76" fillId="7" fontId="25" numFmtId="0" xfId="0" applyBorder="1" applyFont="1"/>
    <xf borderId="76" fillId="7" fontId="24" numFmtId="169" xfId="0" applyBorder="1" applyFont="1" applyNumberFormat="1"/>
    <xf borderId="76" fillId="7" fontId="24" numFmtId="0" xfId="0" applyBorder="1" applyFont="1"/>
    <xf borderId="77" fillId="8" fontId="26" numFmtId="0" xfId="0" applyAlignment="1" applyBorder="1" applyFill="1" applyFont="1">
      <alignment horizontal="center" shrinkToFit="0" wrapText="1"/>
    </xf>
    <xf borderId="77" fillId="8" fontId="27" numFmtId="0" xfId="0" applyAlignment="1" applyBorder="1" applyFont="1">
      <alignment horizontal="center" shrinkToFit="0" wrapText="1"/>
    </xf>
    <xf borderId="77" fillId="8" fontId="27" numFmtId="168" xfId="0" applyAlignment="1" applyBorder="1" applyFont="1" applyNumberFormat="1">
      <alignment horizontal="center" shrinkToFit="0" wrapText="1"/>
    </xf>
    <xf borderId="77" fillId="8" fontId="26" numFmtId="168" xfId="0" applyAlignment="1" applyBorder="1" applyFont="1" applyNumberFormat="1">
      <alignment horizontal="center" shrinkToFit="0" wrapText="1"/>
    </xf>
    <xf borderId="0" fillId="0" fontId="24" numFmtId="0" xfId="0" applyFont="1"/>
    <xf borderId="1" fillId="3" fontId="24" numFmtId="170" xfId="0" applyBorder="1" applyFont="1" applyNumberFormat="1"/>
    <xf borderId="0" fillId="0" fontId="24" numFmtId="170" xfId="0" applyFont="1" applyNumberFormat="1"/>
    <xf borderId="0" fillId="0" fontId="24" numFmtId="170" xfId="0" applyAlignment="1" applyFont="1" applyNumberFormat="1">
      <alignment horizontal="right"/>
    </xf>
    <xf borderId="1" fillId="3" fontId="24" numFmtId="4" xfId="0" applyBorder="1" applyFont="1" applyNumberFormat="1"/>
    <xf borderId="0" fillId="0" fontId="24" numFmtId="4" xfId="0" applyFont="1" applyNumberFormat="1"/>
    <xf borderId="1" fillId="3" fontId="24" numFmtId="4" xfId="0" applyAlignment="1" applyBorder="1" applyFont="1" applyNumberFormat="1">
      <alignment horizontal="left" vertical="top"/>
    </xf>
    <xf borderId="0" fillId="0" fontId="24" numFmtId="4" xfId="0" applyAlignment="1" applyFont="1" applyNumberFormat="1">
      <alignment horizontal="right"/>
    </xf>
    <xf borderId="1" fillId="3" fontId="24" numFmtId="167" xfId="0" applyBorder="1" applyFont="1" applyNumberFormat="1"/>
    <xf borderId="0" fillId="0" fontId="24" numFmtId="168" xfId="0" applyAlignment="1" applyFont="1" applyNumberFormat="1">
      <alignment horizontal="right" shrinkToFit="0" wrapText="1"/>
    </xf>
    <xf borderId="0" fillId="0" fontId="24" numFmtId="0" xfId="0" applyAlignment="1" applyFont="1">
      <alignment horizontal="right"/>
    </xf>
    <xf borderId="0" fillId="0" fontId="28" numFmtId="168" xfId="0" applyAlignment="1" applyFont="1" applyNumberFormat="1">
      <alignment shrinkToFit="0" wrapText="1"/>
    </xf>
    <xf borderId="1" fillId="3" fontId="24" numFmtId="0" xfId="0" applyAlignment="1" applyBorder="1" applyFont="1">
      <alignment horizontal="left" vertical="top"/>
    </xf>
    <xf borderId="1" fillId="3" fontId="24" numFmtId="0" xfId="0" applyBorder="1" applyFont="1"/>
    <xf borderId="0" fillId="0" fontId="0" numFmtId="0" xfId="0" applyFont="1"/>
    <xf borderId="0" fillId="0" fontId="0" numFmtId="168" xfId="0" applyFont="1" applyNumberFormat="1"/>
    <xf borderId="0" fillId="0" fontId="29" numFmtId="0" xfId="0" applyFont="1"/>
    <xf borderId="0" fillId="0" fontId="1" numFmtId="167" xfId="0" applyFont="1" applyNumberFormat="1"/>
    <xf borderId="0" fillId="0" fontId="1" numFmtId="0" xfId="0" applyFont="1"/>
    <xf borderId="0" fillId="0" fontId="1" numFmtId="170" xfId="0" applyFont="1" applyNumberFormat="1"/>
    <xf borderId="1" fillId="3" fontId="1" numFmtId="171" xfId="0" applyAlignment="1" applyBorder="1" applyFont="1" applyNumberFormat="1">
      <alignment horizontal="left"/>
    </xf>
    <xf borderId="0" fillId="0" fontId="1" numFmtId="16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'Raw Data'!$B$1</f>
        <v>Packaging, Non-Metallic &amp; Furniture</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
        <v>0</v>
      </c>
      <c r="D2" s="3"/>
      <c r="E2" s="3"/>
      <c r="F2" s="3"/>
      <c r="G2" s="3"/>
      <c r="H2" s="3"/>
      <c r="I2" s="3"/>
      <c r="J2" s="3"/>
      <c r="K2" s="5" t="str">
        <f>TEXT('Raw Data'!$E$1, "YYYY-MM-DD") &amp; " to " &amp; TEXT('Raw Data'!$G$1, "YYYY-MM-DD")</f>
        <v>2019-04-01 to 2020-03-31</v>
      </c>
      <c r="L2" s="3"/>
      <c r="M2" s="3"/>
      <c r="N2" s="3"/>
      <c r="O2" s="3"/>
      <c r="P2" s="3"/>
      <c r="Q2" s="3"/>
      <c r="R2" s="3"/>
      <c r="S2" s="3"/>
      <c r="T2" s="1"/>
      <c r="U2" s="1"/>
      <c r="V2" s="1"/>
      <c r="W2" s="1"/>
      <c r="X2" s="2" t="s">
        <v>1</v>
      </c>
      <c r="Y2" s="3"/>
      <c r="Z2" s="3"/>
      <c r="AA2" s="3"/>
      <c r="AB2" s="3"/>
      <c r="AC2" s="3"/>
      <c r="AD2" s="3"/>
      <c r="AE2" s="3"/>
      <c r="AF2" s="3"/>
      <c r="AG2" s="3"/>
      <c r="AH2" s="3"/>
      <c r="AI2" s="3"/>
      <c r="AJ2" s="1"/>
      <c r="AK2" s="1"/>
      <c r="AL2" s="1"/>
      <c r="AM2" s="1"/>
      <c r="AN2" s="1"/>
      <c r="AO2" s="4" t="s">
        <v>2</v>
      </c>
      <c r="AP2" s="3"/>
      <c r="AQ2" s="3"/>
      <c r="AR2" s="3"/>
      <c r="AS2" s="3"/>
      <c r="AT2" s="3"/>
      <c r="AU2" s="3"/>
      <c r="AV2" s="5" t="str">
        <f>'Raw Data'!$M$1</f>
        <v>This financial year</v>
      </c>
      <c r="AW2" s="3"/>
      <c r="AX2" s="3"/>
      <c r="AY2" s="3"/>
      <c r="AZ2" s="3"/>
      <c r="BA2" s="3"/>
      <c r="BB2" s="3"/>
      <c r="BC2" s="3"/>
      <c r="BD2" s="3"/>
      <c r="BE2" s="3"/>
      <c r="BF2" s="3"/>
    </row>
    <row r="3" ht="12.75" customHeight="1">
      <c r="A3" s="1"/>
      <c r="B3" s="1"/>
      <c r="C3" s="6" t="s">
        <v>3</v>
      </c>
      <c r="D3" s="3"/>
      <c r="E3" s="3"/>
      <c r="F3" s="3"/>
      <c r="G3" s="3"/>
      <c r="H3" s="3"/>
      <c r="I3" s="3"/>
      <c r="J3" s="3"/>
      <c r="K3" s="5" t="str">
        <f>TEXT('Raw Data'!$I$1, "YYYY-MM-DD") &amp; " to " &amp; TEXT('Raw Data'!$K$1, "YYYY-MM-DD")</f>
        <v>2020-02-01 to 2020-02-29</v>
      </c>
      <c r="L3" s="3"/>
      <c r="M3" s="3"/>
      <c r="N3" s="3"/>
      <c r="O3" s="3"/>
      <c r="P3" s="3"/>
      <c r="Q3" s="3"/>
      <c r="R3" s="3"/>
      <c r="S3" s="3"/>
      <c r="T3" s="1"/>
      <c r="U3" s="1"/>
      <c r="V3" s="1"/>
      <c r="W3" s="7"/>
      <c r="X3" s="1"/>
      <c r="Y3" s="1"/>
      <c r="Z3" s="1"/>
      <c r="AA3" s="1"/>
      <c r="AB3" s="1"/>
      <c r="AC3" s="1"/>
      <c r="AD3" s="1"/>
      <c r="AE3" s="1"/>
      <c r="AF3" s="1"/>
      <c r="AG3" s="1"/>
      <c r="AH3" s="1"/>
      <c r="AI3" s="1"/>
      <c r="AJ3" s="1"/>
      <c r="AK3" s="1"/>
      <c r="AL3" s="1"/>
      <c r="AM3" s="1"/>
      <c r="AN3" s="1"/>
      <c r="AO3" s="4" t="s">
        <v>4</v>
      </c>
      <c r="AP3" s="3"/>
      <c r="AQ3" s="3"/>
      <c r="AR3" s="3"/>
      <c r="AS3" s="3"/>
      <c r="AT3" s="3"/>
      <c r="AU3" s="3"/>
      <c r="AV3" s="5" t="str">
        <f>TEXT('Raw Data'!$P$1,"YYYY-MM-DD")&amp;" to "&amp;TEXT('Raw Data'!$R$1,"YYYY-MM-DD")</f>
        <v>2019-04-01 to 2020-03-31</v>
      </c>
      <c r="AW3" s="3"/>
      <c r="AX3" s="3"/>
      <c r="AY3" s="3"/>
      <c r="AZ3" s="3"/>
      <c r="BA3" s="3"/>
      <c r="BB3" s="3"/>
      <c r="BC3" s="3"/>
      <c r="BD3" s="3"/>
      <c r="BE3" s="3"/>
      <c r="BF3" s="3"/>
    </row>
    <row r="4" ht="12.7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row>
    <row r="5" ht="12.75" customHeight="1">
      <c r="A5" s="9" t="s">
        <v>5</v>
      </c>
      <c r="B5" s="10"/>
      <c r="C5" s="9" t="s">
        <v>6</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0"/>
    </row>
    <row r="6" ht="12.75" customHeight="1">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8"/>
    </row>
    <row r="7" ht="12.75" customHeight="1">
      <c r="A7" s="13"/>
      <c r="B7" s="14" t="s">
        <v>7</v>
      </c>
      <c r="C7" s="15"/>
      <c r="D7" s="15"/>
      <c r="E7" s="15"/>
      <c r="F7" s="15"/>
      <c r="G7" s="15"/>
      <c r="H7" s="15"/>
      <c r="I7" s="15"/>
      <c r="J7" s="15"/>
      <c r="K7" s="16"/>
      <c r="L7" s="14" t="s">
        <v>8</v>
      </c>
      <c r="M7" s="15"/>
      <c r="N7" s="15"/>
      <c r="O7" s="15"/>
      <c r="P7" s="16"/>
      <c r="Q7" s="14" t="s">
        <v>9</v>
      </c>
      <c r="R7" s="15"/>
      <c r="S7" s="15"/>
      <c r="T7" s="15"/>
      <c r="U7" s="16"/>
      <c r="V7" s="14" t="s">
        <v>10</v>
      </c>
      <c r="W7" s="15"/>
      <c r="X7" s="15"/>
      <c r="Y7" s="15"/>
      <c r="Z7" s="16"/>
      <c r="AA7" s="14" t="s">
        <v>11</v>
      </c>
      <c r="AB7" s="15"/>
      <c r="AC7" s="15"/>
      <c r="AD7" s="15"/>
      <c r="AE7" s="15"/>
      <c r="AF7" s="14" t="s">
        <v>12</v>
      </c>
      <c r="AG7" s="15"/>
      <c r="AH7" s="15"/>
      <c r="AI7" s="15"/>
      <c r="AJ7" s="15"/>
      <c r="AK7" s="15"/>
      <c r="AL7" s="15"/>
      <c r="AM7" s="15"/>
      <c r="AN7" s="15"/>
      <c r="AO7" s="15"/>
      <c r="AP7" s="15"/>
      <c r="AQ7" s="15"/>
      <c r="AR7" s="15"/>
      <c r="AS7" s="15"/>
      <c r="AT7" s="15"/>
      <c r="AU7" s="15"/>
      <c r="AV7" s="15"/>
      <c r="AW7" s="15"/>
      <c r="AX7" s="15"/>
      <c r="AY7" s="15"/>
      <c r="AZ7" s="15"/>
      <c r="BA7" s="15"/>
      <c r="BB7" s="15"/>
      <c r="BC7" s="15"/>
      <c r="BD7" s="15"/>
      <c r="BE7" s="16"/>
      <c r="BF7" s="17"/>
    </row>
    <row r="8" ht="12.75" customHeight="1">
      <c r="A8" s="13"/>
      <c r="B8" s="18"/>
      <c r="C8" s="19"/>
      <c r="D8" s="19"/>
      <c r="E8" s="19"/>
      <c r="F8" s="19"/>
      <c r="G8" s="19"/>
      <c r="H8" s="19"/>
      <c r="I8" s="19"/>
      <c r="J8" s="19"/>
      <c r="K8" s="20"/>
      <c r="L8" s="18"/>
      <c r="M8" s="19"/>
      <c r="N8" s="19"/>
      <c r="O8" s="19"/>
      <c r="P8" s="20"/>
      <c r="Q8" s="18"/>
      <c r="R8" s="19"/>
      <c r="S8" s="19"/>
      <c r="T8" s="19"/>
      <c r="U8" s="20"/>
      <c r="V8" s="18"/>
      <c r="W8" s="19"/>
      <c r="X8" s="19"/>
      <c r="Y8" s="19"/>
      <c r="Z8" s="20"/>
      <c r="AA8" s="18"/>
      <c r="AB8" s="19"/>
      <c r="AC8" s="19"/>
      <c r="AD8" s="19"/>
      <c r="AE8" s="19"/>
      <c r="AF8" s="18"/>
      <c r="AG8" s="19"/>
      <c r="AH8" s="19"/>
      <c r="AI8" s="19"/>
      <c r="AJ8" s="19"/>
      <c r="AK8" s="19"/>
      <c r="AL8" s="19"/>
      <c r="AM8" s="19"/>
      <c r="AN8" s="19"/>
      <c r="AO8" s="19"/>
      <c r="AP8" s="19"/>
      <c r="AQ8" s="19"/>
      <c r="AR8" s="19"/>
      <c r="AS8" s="19"/>
      <c r="AT8" s="19"/>
      <c r="AU8" s="19"/>
      <c r="AV8" s="19"/>
      <c r="AW8" s="19"/>
      <c r="AX8" s="19"/>
      <c r="AY8" s="19"/>
      <c r="AZ8" s="19"/>
      <c r="BA8" s="19"/>
      <c r="BB8" s="19"/>
      <c r="BC8" s="19"/>
      <c r="BD8" s="19"/>
      <c r="BE8" s="20"/>
      <c r="BF8" s="17"/>
    </row>
    <row r="9" ht="12.75" customHeight="1">
      <c r="A9" s="13"/>
      <c r="B9" s="21" t="s">
        <v>13</v>
      </c>
      <c r="C9" s="15"/>
      <c r="D9" s="15"/>
      <c r="E9" s="15"/>
      <c r="F9" s="15"/>
      <c r="G9" s="15"/>
      <c r="H9" s="15"/>
      <c r="I9" s="15"/>
      <c r="J9" s="15"/>
      <c r="K9" s="16"/>
      <c r="L9" s="22"/>
      <c r="M9" s="15"/>
      <c r="N9" s="15"/>
      <c r="O9" s="15"/>
      <c r="P9" s="16"/>
      <c r="Q9" s="23"/>
      <c r="R9" s="15"/>
      <c r="S9" s="15"/>
      <c r="T9" s="15"/>
      <c r="U9" s="16"/>
      <c r="V9" s="23"/>
      <c r="W9" s="15"/>
      <c r="X9" s="15"/>
      <c r="Y9" s="15"/>
      <c r="Z9" s="16"/>
      <c r="AA9" s="22"/>
      <c r="AB9" s="15"/>
      <c r="AC9" s="15"/>
      <c r="AD9" s="15"/>
      <c r="AE9" s="15"/>
      <c r="AF9" s="24"/>
      <c r="AG9" s="15"/>
      <c r="AH9" s="15"/>
      <c r="AI9" s="15"/>
      <c r="AJ9" s="15"/>
      <c r="AK9" s="15"/>
      <c r="AL9" s="15"/>
      <c r="AM9" s="15"/>
      <c r="AN9" s="15"/>
      <c r="AO9" s="15"/>
      <c r="AP9" s="15"/>
      <c r="AQ9" s="15"/>
      <c r="AR9" s="15"/>
      <c r="AS9" s="15"/>
      <c r="AT9" s="15"/>
      <c r="AU9" s="15"/>
      <c r="AV9" s="15"/>
      <c r="AW9" s="15"/>
      <c r="AX9" s="15"/>
      <c r="AY9" s="15"/>
      <c r="AZ9" s="15"/>
      <c r="BA9" s="15"/>
      <c r="BB9" s="15"/>
      <c r="BC9" s="15"/>
      <c r="BD9" s="15"/>
      <c r="BE9" s="16"/>
      <c r="BF9" s="17"/>
    </row>
    <row r="10" ht="12.75" customHeight="1">
      <c r="A10" s="13"/>
      <c r="B10" s="25"/>
      <c r="K10" s="26"/>
      <c r="L10" s="25"/>
      <c r="P10" s="26"/>
      <c r="Q10" s="25"/>
      <c r="U10" s="26"/>
      <c r="V10" s="25"/>
      <c r="Z10" s="26"/>
      <c r="AA10" s="25"/>
      <c r="AF10" s="25"/>
      <c r="BE10" s="26"/>
      <c r="BF10" s="17"/>
    </row>
    <row r="11" ht="12.75" customHeight="1">
      <c r="A11" s="13"/>
      <c r="B11" s="25"/>
      <c r="K11" s="26"/>
      <c r="L11" s="25"/>
      <c r="P11" s="26"/>
      <c r="Q11" s="25"/>
      <c r="U11" s="26"/>
      <c r="V11" s="25"/>
      <c r="Z11" s="26"/>
      <c r="AA11" s="25"/>
      <c r="AF11" s="25"/>
      <c r="BE11" s="26"/>
      <c r="BF11" s="17"/>
    </row>
    <row r="12" ht="12.75" customHeight="1">
      <c r="A12" s="13"/>
      <c r="B12" s="25"/>
      <c r="K12" s="26"/>
      <c r="L12" s="25"/>
      <c r="P12" s="26"/>
      <c r="Q12" s="25"/>
      <c r="U12" s="26"/>
      <c r="V12" s="25"/>
      <c r="Z12" s="26"/>
      <c r="AA12" s="25"/>
      <c r="AF12" s="25"/>
      <c r="BE12" s="26"/>
      <c r="BF12" s="17"/>
    </row>
    <row r="13" ht="12.75" customHeight="1">
      <c r="A13" s="13"/>
      <c r="B13" s="25"/>
      <c r="K13" s="26"/>
      <c r="L13" s="25"/>
      <c r="P13" s="26"/>
      <c r="Q13" s="25"/>
      <c r="U13" s="26"/>
      <c r="V13" s="25"/>
      <c r="Z13" s="26"/>
      <c r="AA13" s="25"/>
      <c r="AF13" s="25"/>
      <c r="BE13" s="26"/>
      <c r="BF13" s="17"/>
    </row>
    <row r="14" ht="12.75" customHeight="1">
      <c r="A14" s="13"/>
      <c r="B14" s="18"/>
      <c r="C14" s="19"/>
      <c r="D14" s="19"/>
      <c r="E14" s="19"/>
      <c r="F14" s="19"/>
      <c r="G14" s="19"/>
      <c r="H14" s="19"/>
      <c r="I14" s="19"/>
      <c r="J14" s="19"/>
      <c r="K14" s="20"/>
      <c r="L14" s="18"/>
      <c r="M14" s="19"/>
      <c r="N14" s="19"/>
      <c r="O14" s="19"/>
      <c r="P14" s="20"/>
      <c r="Q14" s="18"/>
      <c r="R14" s="19"/>
      <c r="S14" s="19"/>
      <c r="T14" s="19"/>
      <c r="U14" s="20"/>
      <c r="V14" s="18"/>
      <c r="W14" s="19"/>
      <c r="X14" s="19"/>
      <c r="Y14" s="19"/>
      <c r="Z14" s="20"/>
      <c r="AA14" s="18"/>
      <c r="AB14" s="19"/>
      <c r="AC14" s="19"/>
      <c r="AD14" s="19"/>
      <c r="AE14" s="19"/>
      <c r="AF14" s="18"/>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20"/>
      <c r="BF14" s="17"/>
    </row>
    <row r="15" ht="12.75" customHeight="1">
      <c r="A15" s="13"/>
      <c r="B15" s="21" t="s">
        <v>14</v>
      </c>
      <c r="C15" s="15"/>
      <c r="D15" s="15"/>
      <c r="E15" s="15"/>
      <c r="F15" s="15"/>
      <c r="G15" s="15"/>
      <c r="H15" s="15"/>
      <c r="I15" s="15"/>
      <c r="J15" s="15"/>
      <c r="K15" s="16"/>
      <c r="L15" s="22"/>
      <c r="M15" s="15"/>
      <c r="N15" s="15"/>
      <c r="O15" s="15"/>
      <c r="P15" s="16"/>
      <c r="Q15" s="22"/>
      <c r="R15" s="15"/>
      <c r="S15" s="15"/>
      <c r="T15" s="15"/>
      <c r="U15" s="16"/>
      <c r="V15" s="22"/>
      <c r="W15" s="15"/>
      <c r="X15" s="15"/>
      <c r="Y15" s="15"/>
      <c r="Z15" s="16"/>
      <c r="AA15" s="22"/>
      <c r="AB15" s="15"/>
      <c r="AC15" s="15"/>
      <c r="AD15" s="15"/>
      <c r="AE15" s="15"/>
      <c r="AF15" s="27"/>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6"/>
      <c r="BF15" s="17"/>
    </row>
    <row r="16" ht="12.75" customHeight="1">
      <c r="A16" s="13"/>
      <c r="B16" s="25"/>
      <c r="K16" s="26"/>
      <c r="L16" s="25"/>
      <c r="P16" s="26"/>
      <c r="Q16" s="25"/>
      <c r="U16" s="26"/>
      <c r="V16" s="25"/>
      <c r="Z16" s="26"/>
      <c r="AA16" s="25"/>
      <c r="AF16" s="25"/>
      <c r="BE16" s="26"/>
      <c r="BF16" s="17"/>
    </row>
    <row r="17" ht="12.75" customHeight="1">
      <c r="A17" s="13"/>
      <c r="B17" s="25"/>
      <c r="K17" s="26"/>
      <c r="L17" s="25"/>
      <c r="P17" s="26"/>
      <c r="Q17" s="25"/>
      <c r="U17" s="26"/>
      <c r="V17" s="25"/>
      <c r="Z17" s="26"/>
      <c r="AA17" s="25"/>
      <c r="AF17" s="25"/>
      <c r="BE17" s="26"/>
      <c r="BF17" s="17"/>
    </row>
    <row r="18" ht="12.75" customHeight="1">
      <c r="A18" s="13"/>
      <c r="B18" s="25"/>
      <c r="K18" s="26"/>
      <c r="L18" s="25"/>
      <c r="P18" s="26"/>
      <c r="Q18" s="25"/>
      <c r="U18" s="26"/>
      <c r="V18" s="25"/>
      <c r="Z18" s="26"/>
      <c r="AA18" s="25"/>
      <c r="AF18" s="25"/>
      <c r="BE18" s="26"/>
      <c r="BF18" s="17"/>
    </row>
    <row r="19" ht="12.75" customHeight="1">
      <c r="A19" s="13"/>
      <c r="B19" s="25"/>
      <c r="K19" s="26"/>
      <c r="L19" s="25"/>
      <c r="P19" s="26"/>
      <c r="Q19" s="25"/>
      <c r="U19" s="26"/>
      <c r="V19" s="25"/>
      <c r="Z19" s="26"/>
      <c r="AA19" s="25"/>
      <c r="AF19" s="25"/>
      <c r="BE19" s="26"/>
      <c r="BF19" s="17"/>
    </row>
    <row r="20" ht="12.75" customHeight="1">
      <c r="A20" s="13"/>
      <c r="B20" s="18"/>
      <c r="C20" s="19"/>
      <c r="D20" s="19"/>
      <c r="E20" s="19"/>
      <c r="F20" s="19"/>
      <c r="G20" s="19"/>
      <c r="H20" s="19"/>
      <c r="I20" s="19"/>
      <c r="J20" s="19"/>
      <c r="K20" s="20"/>
      <c r="L20" s="18"/>
      <c r="M20" s="19"/>
      <c r="N20" s="19"/>
      <c r="O20" s="19"/>
      <c r="P20" s="20"/>
      <c r="Q20" s="18"/>
      <c r="R20" s="19"/>
      <c r="S20" s="19"/>
      <c r="T20" s="19"/>
      <c r="U20" s="20"/>
      <c r="V20" s="18"/>
      <c r="W20" s="19"/>
      <c r="X20" s="19"/>
      <c r="Y20" s="19"/>
      <c r="Z20" s="20"/>
      <c r="AA20" s="18"/>
      <c r="AB20" s="19"/>
      <c r="AC20" s="19"/>
      <c r="AD20" s="19"/>
      <c r="AE20" s="19"/>
      <c r="AF20" s="18"/>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20"/>
      <c r="BF20" s="17"/>
    </row>
    <row r="21" ht="12.75" customHeight="1">
      <c r="A21" s="13"/>
      <c r="B21" s="21" t="s">
        <v>15</v>
      </c>
      <c r="C21" s="15"/>
      <c r="D21" s="15"/>
      <c r="E21" s="15"/>
      <c r="F21" s="15"/>
      <c r="G21" s="15"/>
      <c r="H21" s="15"/>
      <c r="I21" s="15"/>
      <c r="J21" s="15"/>
      <c r="K21" s="16"/>
      <c r="L21" s="23"/>
      <c r="M21" s="15"/>
      <c r="N21" s="15"/>
      <c r="O21" s="15"/>
      <c r="P21" s="16"/>
      <c r="Q21" s="23"/>
      <c r="R21" s="15"/>
      <c r="S21" s="15"/>
      <c r="T21" s="15"/>
      <c r="U21" s="16"/>
      <c r="V21" s="23"/>
      <c r="W21" s="15"/>
      <c r="X21" s="15"/>
      <c r="Y21" s="15"/>
      <c r="Z21" s="16"/>
      <c r="AA21" s="28"/>
      <c r="AB21" s="15"/>
      <c r="AC21" s="15"/>
      <c r="AD21" s="15"/>
      <c r="AE21" s="15"/>
      <c r="AF21" s="29"/>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6"/>
      <c r="BF21" s="17"/>
    </row>
    <row r="22" ht="12.75" customHeight="1">
      <c r="A22" s="13"/>
      <c r="B22" s="25"/>
      <c r="K22" s="26"/>
      <c r="L22" s="25"/>
      <c r="P22" s="26"/>
      <c r="Q22" s="25"/>
      <c r="U22" s="26"/>
      <c r="V22" s="25"/>
      <c r="Z22" s="26"/>
      <c r="AA22" s="25"/>
      <c r="AF22" s="25"/>
      <c r="BE22" s="26"/>
      <c r="BF22" s="17"/>
    </row>
    <row r="23" ht="12.75" customHeight="1">
      <c r="A23" s="13"/>
      <c r="B23" s="25"/>
      <c r="K23" s="26"/>
      <c r="L23" s="25"/>
      <c r="P23" s="26"/>
      <c r="Q23" s="25"/>
      <c r="U23" s="26"/>
      <c r="V23" s="25"/>
      <c r="Z23" s="26"/>
      <c r="AA23" s="25"/>
      <c r="AF23" s="25"/>
      <c r="BE23" s="26"/>
      <c r="BF23" s="17"/>
    </row>
    <row r="24" ht="12.75" customHeight="1">
      <c r="A24" s="13"/>
      <c r="B24" s="25"/>
      <c r="K24" s="26"/>
      <c r="L24" s="25"/>
      <c r="P24" s="26"/>
      <c r="Q24" s="25"/>
      <c r="U24" s="26"/>
      <c r="V24" s="25"/>
      <c r="Z24" s="26"/>
      <c r="AA24" s="25"/>
      <c r="AF24" s="25"/>
      <c r="BE24" s="26"/>
      <c r="BF24" s="17"/>
    </row>
    <row r="25" ht="12.75" customHeight="1">
      <c r="A25" s="13"/>
      <c r="B25" s="25"/>
      <c r="K25" s="26"/>
      <c r="L25" s="25"/>
      <c r="P25" s="26"/>
      <c r="Q25" s="25"/>
      <c r="U25" s="26"/>
      <c r="V25" s="25"/>
      <c r="Z25" s="26"/>
      <c r="AA25" s="25"/>
      <c r="AF25" s="25"/>
      <c r="BE25" s="26"/>
      <c r="BF25" s="17"/>
    </row>
    <row r="26" ht="12.75" customHeight="1">
      <c r="A26" s="13"/>
      <c r="B26" s="18"/>
      <c r="C26" s="19"/>
      <c r="D26" s="19"/>
      <c r="E26" s="19"/>
      <c r="F26" s="19"/>
      <c r="G26" s="19"/>
      <c r="H26" s="19"/>
      <c r="I26" s="19"/>
      <c r="J26" s="19"/>
      <c r="K26" s="20"/>
      <c r="L26" s="18"/>
      <c r="M26" s="19"/>
      <c r="N26" s="19"/>
      <c r="O26" s="19"/>
      <c r="P26" s="20"/>
      <c r="Q26" s="18"/>
      <c r="R26" s="19"/>
      <c r="S26" s="19"/>
      <c r="T26" s="19"/>
      <c r="U26" s="20"/>
      <c r="V26" s="18"/>
      <c r="W26" s="19"/>
      <c r="X26" s="19"/>
      <c r="Y26" s="19"/>
      <c r="Z26" s="20"/>
      <c r="AA26" s="18"/>
      <c r="AB26" s="19"/>
      <c r="AC26" s="19"/>
      <c r="AD26" s="19"/>
      <c r="AE26" s="19"/>
      <c r="AF26" s="18"/>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20"/>
      <c r="BF26" s="17"/>
    </row>
    <row r="27" ht="12.75" customHeight="1">
      <c r="A27" s="30"/>
      <c r="B27" s="21" t="s">
        <v>16</v>
      </c>
      <c r="C27" s="15"/>
      <c r="D27" s="15"/>
      <c r="E27" s="15"/>
      <c r="F27" s="15"/>
      <c r="G27" s="15"/>
      <c r="H27" s="15"/>
      <c r="I27" s="15"/>
      <c r="J27" s="15"/>
      <c r="K27" s="16"/>
      <c r="L27" s="23"/>
      <c r="M27" s="15"/>
      <c r="N27" s="15"/>
      <c r="O27" s="15"/>
      <c r="P27" s="16"/>
      <c r="Q27" s="23"/>
      <c r="R27" s="15"/>
      <c r="S27" s="15"/>
      <c r="T27" s="15"/>
      <c r="U27" s="16"/>
      <c r="V27" s="23"/>
      <c r="W27" s="15"/>
      <c r="X27" s="15"/>
      <c r="Y27" s="15"/>
      <c r="Z27" s="16"/>
      <c r="AA27" s="23"/>
      <c r="AB27" s="15"/>
      <c r="AC27" s="15"/>
      <c r="AD27" s="15"/>
      <c r="AE27" s="15"/>
      <c r="AF27" s="29"/>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6"/>
      <c r="BF27" s="17"/>
    </row>
    <row r="28" ht="12.75" customHeight="1">
      <c r="A28" s="13"/>
      <c r="B28" s="25"/>
      <c r="K28" s="26"/>
      <c r="L28" s="25"/>
      <c r="P28" s="26"/>
      <c r="Q28" s="25"/>
      <c r="U28" s="26"/>
      <c r="V28" s="25"/>
      <c r="Z28" s="26"/>
      <c r="AA28" s="25"/>
      <c r="AF28" s="25"/>
      <c r="BE28" s="26"/>
      <c r="BF28" s="17"/>
    </row>
    <row r="29" ht="12.75" customHeight="1">
      <c r="A29" s="13"/>
      <c r="B29" s="25"/>
      <c r="K29" s="26"/>
      <c r="L29" s="25"/>
      <c r="P29" s="26"/>
      <c r="Q29" s="25"/>
      <c r="U29" s="26"/>
      <c r="V29" s="25"/>
      <c r="Z29" s="26"/>
      <c r="AA29" s="25"/>
      <c r="AF29" s="25"/>
      <c r="BE29" s="26"/>
      <c r="BF29" s="17"/>
    </row>
    <row r="30" ht="12.75" customHeight="1">
      <c r="A30" s="13"/>
      <c r="B30" s="25"/>
      <c r="K30" s="26"/>
      <c r="L30" s="25"/>
      <c r="P30" s="26"/>
      <c r="Q30" s="25"/>
      <c r="U30" s="26"/>
      <c r="V30" s="25"/>
      <c r="Z30" s="26"/>
      <c r="AA30" s="25"/>
      <c r="AF30" s="25"/>
      <c r="BE30" s="26"/>
      <c r="BF30" s="17"/>
    </row>
    <row r="31" ht="12.75" customHeight="1">
      <c r="A31" s="13"/>
      <c r="B31" s="25"/>
      <c r="K31" s="26"/>
      <c r="L31" s="25"/>
      <c r="P31" s="26"/>
      <c r="Q31" s="25"/>
      <c r="U31" s="26"/>
      <c r="V31" s="25"/>
      <c r="Z31" s="26"/>
      <c r="AA31" s="25"/>
      <c r="AF31" s="25"/>
      <c r="BE31" s="26"/>
      <c r="BF31" s="17"/>
    </row>
    <row r="32" ht="12.75" customHeight="1">
      <c r="A32" s="13"/>
      <c r="B32" s="18"/>
      <c r="C32" s="19"/>
      <c r="D32" s="19"/>
      <c r="E32" s="19"/>
      <c r="F32" s="19"/>
      <c r="G32" s="19"/>
      <c r="H32" s="19"/>
      <c r="I32" s="19"/>
      <c r="J32" s="19"/>
      <c r="K32" s="20"/>
      <c r="L32" s="18"/>
      <c r="M32" s="19"/>
      <c r="N32" s="19"/>
      <c r="O32" s="19"/>
      <c r="P32" s="20"/>
      <c r="Q32" s="18"/>
      <c r="R32" s="19"/>
      <c r="S32" s="19"/>
      <c r="T32" s="19"/>
      <c r="U32" s="20"/>
      <c r="V32" s="18"/>
      <c r="W32" s="19"/>
      <c r="X32" s="19"/>
      <c r="Y32" s="19"/>
      <c r="Z32" s="20"/>
      <c r="AA32" s="18"/>
      <c r="AB32" s="19"/>
      <c r="AC32" s="19"/>
      <c r="AD32" s="19"/>
      <c r="AE32" s="19"/>
      <c r="AF32" s="18"/>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20"/>
      <c r="BF32" s="17"/>
    </row>
    <row r="33" ht="12.75" customHeight="1">
      <c r="A33" s="13"/>
      <c r="B33" s="21" t="s">
        <v>17</v>
      </c>
      <c r="C33" s="15"/>
      <c r="D33" s="15"/>
      <c r="E33" s="15"/>
      <c r="F33" s="15"/>
      <c r="G33" s="15"/>
      <c r="H33" s="15"/>
      <c r="I33" s="15"/>
      <c r="J33" s="15"/>
      <c r="K33" s="16"/>
      <c r="L33" s="22"/>
      <c r="M33" s="15"/>
      <c r="N33" s="15"/>
      <c r="O33" s="15"/>
      <c r="P33" s="16"/>
      <c r="Q33" s="23"/>
      <c r="R33" s="15"/>
      <c r="S33" s="15"/>
      <c r="T33" s="15"/>
      <c r="U33" s="16"/>
      <c r="V33" s="23"/>
      <c r="W33" s="15"/>
      <c r="X33" s="15"/>
      <c r="Y33" s="15"/>
      <c r="Z33" s="16"/>
      <c r="AA33" s="22"/>
      <c r="AB33" s="15"/>
      <c r="AC33" s="15"/>
      <c r="AD33" s="15"/>
      <c r="AE33" s="15"/>
      <c r="AF33" s="27"/>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6"/>
      <c r="BF33" s="17"/>
    </row>
    <row r="34" ht="12.75" customHeight="1">
      <c r="A34" s="13"/>
      <c r="B34" s="25"/>
      <c r="K34" s="26"/>
      <c r="L34" s="25"/>
      <c r="P34" s="26"/>
      <c r="Q34" s="25"/>
      <c r="U34" s="26"/>
      <c r="V34" s="25"/>
      <c r="Z34" s="26"/>
      <c r="AA34" s="25"/>
      <c r="AF34" s="25"/>
      <c r="BE34" s="26"/>
      <c r="BF34" s="17"/>
    </row>
    <row r="35" ht="12.75" customHeight="1">
      <c r="A35" s="13"/>
      <c r="B35" s="25"/>
      <c r="K35" s="26"/>
      <c r="L35" s="25"/>
      <c r="P35" s="26"/>
      <c r="Q35" s="25"/>
      <c r="U35" s="26"/>
      <c r="V35" s="25"/>
      <c r="Z35" s="26"/>
      <c r="AA35" s="25"/>
      <c r="AF35" s="25"/>
      <c r="BE35" s="26"/>
      <c r="BF35" s="17"/>
    </row>
    <row r="36" ht="12.75" customHeight="1">
      <c r="A36" s="13"/>
      <c r="B36" s="25"/>
      <c r="K36" s="26"/>
      <c r="L36" s="25"/>
      <c r="P36" s="26"/>
      <c r="Q36" s="25"/>
      <c r="U36" s="26"/>
      <c r="V36" s="25"/>
      <c r="Z36" s="26"/>
      <c r="AA36" s="25"/>
      <c r="AF36" s="25"/>
      <c r="BE36" s="26"/>
      <c r="BF36" s="17"/>
    </row>
    <row r="37" ht="12.75" customHeight="1">
      <c r="A37" s="13"/>
      <c r="B37" s="25"/>
      <c r="K37" s="26"/>
      <c r="L37" s="25"/>
      <c r="P37" s="26"/>
      <c r="Q37" s="25"/>
      <c r="U37" s="26"/>
      <c r="V37" s="25"/>
      <c r="Z37" s="26"/>
      <c r="AA37" s="25"/>
      <c r="AF37" s="25"/>
      <c r="BE37" s="26"/>
      <c r="BF37" s="17"/>
    </row>
    <row r="38" ht="12.75" customHeight="1">
      <c r="A38" s="13"/>
      <c r="B38" s="18"/>
      <c r="C38" s="19"/>
      <c r="D38" s="19"/>
      <c r="E38" s="19"/>
      <c r="F38" s="19"/>
      <c r="G38" s="19"/>
      <c r="H38" s="19"/>
      <c r="I38" s="19"/>
      <c r="J38" s="19"/>
      <c r="K38" s="20"/>
      <c r="L38" s="18"/>
      <c r="M38" s="19"/>
      <c r="N38" s="19"/>
      <c r="O38" s="19"/>
      <c r="P38" s="20"/>
      <c r="Q38" s="18"/>
      <c r="R38" s="19"/>
      <c r="S38" s="19"/>
      <c r="T38" s="19"/>
      <c r="U38" s="20"/>
      <c r="V38" s="18"/>
      <c r="W38" s="19"/>
      <c r="X38" s="19"/>
      <c r="Y38" s="19"/>
      <c r="Z38" s="20"/>
      <c r="AA38" s="18"/>
      <c r="AB38" s="19"/>
      <c r="AC38" s="19"/>
      <c r="AD38" s="19"/>
      <c r="AE38" s="19"/>
      <c r="AF38" s="18"/>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20"/>
      <c r="BF38" s="17"/>
    </row>
    <row r="39" ht="12.75" customHeight="1">
      <c r="A39" s="13"/>
      <c r="B39" s="21" t="s">
        <v>18</v>
      </c>
      <c r="C39" s="15"/>
      <c r="D39" s="15"/>
      <c r="E39" s="15"/>
      <c r="F39" s="15"/>
      <c r="G39" s="15"/>
      <c r="H39" s="15"/>
      <c r="I39" s="15"/>
      <c r="J39" s="15"/>
      <c r="K39" s="16"/>
      <c r="L39" s="22"/>
      <c r="M39" s="15"/>
      <c r="N39" s="15"/>
      <c r="O39" s="15"/>
      <c r="P39" s="16"/>
      <c r="Q39" s="23"/>
      <c r="R39" s="15"/>
      <c r="S39" s="15"/>
      <c r="T39" s="15"/>
      <c r="U39" s="16"/>
      <c r="V39" s="22"/>
      <c r="W39" s="15"/>
      <c r="X39" s="15"/>
      <c r="Y39" s="15"/>
      <c r="Z39" s="16"/>
      <c r="AA39" s="22"/>
      <c r="AB39" s="15"/>
      <c r="AC39" s="15"/>
      <c r="AD39" s="15"/>
      <c r="AE39" s="15"/>
      <c r="AF39" s="27"/>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6"/>
      <c r="BF39" s="17"/>
    </row>
    <row r="40" ht="12.75" customHeight="1">
      <c r="A40" s="13"/>
      <c r="B40" s="25"/>
      <c r="K40" s="26"/>
      <c r="L40" s="25"/>
      <c r="P40" s="26"/>
      <c r="Q40" s="25"/>
      <c r="U40" s="26"/>
      <c r="V40" s="25"/>
      <c r="Z40" s="26"/>
      <c r="AA40" s="25"/>
      <c r="AF40" s="25"/>
      <c r="BE40" s="26"/>
      <c r="BF40" s="17"/>
    </row>
    <row r="41" ht="12.75" customHeight="1">
      <c r="A41" s="13"/>
      <c r="B41" s="25"/>
      <c r="K41" s="26"/>
      <c r="L41" s="25"/>
      <c r="P41" s="26"/>
      <c r="Q41" s="25"/>
      <c r="U41" s="26"/>
      <c r="V41" s="25"/>
      <c r="Z41" s="26"/>
      <c r="AA41" s="25"/>
      <c r="AF41" s="25"/>
      <c r="BE41" s="26"/>
      <c r="BF41" s="17"/>
    </row>
    <row r="42" ht="12.75" customHeight="1">
      <c r="A42" s="13"/>
      <c r="B42" s="25"/>
      <c r="K42" s="26"/>
      <c r="L42" s="25"/>
      <c r="P42" s="26"/>
      <c r="Q42" s="25"/>
      <c r="U42" s="26"/>
      <c r="V42" s="25"/>
      <c r="Z42" s="26"/>
      <c r="AA42" s="25"/>
      <c r="AF42" s="25"/>
      <c r="BE42" s="26"/>
      <c r="BF42" s="17"/>
    </row>
    <row r="43" ht="12.75" customHeight="1">
      <c r="A43" s="13"/>
      <c r="B43" s="25"/>
      <c r="K43" s="26"/>
      <c r="L43" s="25"/>
      <c r="P43" s="26"/>
      <c r="Q43" s="25"/>
      <c r="U43" s="26"/>
      <c r="V43" s="25"/>
      <c r="Z43" s="26"/>
      <c r="AA43" s="25"/>
      <c r="AF43" s="25"/>
      <c r="BE43" s="26"/>
      <c r="BF43" s="17"/>
    </row>
    <row r="44" ht="12.75" customHeight="1">
      <c r="A44" s="13"/>
      <c r="B44" s="18"/>
      <c r="C44" s="19"/>
      <c r="D44" s="19"/>
      <c r="E44" s="19"/>
      <c r="F44" s="19"/>
      <c r="G44" s="19"/>
      <c r="H44" s="19"/>
      <c r="I44" s="19"/>
      <c r="J44" s="19"/>
      <c r="K44" s="20"/>
      <c r="L44" s="18"/>
      <c r="M44" s="19"/>
      <c r="N44" s="19"/>
      <c r="O44" s="19"/>
      <c r="P44" s="20"/>
      <c r="Q44" s="18"/>
      <c r="R44" s="19"/>
      <c r="S44" s="19"/>
      <c r="T44" s="19"/>
      <c r="U44" s="20"/>
      <c r="V44" s="18"/>
      <c r="W44" s="19"/>
      <c r="X44" s="19"/>
      <c r="Y44" s="19"/>
      <c r="Z44" s="20"/>
      <c r="AA44" s="18"/>
      <c r="AB44" s="19"/>
      <c r="AC44" s="19"/>
      <c r="AD44" s="19"/>
      <c r="AE44" s="19"/>
      <c r="AF44" s="18"/>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20"/>
      <c r="BF44" s="17"/>
    </row>
    <row r="45" ht="12.75" customHeight="1">
      <c r="A45" s="13"/>
      <c r="B45" s="21" t="s">
        <v>19</v>
      </c>
      <c r="C45" s="15"/>
      <c r="D45" s="15"/>
      <c r="E45" s="15"/>
      <c r="F45" s="15"/>
      <c r="G45" s="15"/>
      <c r="H45" s="15"/>
      <c r="I45" s="15"/>
      <c r="J45" s="15"/>
      <c r="K45" s="16"/>
      <c r="L45" s="23"/>
      <c r="M45" s="15"/>
      <c r="N45" s="15"/>
      <c r="O45" s="15"/>
      <c r="P45" s="16"/>
      <c r="Q45" s="23"/>
      <c r="R45" s="15"/>
      <c r="S45" s="15"/>
      <c r="T45" s="15"/>
      <c r="U45" s="16"/>
      <c r="V45" s="23"/>
      <c r="W45" s="15"/>
      <c r="X45" s="15"/>
      <c r="Y45" s="15"/>
      <c r="Z45" s="16"/>
      <c r="AA45" s="22"/>
      <c r="AB45" s="15"/>
      <c r="AC45" s="15"/>
      <c r="AD45" s="15"/>
      <c r="AE45" s="15"/>
      <c r="AF45" s="27"/>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6"/>
      <c r="BF45" s="17"/>
    </row>
    <row r="46" ht="12.75" customHeight="1">
      <c r="A46" s="13"/>
      <c r="B46" s="25"/>
      <c r="K46" s="26"/>
      <c r="L46" s="25"/>
      <c r="P46" s="26"/>
      <c r="Q46" s="25"/>
      <c r="U46" s="26"/>
      <c r="V46" s="25"/>
      <c r="Z46" s="26"/>
      <c r="AA46" s="25"/>
      <c r="AF46" s="25"/>
      <c r="BE46" s="26"/>
      <c r="BF46" s="17"/>
    </row>
    <row r="47" ht="12.75" customHeight="1">
      <c r="A47" s="13"/>
      <c r="B47" s="25"/>
      <c r="K47" s="26"/>
      <c r="L47" s="25"/>
      <c r="P47" s="26"/>
      <c r="Q47" s="25"/>
      <c r="U47" s="26"/>
      <c r="V47" s="25"/>
      <c r="Z47" s="26"/>
      <c r="AA47" s="25"/>
      <c r="AF47" s="25"/>
      <c r="BE47" s="26"/>
      <c r="BF47" s="17"/>
    </row>
    <row r="48" ht="12.75" customHeight="1">
      <c r="A48" s="13"/>
      <c r="B48" s="25"/>
      <c r="K48" s="26"/>
      <c r="L48" s="25"/>
      <c r="P48" s="26"/>
      <c r="Q48" s="25"/>
      <c r="U48" s="26"/>
      <c r="V48" s="25"/>
      <c r="Z48" s="26"/>
      <c r="AA48" s="25"/>
      <c r="AF48" s="25"/>
      <c r="BE48" s="26"/>
      <c r="BF48" s="17"/>
    </row>
    <row r="49" ht="12.75" customHeight="1">
      <c r="A49" s="13"/>
      <c r="B49" s="25"/>
      <c r="K49" s="26"/>
      <c r="L49" s="25"/>
      <c r="P49" s="26"/>
      <c r="Q49" s="25"/>
      <c r="U49" s="26"/>
      <c r="V49" s="25"/>
      <c r="Z49" s="26"/>
      <c r="AA49" s="25"/>
      <c r="AF49" s="25"/>
      <c r="BE49" s="26"/>
      <c r="BF49" s="17"/>
    </row>
    <row r="50" ht="12.75" customHeight="1">
      <c r="A50" s="13"/>
      <c r="B50" s="18"/>
      <c r="C50" s="19"/>
      <c r="D50" s="19"/>
      <c r="E50" s="19"/>
      <c r="F50" s="19"/>
      <c r="G50" s="19"/>
      <c r="H50" s="19"/>
      <c r="I50" s="19"/>
      <c r="J50" s="19"/>
      <c r="K50" s="20"/>
      <c r="L50" s="18"/>
      <c r="M50" s="19"/>
      <c r="N50" s="19"/>
      <c r="O50" s="19"/>
      <c r="P50" s="20"/>
      <c r="Q50" s="18"/>
      <c r="R50" s="19"/>
      <c r="S50" s="19"/>
      <c r="T50" s="19"/>
      <c r="U50" s="20"/>
      <c r="V50" s="18"/>
      <c r="W50" s="19"/>
      <c r="X50" s="19"/>
      <c r="Y50" s="19"/>
      <c r="Z50" s="20"/>
      <c r="AA50" s="18"/>
      <c r="AB50" s="19"/>
      <c r="AC50" s="19"/>
      <c r="AD50" s="19"/>
      <c r="AE50" s="19"/>
      <c r="AF50" s="18"/>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20"/>
      <c r="BF50" s="17"/>
    </row>
    <row r="51" ht="12.75" customHeight="1">
      <c r="A51" s="13"/>
      <c r="B51" s="21" t="s">
        <v>20</v>
      </c>
      <c r="C51" s="15"/>
      <c r="D51" s="15"/>
      <c r="E51" s="15"/>
      <c r="F51" s="15"/>
      <c r="G51" s="15"/>
      <c r="H51" s="15"/>
      <c r="I51" s="15"/>
      <c r="J51" s="15"/>
      <c r="K51" s="16"/>
      <c r="L51" s="23"/>
      <c r="M51" s="15"/>
      <c r="N51" s="15"/>
      <c r="O51" s="15"/>
      <c r="P51" s="16"/>
      <c r="Q51" s="23"/>
      <c r="R51" s="15"/>
      <c r="S51" s="15"/>
      <c r="T51" s="15"/>
      <c r="U51" s="16"/>
      <c r="V51" s="23"/>
      <c r="W51" s="15"/>
      <c r="X51" s="15"/>
      <c r="Y51" s="15"/>
      <c r="Z51" s="16"/>
      <c r="AA51" s="23"/>
      <c r="AB51" s="15"/>
      <c r="AC51" s="15"/>
      <c r="AD51" s="15"/>
      <c r="AE51" s="15"/>
      <c r="AF51" s="27"/>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6"/>
      <c r="BF51" s="17"/>
    </row>
    <row r="52" ht="12.75" customHeight="1">
      <c r="A52" s="13"/>
      <c r="B52" s="25"/>
      <c r="K52" s="26"/>
      <c r="L52" s="25"/>
      <c r="P52" s="26"/>
      <c r="Q52" s="25"/>
      <c r="U52" s="26"/>
      <c r="V52" s="25"/>
      <c r="Z52" s="26"/>
      <c r="AA52" s="25"/>
      <c r="AF52" s="25"/>
      <c r="BE52" s="26"/>
      <c r="BF52" s="17"/>
    </row>
    <row r="53" ht="12.75" customHeight="1">
      <c r="A53" s="13"/>
      <c r="B53" s="25"/>
      <c r="K53" s="26"/>
      <c r="L53" s="25"/>
      <c r="P53" s="26"/>
      <c r="Q53" s="25"/>
      <c r="U53" s="26"/>
      <c r="V53" s="25"/>
      <c r="Z53" s="26"/>
      <c r="AA53" s="25"/>
      <c r="AF53" s="25"/>
      <c r="BE53" s="26"/>
      <c r="BF53" s="17"/>
    </row>
    <row r="54" ht="12.75" customHeight="1">
      <c r="A54" s="13"/>
      <c r="B54" s="25"/>
      <c r="K54" s="26"/>
      <c r="L54" s="25"/>
      <c r="P54" s="26"/>
      <c r="Q54" s="25"/>
      <c r="U54" s="26"/>
      <c r="V54" s="25"/>
      <c r="Z54" s="26"/>
      <c r="AA54" s="25"/>
      <c r="AF54" s="25"/>
      <c r="BE54" s="26"/>
      <c r="BF54" s="17"/>
    </row>
    <row r="55" ht="12.75" customHeight="1">
      <c r="A55" s="13"/>
      <c r="B55" s="25"/>
      <c r="K55" s="26"/>
      <c r="L55" s="25"/>
      <c r="P55" s="26"/>
      <c r="Q55" s="25"/>
      <c r="U55" s="26"/>
      <c r="V55" s="25"/>
      <c r="Z55" s="26"/>
      <c r="AA55" s="25"/>
      <c r="AF55" s="25"/>
      <c r="BE55" s="26"/>
      <c r="BF55" s="17"/>
    </row>
    <row r="56" ht="12.75" customHeight="1">
      <c r="A56" s="13"/>
      <c r="B56" s="18"/>
      <c r="C56" s="19"/>
      <c r="D56" s="19"/>
      <c r="E56" s="19"/>
      <c r="F56" s="19"/>
      <c r="G56" s="19"/>
      <c r="H56" s="19"/>
      <c r="I56" s="19"/>
      <c r="J56" s="19"/>
      <c r="K56" s="20"/>
      <c r="L56" s="18"/>
      <c r="M56" s="19"/>
      <c r="N56" s="19"/>
      <c r="O56" s="19"/>
      <c r="P56" s="20"/>
      <c r="Q56" s="18"/>
      <c r="R56" s="19"/>
      <c r="S56" s="19"/>
      <c r="T56" s="19"/>
      <c r="U56" s="20"/>
      <c r="V56" s="18"/>
      <c r="W56" s="19"/>
      <c r="X56" s="19"/>
      <c r="Y56" s="19"/>
      <c r="Z56" s="20"/>
      <c r="AA56" s="18"/>
      <c r="AB56" s="19"/>
      <c r="AC56" s="19"/>
      <c r="AD56" s="19"/>
      <c r="AE56" s="19"/>
      <c r="AF56" s="18"/>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20"/>
      <c r="BF56" s="17"/>
    </row>
    <row r="57" ht="12.75" customHeight="1">
      <c r="A57" s="13"/>
      <c r="B57" s="21" t="s">
        <v>21</v>
      </c>
      <c r="C57" s="15"/>
      <c r="D57" s="15"/>
      <c r="E57" s="15"/>
      <c r="F57" s="15"/>
      <c r="G57" s="15"/>
      <c r="H57" s="15"/>
      <c r="I57" s="15"/>
      <c r="J57" s="15"/>
      <c r="K57" s="16"/>
      <c r="L57" s="24"/>
      <c r="M57" s="15"/>
      <c r="N57" s="15"/>
      <c r="O57" s="15"/>
      <c r="P57" s="16"/>
      <c r="Q57" s="24"/>
      <c r="R57" s="15"/>
      <c r="S57" s="15"/>
      <c r="T57" s="15"/>
      <c r="U57" s="16"/>
      <c r="V57" s="24"/>
      <c r="W57" s="15"/>
      <c r="X57" s="15"/>
      <c r="Y57" s="15"/>
      <c r="Z57" s="16"/>
      <c r="AA57" s="24"/>
      <c r="AB57" s="15"/>
      <c r="AC57" s="15"/>
      <c r="AD57" s="15"/>
      <c r="AE57" s="15"/>
      <c r="AF57" s="31"/>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6"/>
      <c r="BF57" s="17"/>
    </row>
    <row r="58" ht="12.75" customHeight="1">
      <c r="A58" s="13"/>
      <c r="B58" s="25"/>
      <c r="K58" s="26"/>
      <c r="L58" s="25"/>
      <c r="P58" s="26"/>
      <c r="Q58" s="25"/>
      <c r="U58" s="26"/>
      <c r="V58" s="25"/>
      <c r="Z58" s="26"/>
      <c r="AA58" s="25"/>
      <c r="AF58" s="25"/>
      <c r="BE58" s="26"/>
      <c r="BF58" s="17"/>
    </row>
    <row r="59" ht="12.75" customHeight="1">
      <c r="A59" s="13"/>
      <c r="B59" s="25"/>
      <c r="K59" s="26"/>
      <c r="L59" s="25"/>
      <c r="P59" s="26"/>
      <c r="Q59" s="25"/>
      <c r="U59" s="26"/>
      <c r="V59" s="25"/>
      <c r="Z59" s="26"/>
      <c r="AA59" s="25"/>
      <c r="AF59" s="25"/>
      <c r="BE59" s="26"/>
      <c r="BF59" s="17"/>
    </row>
    <row r="60" ht="12.75" customHeight="1">
      <c r="A60" s="13"/>
      <c r="B60" s="25"/>
      <c r="K60" s="26"/>
      <c r="L60" s="25"/>
      <c r="P60" s="26"/>
      <c r="Q60" s="25"/>
      <c r="U60" s="26"/>
      <c r="V60" s="25"/>
      <c r="Z60" s="26"/>
      <c r="AA60" s="25"/>
      <c r="AF60" s="25"/>
      <c r="BE60" s="26"/>
      <c r="BF60" s="17"/>
    </row>
    <row r="61" ht="12.75" customHeight="1">
      <c r="A61" s="13"/>
      <c r="B61" s="25"/>
      <c r="K61" s="26"/>
      <c r="L61" s="25"/>
      <c r="P61" s="26"/>
      <c r="Q61" s="25"/>
      <c r="U61" s="26"/>
      <c r="V61" s="25"/>
      <c r="Z61" s="26"/>
      <c r="AA61" s="25"/>
      <c r="AF61" s="25"/>
      <c r="BE61" s="26"/>
      <c r="BF61" s="17"/>
    </row>
    <row r="62" ht="12.75" customHeight="1">
      <c r="A62" s="13"/>
      <c r="B62" s="18"/>
      <c r="C62" s="19"/>
      <c r="D62" s="19"/>
      <c r="E62" s="19"/>
      <c r="F62" s="19"/>
      <c r="G62" s="19"/>
      <c r="H62" s="19"/>
      <c r="I62" s="19"/>
      <c r="J62" s="19"/>
      <c r="K62" s="20"/>
      <c r="L62" s="18"/>
      <c r="M62" s="19"/>
      <c r="N62" s="19"/>
      <c r="O62" s="19"/>
      <c r="P62" s="20"/>
      <c r="Q62" s="18"/>
      <c r="R62" s="19"/>
      <c r="S62" s="19"/>
      <c r="T62" s="19"/>
      <c r="U62" s="20"/>
      <c r="V62" s="18"/>
      <c r="W62" s="19"/>
      <c r="X62" s="19"/>
      <c r="Y62" s="19"/>
      <c r="Z62" s="20"/>
      <c r="AA62" s="18"/>
      <c r="AB62" s="19"/>
      <c r="AC62" s="19"/>
      <c r="AD62" s="19"/>
      <c r="AE62" s="19"/>
      <c r="AF62" s="18"/>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20"/>
      <c r="BF62" s="17"/>
    </row>
    <row r="63" ht="12.75" customHeight="1">
      <c r="A63" s="13"/>
      <c r="B63" s="21"/>
      <c r="C63" s="15"/>
      <c r="D63" s="15"/>
      <c r="E63" s="15"/>
      <c r="F63" s="15"/>
      <c r="G63" s="15"/>
      <c r="H63" s="15"/>
      <c r="I63" s="15"/>
      <c r="J63" s="15"/>
      <c r="K63" s="16"/>
      <c r="L63" s="23"/>
      <c r="M63" s="15"/>
      <c r="N63" s="15"/>
      <c r="O63" s="15"/>
      <c r="P63" s="16"/>
      <c r="Q63" s="23"/>
      <c r="R63" s="15"/>
      <c r="S63" s="15"/>
      <c r="T63" s="15"/>
      <c r="U63" s="16"/>
      <c r="V63" s="23"/>
      <c r="W63" s="15"/>
      <c r="X63" s="15"/>
      <c r="Y63" s="15"/>
      <c r="Z63" s="16"/>
      <c r="AA63" s="23"/>
      <c r="AB63" s="15"/>
      <c r="AC63" s="15"/>
      <c r="AD63" s="15"/>
      <c r="AE63" s="15"/>
      <c r="AF63" s="24"/>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6"/>
      <c r="BF63" s="17"/>
    </row>
    <row r="64" ht="12.75" customHeight="1">
      <c r="A64" s="13"/>
      <c r="B64" s="25"/>
      <c r="K64" s="26"/>
      <c r="L64" s="25"/>
      <c r="P64" s="26"/>
      <c r="Q64" s="25"/>
      <c r="U64" s="26"/>
      <c r="V64" s="25"/>
      <c r="Z64" s="26"/>
      <c r="AA64" s="25"/>
      <c r="AF64" s="25"/>
      <c r="BE64" s="26"/>
      <c r="BF64" s="17"/>
    </row>
    <row r="65" ht="12.75" customHeight="1">
      <c r="A65" s="13"/>
      <c r="B65" s="25"/>
      <c r="K65" s="26"/>
      <c r="L65" s="25"/>
      <c r="P65" s="26"/>
      <c r="Q65" s="25"/>
      <c r="U65" s="26"/>
      <c r="V65" s="25"/>
      <c r="Z65" s="26"/>
      <c r="AA65" s="25"/>
      <c r="AF65" s="25"/>
      <c r="BE65" s="26"/>
      <c r="BF65" s="17"/>
    </row>
    <row r="66" ht="12.75" customHeight="1">
      <c r="A66" s="13"/>
      <c r="B66" s="25"/>
      <c r="K66" s="26"/>
      <c r="L66" s="25"/>
      <c r="P66" s="26"/>
      <c r="Q66" s="25"/>
      <c r="U66" s="26"/>
      <c r="V66" s="25"/>
      <c r="Z66" s="26"/>
      <c r="AA66" s="25"/>
      <c r="AF66" s="25"/>
      <c r="BE66" s="26"/>
      <c r="BF66" s="17"/>
    </row>
    <row r="67" ht="15.75" customHeight="1">
      <c r="A67" s="13"/>
      <c r="B67" s="25"/>
      <c r="K67" s="26"/>
      <c r="L67" s="25"/>
      <c r="P67" s="26"/>
      <c r="Q67" s="25"/>
      <c r="U67" s="26"/>
      <c r="V67" s="25"/>
      <c r="Z67" s="26"/>
      <c r="AA67" s="25"/>
      <c r="AF67" s="25"/>
      <c r="BE67" s="26"/>
      <c r="BF67" s="17"/>
    </row>
    <row r="68" ht="15.75" customHeight="1">
      <c r="A68" s="13"/>
      <c r="B68" s="18"/>
      <c r="C68" s="19"/>
      <c r="D68" s="19"/>
      <c r="E68" s="19"/>
      <c r="F68" s="19"/>
      <c r="G68" s="19"/>
      <c r="H68" s="19"/>
      <c r="I68" s="19"/>
      <c r="J68" s="19"/>
      <c r="K68" s="20"/>
      <c r="L68" s="18"/>
      <c r="M68" s="19"/>
      <c r="N68" s="19"/>
      <c r="O68" s="19"/>
      <c r="P68" s="20"/>
      <c r="Q68" s="18"/>
      <c r="R68" s="19"/>
      <c r="S68" s="19"/>
      <c r="T68" s="19"/>
      <c r="U68" s="20"/>
      <c r="V68" s="18"/>
      <c r="W68" s="19"/>
      <c r="X68" s="19"/>
      <c r="Y68" s="19"/>
      <c r="Z68" s="20"/>
      <c r="AA68" s="18"/>
      <c r="AB68" s="19"/>
      <c r="AC68" s="19"/>
      <c r="AD68" s="19"/>
      <c r="AE68" s="19"/>
      <c r="AF68" s="18"/>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20"/>
      <c r="BF68" s="17"/>
    </row>
    <row r="69" ht="15.75" customHeight="1">
      <c r="A69" s="13"/>
      <c r="B69" s="21"/>
      <c r="C69" s="15"/>
      <c r="D69" s="15"/>
      <c r="E69" s="15"/>
      <c r="F69" s="15"/>
      <c r="G69" s="15"/>
      <c r="H69" s="15"/>
      <c r="I69" s="15"/>
      <c r="J69" s="15"/>
      <c r="K69" s="16"/>
      <c r="L69" s="23"/>
      <c r="M69" s="15"/>
      <c r="N69" s="15"/>
      <c r="O69" s="15"/>
      <c r="P69" s="16"/>
      <c r="Q69" s="23"/>
      <c r="R69" s="15"/>
      <c r="S69" s="15"/>
      <c r="T69" s="15"/>
      <c r="U69" s="16"/>
      <c r="V69" s="32"/>
      <c r="W69" s="15"/>
      <c r="X69" s="15"/>
      <c r="Y69" s="15"/>
      <c r="Z69" s="16"/>
      <c r="AA69" s="32"/>
      <c r="AB69" s="15"/>
      <c r="AC69" s="15"/>
      <c r="AD69" s="15"/>
      <c r="AE69" s="15"/>
      <c r="AF69" s="27"/>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6"/>
      <c r="BF69" s="17"/>
    </row>
    <row r="70" ht="15.75" customHeight="1">
      <c r="A70" s="13"/>
      <c r="B70" s="25"/>
      <c r="K70" s="26"/>
      <c r="L70" s="25"/>
      <c r="P70" s="26"/>
      <c r="Q70" s="25"/>
      <c r="U70" s="26"/>
      <c r="V70" s="25"/>
      <c r="Z70" s="26"/>
      <c r="AA70" s="25"/>
      <c r="AF70" s="25"/>
      <c r="BE70" s="26"/>
      <c r="BF70" s="17"/>
    </row>
    <row r="71" ht="15.75" customHeight="1">
      <c r="A71" s="13"/>
      <c r="B71" s="25"/>
      <c r="K71" s="26"/>
      <c r="L71" s="25"/>
      <c r="P71" s="26"/>
      <c r="Q71" s="25"/>
      <c r="U71" s="26"/>
      <c r="V71" s="25"/>
      <c r="Z71" s="26"/>
      <c r="AA71" s="25"/>
      <c r="AF71" s="25"/>
      <c r="BE71" s="26"/>
      <c r="BF71" s="17"/>
    </row>
    <row r="72" ht="15.75" customHeight="1">
      <c r="A72" s="13"/>
      <c r="B72" s="25"/>
      <c r="K72" s="26"/>
      <c r="L72" s="25"/>
      <c r="P72" s="26"/>
      <c r="Q72" s="25"/>
      <c r="U72" s="26"/>
      <c r="V72" s="25"/>
      <c r="Z72" s="26"/>
      <c r="AA72" s="25"/>
      <c r="AF72" s="25"/>
      <c r="BE72" s="26"/>
      <c r="BF72" s="17"/>
    </row>
    <row r="73" ht="15.75" customHeight="1">
      <c r="A73" s="13"/>
      <c r="B73" s="25"/>
      <c r="K73" s="26"/>
      <c r="L73" s="25"/>
      <c r="P73" s="26"/>
      <c r="Q73" s="25"/>
      <c r="U73" s="26"/>
      <c r="V73" s="25"/>
      <c r="Z73" s="26"/>
      <c r="AA73" s="25"/>
      <c r="AF73" s="25"/>
      <c r="BE73" s="26"/>
      <c r="BF73" s="17"/>
    </row>
    <row r="74" ht="15.75" customHeight="1">
      <c r="A74" s="13"/>
      <c r="B74" s="18"/>
      <c r="C74" s="19"/>
      <c r="D74" s="19"/>
      <c r="E74" s="19"/>
      <c r="F74" s="19"/>
      <c r="G74" s="19"/>
      <c r="H74" s="19"/>
      <c r="I74" s="19"/>
      <c r="J74" s="19"/>
      <c r="K74" s="20"/>
      <c r="L74" s="18"/>
      <c r="M74" s="19"/>
      <c r="N74" s="19"/>
      <c r="O74" s="19"/>
      <c r="P74" s="20"/>
      <c r="Q74" s="18"/>
      <c r="R74" s="19"/>
      <c r="S74" s="19"/>
      <c r="T74" s="19"/>
      <c r="U74" s="20"/>
      <c r="V74" s="18"/>
      <c r="W74" s="19"/>
      <c r="X74" s="19"/>
      <c r="Y74" s="19"/>
      <c r="Z74" s="20"/>
      <c r="AA74" s="18"/>
      <c r="AB74" s="19"/>
      <c r="AC74" s="19"/>
      <c r="AD74" s="19"/>
      <c r="AE74" s="19"/>
      <c r="AF74" s="18"/>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20"/>
      <c r="BF74" s="17"/>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4">
    <mergeCell ref="L21:P26"/>
    <mergeCell ref="Q21:U26"/>
    <mergeCell ref="B27:K32"/>
    <mergeCell ref="L27:P32"/>
    <mergeCell ref="Q27:U32"/>
    <mergeCell ref="B33:K38"/>
    <mergeCell ref="L33:P38"/>
    <mergeCell ref="Q45:U50"/>
    <mergeCell ref="V45:Z50"/>
    <mergeCell ref="B39:K44"/>
    <mergeCell ref="L39:P44"/>
    <mergeCell ref="Q39:U44"/>
    <mergeCell ref="V39:Z44"/>
    <mergeCell ref="AA39:AE44"/>
    <mergeCell ref="L45:P50"/>
    <mergeCell ref="AA45:AE50"/>
    <mergeCell ref="L57:P62"/>
    <mergeCell ref="Q57:U62"/>
    <mergeCell ref="V57:Z62"/>
    <mergeCell ref="AA57:AE62"/>
    <mergeCell ref="B45:K50"/>
    <mergeCell ref="B51:K56"/>
    <mergeCell ref="L51:P56"/>
    <mergeCell ref="Q51:U56"/>
    <mergeCell ref="V51:Z56"/>
    <mergeCell ref="AA51:AE56"/>
    <mergeCell ref="B57:K62"/>
    <mergeCell ref="Q69:U74"/>
    <mergeCell ref="V69:Z74"/>
    <mergeCell ref="B63:K68"/>
    <mergeCell ref="L63:P68"/>
    <mergeCell ref="Q63:U68"/>
    <mergeCell ref="V63:Z68"/>
    <mergeCell ref="AA63:AE68"/>
    <mergeCell ref="B69:K74"/>
    <mergeCell ref="L69:P74"/>
    <mergeCell ref="AA69:AE74"/>
    <mergeCell ref="AO2:AU2"/>
    <mergeCell ref="AO3:AU3"/>
    <mergeCell ref="J1:AW1"/>
    <mergeCell ref="C2:J2"/>
    <mergeCell ref="K2:S2"/>
    <mergeCell ref="X2:AI2"/>
    <mergeCell ref="AV2:BF2"/>
    <mergeCell ref="K3:S3"/>
    <mergeCell ref="AV3:BF3"/>
    <mergeCell ref="C5:BF5"/>
    <mergeCell ref="C3:J3"/>
    <mergeCell ref="A5:B5"/>
    <mergeCell ref="L7:P8"/>
    <mergeCell ref="Q7:U8"/>
    <mergeCell ref="V7:Z8"/>
    <mergeCell ref="AA7:AE8"/>
    <mergeCell ref="AF7:BE8"/>
    <mergeCell ref="B7:K8"/>
    <mergeCell ref="B9:K14"/>
    <mergeCell ref="L9:P14"/>
    <mergeCell ref="Q9:U14"/>
    <mergeCell ref="V9:Z14"/>
    <mergeCell ref="AA9:AE14"/>
    <mergeCell ref="AF9:BE14"/>
    <mergeCell ref="V21:Z26"/>
    <mergeCell ref="AA21:AE26"/>
    <mergeCell ref="V27:Z32"/>
    <mergeCell ref="AA27:AE32"/>
    <mergeCell ref="AF27:BE32"/>
    <mergeCell ref="B15:K20"/>
    <mergeCell ref="L15:P20"/>
    <mergeCell ref="Q15:U20"/>
    <mergeCell ref="V15:Z20"/>
    <mergeCell ref="AA15:AE20"/>
    <mergeCell ref="AF15:BE20"/>
    <mergeCell ref="B21:K26"/>
    <mergeCell ref="AF21:BE26"/>
    <mergeCell ref="AF57:BE62"/>
    <mergeCell ref="AF63:BE68"/>
    <mergeCell ref="AF69:BE74"/>
    <mergeCell ref="Q33:U38"/>
    <mergeCell ref="V33:Z38"/>
    <mergeCell ref="AA33:AE38"/>
    <mergeCell ref="AF33:BE38"/>
    <mergeCell ref="AF39:BE44"/>
    <mergeCell ref="AF45:BE50"/>
    <mergeCell ref="AF51:BE5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Packaging, Non-Metallic &amp; Furniture</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5.7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row>
    <row r="5" ht="15.75" customHeight="1">
      <c r="A5" s="34" t="s">
        <v>22</v>
      </c>
      <c r="B5" s="35"/>
      <c r="C5" s="34" t="s">
        <v>23</v>
      </c>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5"/>
    </row>
    <row r="6" ht="15.75" customHeight="1">
      <c r="A6" s="37" t="s">
        <v>24</v>
      </c>
      <c r="B6" s="38"/>
      <c r="C6" s="38"/>
      <c r="D6" s="38"/>
      <c r="E6" s="38"/>
      <c r="F6" s="38"/>
      <c r="G6" s="39"/>
      <c r="H6" s="40" t="s">
        <v>25</v>
      </c>
      <c r="I6" s="41"/>
      <c r="J6" s="41"/>
      <c r="K6" s="41"/>
      <c r="L6" s="41"/>
      <c r="M6" s="41"/>
      <c r="N6" s="41"/>
      <c r="O6" s="41"/>
      <c r="P6" s="41"/>
      <c r="Q6" s="41"/>
      <c r="R6" s="41"/>
      <c r="S6" s="41"/>
      <c r="T6" s="42"/>
      <c r="U6" s="43" t="s">
        <v>26</v>
      </c>
      <c r="V6" s="38"/>
      <c r="W6" s="38"/>
      <c r="X6" s="38"/>
      <c r="Y6" s="38"/>
      <c r="Z6" s="38"/>
      <c r="AA6" s="38"/>
      <c r="AB6" s="38"/>
      <c r="AC6" s="38"/>
      <c r="AD6" s="38"/>
      <c r="AE6" s="38"/>
      <c r="AF6" s="38"/>
      <c r="AG6" s="38"/>
      <c r="AH6" s="38"/>
      <c r="AI6" s="38"/>
      <c r="AJ6" s="38"/>
      <c r="AK6" s="38"/>
      <c r="AL6" s="38"/>
      <c r="AM6" s="38"/>
      <c r="AN6" s="39"/>
      <c r="AO6" s="40" t="s">
        <v>27</v>
      </c>
      <c r="AP6" s="41"/>
      <c r="AQ6" s="41"/>
      <c r="AR6" s="41"/>
      <c r="AS6" s="41"/>
      <c r="AT6" s="41"/>
      <c r="AU6" s="41"/>
      <c r="AV6" s="41"/>
      <c r="AW6" s="41"/>
      <c r="AX6" s="42"/>
      <c r="AY6" s="44" t="s">
        <v>28</v>
      </c>
      <c r="AZ6" s="41"/>
      <c r="BA6" s="41"/>
      <c r="BB6" s="41"/>
      <c r="BC6" s="41"/>
      <c r="BD6" s="41"/>
      <c r="BE6" s="41"/>
      <c r="BF6" s="41"/>
    </row>
    <row r="7" ht="15.75" customHeight="1">
      <c r="A7" s="45" t="s">
        <v>29</v>
      </c>
      <c r="B7" s="46" t="s">
        <v>30</v>
      </c>
      <c r="C7" s="3"/>
      <c r="D7" s="3"/>
      <c r="E7" s="3"/>
      <c r="F7" s="3"/>
      <c r="G7" s="3"/>
      <c r="H7" s="47" t="s">
        <v>31</v>
      </c>
      <c r="I7" s="3"/>
      <c r="J7" s="3"/>
      <c r="K7" s="3"/>
      <c r="L7" s="3"/>
      <c r="M7" s="3"/>
      <c r="N7" s="3"/>
      <c r="O7" s="3"/>
      <c r="P7" s="3"/>
      <c r="Q7" s="3"/>
      <c r="R7" s="3"/>
      <c r="S7" s="3"/>
      <c r="T7" s="48"/>
      <c r="U7" s="47" t="s">
        <v>32</v>
      </c>
      <c r="V7" s="3"/>
      <c r="W7" s="3"/>
      <c r="X7" s="3"/>
      <c r="Y7" s="3"/>
      <c r="Z7" s="3"/>
      <c r="AA7" s="3"/>
      <c r="AB7" s="3"/>
      <c r="AC7" s="3"/>
      <c r="AD7" s="48"/>
      <c r="AE7" s="47" t="s">
        <v>33</v>
      </c>
      <c r="AF7" s="3"/>
      <c r="AG7" s="3"/>
      <c r="AH7" s="3"/>
      <c r="AI7" s="3"/>
      <c r="AJ7" s="3"/>
      <c r="AK7" s="3"/>
      <c r="AL7" s="3"/>
      <c r="AM7" s="3"/>
      <c r="AN7" s="48"/>
      <c r="AO7" s="49" t="s">
        <v>32</v>
      </c>
      <c r="AP7" s="50"/>
      <c r="AQ7" s="50"/>
      <c r="AR7" s="50"/>
      <c r="AS7" s="50"/>
      <c r="AT7" s="50"/>
      <c r="AU7" s="50"/>
      <c r="AV7" s="50"/>
      <c r="AW7" s="50"/>
      <c r="AX7" s="51"/>
      <c r="AY7" s="52" t="s">
        <v>34</v>
      </c>
      <c r="AZ7" s="50"/>
      <c r="BA7" s="50"/>
      <c r="BB7" s="50"/>
      <c r="BC7" s="50"/>
      <c r="BD7" s="50"/>
      <c r="BE7" s="50"/>
      <c r="BF7" s="50"/>
    </row>
    <row r="8" ht="15.75" customHeight="1">
      <c r="A8" s="53" t="s">
        <v>29</v>
      </c>
      <c r="B8" s="54" t="s">
        <v>35</v>
      </c>
      <c r="C8" s="55"/>
      <c r="D8" s="55"/>
      <c r="E8" s="55"/>
      <c r="F8" s="55"/>
      <c r="G8" s="56"/>
      <c r="H8" s="54" t="s">
        <v>36</v>
      </c>
      <c r="I8" s="55"/>
      <c r="J8" s="55"/>
      <c r="K8" s="55"/>
      <c r="L8" s="55"/>
      <c r="M8" s="55"/>
      <c r="N8" s="55"/>
      <c r="O8" s="55"/>
      <c r="P8" s="55"/>
      <c r="Q8" s="55"/>
      <c r="R8" s="55"/>
      <c r="S8" s="55"/>
      <c r="T8" s="56"/>
      <c r="U8" s="54" t="s">
        <v>37</v>
      </c>
      <c r="V8" s="55"/>
      <c r="W8" s="55"/>
      <c r="X8" s="55"/>
      <c r="Y8" s="55"/>
      <c r="Z8" s="55"/>
      <c r="AA8" s="55"/>
      <c r="AB8" s="55"/>
      <c r="AC8" s="55"/>
      <c r="AD8" s="56"/>
      <c r="AE8" s="54" t="s">
        <v>38</v>
      </c>
      <c r="AF8" s="55"/>
      <c r="AG8" s="55"/>
      <c r="AH8" s="55"/>
      <c r="AI8" s="55"/>
      <c r="AJ8" s="55"/>
      <c r="AK8" s="55"/>
      <c r="AL8" s="55"/>
      <c r="AM8" s="55"/>
      <c r="AN8" s="56"/>
      <c r="AO8" s="54" t="s">
        <v>39</v>
      </c>
      <c r="AP8" s="55"/>
      <c r="AQ8" s="55"/>
      <c r="AR8" s="55"/>
      <c r="AS8" s="55"/>
      <c r="AT8" s="55"/>
      <c r="AU8" s="55"/>
      <c r="AV8" s="55"/>
      <c r="AW8" s="55"/>
      <c r="AX8" s="56"/>
      <c r="AY8" s="54" t="s">
        <v>40</v>
      </c>
      <c r="AZ8" s="55"/>
      <c r="BA8" s="55"/>
      <c r="BB8" s="55"/>
      <c r="BC8" s="55"/>
      <c r="BD8" s="55"/>
      <c r="BE8" s="55"/>
      <c r="BF8" s="56"/>
    </row>
    <row r="9" ht="15.75" customHeight="1">
      <c r="A9" s="57"/>
      <c r="B9" s="58"/>
      <c r="G9" s="59"/>
      <c r="H9" s="58"/>
      <c r="T9" s="59"/>
      <c r="U9" s="58"/>
      <c r="AD9" s="59"/>
      <c r="AE9" s="58"/>
      <c r="AN9" s="59"/>
      <c r="AO9" s="58"/>
      <c r="AX9" s="59"/>
      <c r="AY9" s="58"/>
      <c r="BF9" s="59"/>
    </row>
    <row r="10" ht="15.75" customHeight="1">
      <c r="A10" s="57"/>
      <c r="B10" s="58"/>
      <c r="G10" s="59"/>
      <c r="H10" s="58"/>
      <c r="T10" s="59"/>
      <c r="U10" s="58"/>
      <c r="AD10" s="59"/>
      <c r="AE10" s="58"/>
      <c r="AN10" s="59"/>
      <c r="AO10" s="58"/>
      <c r="AX10" s="59"/>
      <c r="AY10" s="58"/>
      <c r="BF10" s="59"/>
    </row>
    <row r="11" ht="15.75" customHeight="1">
      <c r="A11" s="57"/>
      <c r="B11" s="58"/>
      <c r="G11" s="59"/>
      <c r="H11" s="58"/>
      <c r="T11" s="59"/>
      <c r="U11" s="58"/>
      <c r="AD11" s="59"/>
      <c r="AE11" s="58"/>
      <c r="AN11" s="59"/>
      <c r="AO11" s="58"/>
      <c r="AX11" s="59"/>
      <c r="AY11" s="58"/>
      <c r="BF11" s="59"/>
    </row>
    <row r="12" ht="15.75" customHeight="1">
      <c r="A12" s="57"/>
      <c r="B12" s="58"/>
      <c r="G12" s="59"/>
      <c r="H12" s="58"/>
      <c r="T12" s="59"/>
      <c r="U12" s="58"/>
      <c r="AD12" s="59"/>
      <c r="AE12" s="58"/>
      <c r="AN12" s="59"/>
      <c r="AO12" s="58"/>
      <c r="AX12" s="59"/>
      <c r="AY12" s="58"/>
      <c r="BF12" s="59"/>
    </row>
    <row r="13" ht="15.75" customHeight="1">
      <c r="A13" s="57"/>
      <c r="B13" s="58"/>
      <c r="G13" s="59"/>
      <c r="H13" s="58"/>
      <c r="T13" s="59"/>
      <c r="U13" s="58"/>
      <c r="AD13" s="59"/>
      <c r="AE13" s="58"/>
      <c r="AN13" s="59"/>
      <c r="AO13" s="58"/>
      <c r="AX13" s="59"/>
      <c r="AY13" s="58"/>
      <c r="BF13" s="59"/>
    </row>
    <row r="14" ht="15.75" customHeight="1">
      <c r="A14" s="57"/>
      <c r="B14" s="58"/>
      <c r="G14" s="59"/>
      <c r="H14" s="58"/>
      <c r="T14" s="59"/>
      <c r="U14" s="58"/>
      <c r="AD14" s="59"/>
      <c r="AE14" s="58"/>
      <c r="AN14" s="59"/>
      <c r="AO14" s="58"/>
      <c r="AX14" s="59"/>
      <c r="AY14" s="58"/>
      <c r="BF14" s="59"/>
    </row>
    <row r="15" ht="15.75" customHeight="1">
      <c r="A15" s="57"/>
      <c r="B15" s="58"/>
      <c r="G15" s="59"/>
      <c r="H15" s="58"/>
      <c r="T15" s="59"/>
      <c r="U15" s="58"/>
      <c r="AD15" s="59"/>
      <c r="AE15" s="58"/>
      <c r="AN15" s="59"/>
      <c r="AO15" s="58"/>
      <c r="AX15" s="59"/>
      <c r="AY15" s="58"/>
      <c r="BF15" s="59"/>
    </row>
    <row r="16" ht="15.75" customHeight="1">
      <c r="A16" s="57"/>
      <c r="B16" s="58"/>
      <c r="G16" s="59"/>
      <c r="H16" s="58"/>
      <c r="T16" s="59"/>
      <c r="U16" s="58"/>
      <c r="AD16" s="59"/>
      <c r="AE16" s="58"/>
      <c r="AN16" s="59"/>
      <c r="AO16" s="58"/>
      <c r="AX16" s="59"/>
      <c r="AY16" s="58"/>
      <c r="BF16" s="59"/>
    </row>
    <row r="17" ht="15.75" customHeight="1">
      <c r="A17" s="57"/>
      <c r="B17" s="58"/>
      <c r="G17" s="59"/>
      <c r="H17" s="58"/>
      <c r="T17" s="59"/>
      <c r="U17" s="58"/>
      <c r="AD17" s="59"/>
      <c r="AE17" s="58"/>
      <c r="AN17" s="59"/>
      <c r="AO17" s="58"/>
      <c r="AX17" s="59"/>
      <c r="AY17" s="58"/>
      <c r="BF17" s="59"/>
    </row>
    <row r="18" ht="15.75" customHeight="1">
      <c r="A18" s="60"/>
      <c r="B18" s="61"/>
      <c r="C18" s="62"/>
      <c r="D18" s="62"/>
      <c r="E18" s="62"/>
      <c r="F18" s="62"/>
      <c r="G18" s="63"/>
      <c r="H18" s="61"/>
      <c r="I18" s="62"/>
      <c r="J18" s="62"/>
      <c r="K18" s="62"/>
      <c r="L18" s="62"/>
      <c r="M18" s="62"/>
      <c r="N18" s="62"/>
      <c r="O18" s="62"/>
      <c r="P18" s="62"/>
      <c r="Q18" s="62"/>
      <c r="R18" s="62"/>
      <c r="S18" s="62"/>
      <c r="T18" s="63"/>
      <c r="U18" s="61"/>
      <c r="V18" s="62"/>
      <c r="W18" s="62"/>
      <c r="X18" s="62"/>
      <c r="Y18" s="62"/>
      <c r="Z18" s="62"/>
      <c r="AA18" s="62"/>
      <c r="AB18" s="62"/>
      <c r="AC18" s="62"/>
      <c r="AD18" s="63"/>
      <c r="AE18" s="61"/>
      <c r="AF18" s="62"/>
      <c r="AG18" s="62"/>
      <c r="AH18" s="62"/>
      <c r="AI18" s="62"/>
      <c r="AJ18" s="62"/>
      <c r="AK18" s="62"/>
      <c r="AL18" s="62"/>
      <c r="AM18" s="62"/>
      <c r="AN18" s="63"/>
      <c r="AO18" s="61"/>
      <c r="AP18" s="62"/>
      <c r="AQ18" s="62"/>
      <c r="AR18" s="62"/>
      <c r="AS18" s="62"/>
      <c r="AT18" s="62"/>
      <c r="AU18" s="62"/>
      <c r="AV18" s="62"/>
      <c r="AW18" s="62"/>
      <c r="AX18" s="63"/>
      <c r="AY18" s="61"/>
      <c r="AZ18" s="62"/>
      <c r="BA18" s="62"/>
      <c r="BB18" s="62"/>
      <c r="BC18" s="62"/>
      <c r="BD18" s="62"/>
      <c r="BE18" s="62"/>
      <c r="BF18" s="63"/>
    </row>
    <row r="19" ht="15.75" customHeight="1">
      <c r="A19" s="53">
        <v>1.0</v>
      </c>
      <c r="B19" s="54" t="s">
        <v>41</v>
      </c>
      <c r="C19" s="55"/>
      <c r="D19" s="55"/>
      <c r="E19" s="55"/>
      <c r="F19" s="55"/>
      <c r="G19" s="56"/>
      <c r="H19" s="54" t="s">
        <v>42</v>
      </c>
      <c r="I19" s="55"/>
      <c r="J19" s="55"/>
      <c r="K19" s="55"/>
      <c r="L19" s="55"/>
      <c r="M19" s="55"/>
      <c r="N19" s="55"/>
      <c r="O19" s="55"/>
      <c r="P19" s="55"/>
      <c r="Q19" s="55"/>
      <c r="R19" s="55"/>
      <c r="S19" s="55"/>
      <c r="T19" s="56"/>
      <c r="U19" s="54" t="s">
        <v>43</v>
      </c>
      <c r="V19" s="55"/>
      <c r="W19" s="55"/>
      <c r="X19" s="55"/>
      <c r="Y19" s="55"/>
      <c r="Z19" s="55"/>
      <c r="AA19" s="55"/>
      <c r="AB19" s="55"/>
      <c r="AC19" s="55"/>
      <c r="AD19" s="56"/>
      <c r="AE19" s="54" t="s">
        <v>44</v>
      </c>
      <c r="AF19" s="55"/>
      <c r="AG19" s="55"/>
      <c r="AH19" s="55"/>
      <c r="AI19" s="55"/>
      <c r="AJ19" s="55"/>
      <c r="AK19" s="55"/>
      <c r="AL19" s="55"/>
      <c r="AM19" s="55"/>
      <c r="AN19" s="56"/>
      <c r="AO19" s="54" t="s">
        <v>45</v>
      </c>
      <c r="AP19" s="55"/>
      <c r="AQ19" s="55"/>
      <c r="AR19" s="55"/>
      <c r="AS19" s="55"/>
      <c r="AT19" s="55"/>
      <c r="AU19" s="55"/>
      <c r="AV19" s="55"/>
      <c r="AW19" s="55"/>
      <c r="AX19" s="56"/>
      <c r="AY19" s="54" t="s">
        <v>46</v>
      </c>
      <c r="AZ19" s="55"/>
      <c r="BA19" s="55"/>
      <c r="BB19" s="55"/>
      <c r="BC19" s="55"/>
      <c r="BD19" s="55"/>
      <c r="BE19" s="55"/>
      <c r="BF19" s="56"/>
    </row>
    <row r="20" ht="15.75" customHeight="1">
      <c r="A20" s="57"/>
      <c r="B20" s="58"/>
      <c r="G20" s="59"/>
      <c r="H20" s="58"/>
      <c r="T20" s="59"/>
      <c r="U20" s="58"/>
      <c r="AD20" s="59"/>
      <c r="AE20" s="58"/>
      <c r="AN20" s="59"/>
      <c r="AO20" s="58"/>
      <c r="AX20" s="59"/>
      <c r="AY20" s="58"/>
      <c r="BF20" s="59"/>
    </row>
    <row r="21" ht="15.75" customHeight="1">
      <c r="A21" s="57"/>
      <c r="B21" s="58"/>
      <c r="G21" s="59"/>
      <c r="H21" s="58"/>
      <c r="T21" s="59"/>
      <c r="U21" s="58"/>
      <c r="AD21" s="59"/>
      <c r="AE21" s="58"/>
      <c r="AN21" s="59"/>
      <c r="AO21" s="58"/>
      <c r="AX21" s="59"/>
      <c r="AY21" s="58"/>
      <c r="BF21" s="59"/>
    </row>
    <row r="22" ht="15.75" customHeight="1">
      <c r="A22" s="57"/>
      <c r="B22" s="58"/>
      <c r="G22" s="59"/>
      <c r="H22" s="58"/>
      <c r="T22" s="59"/>
      <c r="U22" s="58"/>
      <c r="AD22" s="59"/>
      <c r="AE22" s="58"/>
      <c r="AN22" s="59"/>
      <c r="AO22" s="58"/>
      <c r="AX22" s="59"/>
      <c r="AY22" s="58"/>
      <c r="BF22" s="59"/>
    </row>
    <row r="23" ht="15.75" customHeight="1">
      <c r="A23" s="57"/>
      <c r="B23" s="58"/>
      <c r="G23" s="59"/>
      <c r="H23" s="58"/>
      <c r="T23" s="59"/>
      <c r="U23" s="58"/>
      <c r="AD23" s="59"/>
      <c r="AE23" s="58"/>
      <c r="AN23" s="59"/>
      <c r="AO23" s="58"/>
      <c r="AX23" s="59"/>
      <c r="AY23" s="58"/>
      <c r="BF23" s="59"/>
    </row>
    <row r="24" ht="15.75" customHeight="1">
      <c r="A24" s="57"/>
      <c r="B24" s="58"/>
      <c r="G24" s="59"/>
      <c r="H24" s="58"/>
      <c r="T24" s="59"/>
      <c r="U24" s="58"/>
      <c r="AD24" s="59"/>
      <c r="AE24" s="58"/>
      <c r="AN24" s="59"/>
      <c r="AO24" s="58"/>
      <c r="AX24" s="59"/>
      <c r="AY24" s="58"/>
      <c r="BF24" s="59"/>
    </row>
    <row r="25" ht="15.75" customHeight="1">
      <c r="A25" s="57"/>
      <c r="B25" s="58"/>
      <c r="G25" s="59"/>
      <c r="H25" s="58"/>
      <c r="T25" s="59"/>
      <c r="U25" s="58"/>
      <c r="AD25" s="59"/>
      <c r="AE25" s="58"/>
      <c r="AN25" s="59"/>
      <c r="AO25" s="58"/>
      <c r="AX25" s="59"/>
      <c r="AY25" s="58"/>
      <c r="BF25" s="59"/>
    </row>
    <row r="26" ht="15.75" customHeight="1">
      <c r="A26" s="57"/>
      <c r="B26" s="58"/>
      <c r="G26" s="59"/>
      <c r="H26" s="58"/>
      <c r="T26" s="59"/>
      <c r="U26" s="58"/>
      <c r="AD26" s="59"/>
      <c r="AE26" s="58"/>
      <c r="AN26" s="59"/>
      <c r="AO26" s="58"/>
      <c r="AX26" s="59"/>
      <c r="AY26" s="58"/>
      <c r="BF26" s="59"/>
    </row>
    <row r="27" ht="15.75" customHeight="1">
      <c r="A27" s="57"/>
      <c r="B27" s="58"/>
      <c r="G27" s="59"/>
      <c r="H27" s="58"/>
      <c r="T27" s="59"/>
      <c r="U27" s="58"/>
      <c r="AD27" s="59"/>
      <c r="AE27" s="58"/>
      <c r="AN27" s="59"/>
      <c r="AO27" s="58"/>
      <c r="AX27" s="59"/>
      <c r="AY27" s="58"/>
      <c r="BF27" s="59"/>
    </row>
    <row r="28" ht="15.75" customHeight="1">
      <c r="A28" s="57"/>
      <c r="B28" s="58"/>
      <c r="G28" s="59"/>
      <c r="H28" s="58"/>
      <c r="T28" s="59"/>
      <c r="U28" s="58"/>
      <c r="AD28" s="59"/>
      <c r="AE28" s="58"/>
      <c r="AN28" s="59"/>
      <c r="AO28" s="58"/>
      <c r="AX28" s="59"/>
      <c r="AY28" s="58"/>
      <c r="BF28" s="59"/>
    </row>
    <row r="29" ht="15.75" customHeight="1">
      <c r="A29" s="60"/>
      <c r="B29" s="61"/>
      <c r="C29" s="62"/>
      <c r="D29" s="62"/>
      <c r="E29" s="62"/>
      <c r="F29" s="62"/>
      <c r="G29" s="63"/>
      <c r="H29" s="61"/>
      <c r="I29" s="62"/>
      <c r="J29" s="62"/>
      <c r="K29" s="62"/>
      <c r="L29" s="62"/>
      <c r="M29" s="62"/>
      <c r="N29" s="62"/>
      <c r="O29" s="62"/>
      <c r="P29" s="62"/>
      <c r="Q29" s="62"/>
      <c r="R29" s="62"/>
      <c r="S29" s="62"/>
      <c r="T29" s="63"/>
      <c r="U29" s="61"/>
      <c r="V29" s="62"/>
      <c r="W29" s="62"/>
      <c r="X29" s="62"/>
      <c r="Y29" s="62"/>
      <c r="Z29" s="62"/>
      <c r="AA29" s="62"/>
      <c r="AB29" s="62"/>
      <c r="AC29" s="62"/>
      <c r="AD29" s="63"/>
      <c r="AE29" s="61"/>
      <c r="AF29" s="62"/>
      <c r="AG29" s="62"/>
      <c r="AH29" s="62"/>
      <c r="AI29" s="62"/>
      <c r="AJ29" s="62"/>
      <c r="AK29" s="62"/>
      <c r="AL29" s="62"/>
      <c r="AM29" s="62"/>
      <c r="AN29" s="63"/>
      <c r="AO29" s="61"/>
      <c r="AP29" s="62"/>
      <c r="AQ29" s="62"/>
      <c r="AR29" s="62"/>
      <c r="AS29" s="62"/>
      <c r="AT29" s="62"/>
      <c r="AU29" s="62"/>
      <c r="AV29" s="62"/>
      <c r="AW29" s="62"/>
      <c r="AX29" s="63"/>
      <c r="AY29" s="61"/>
      <c r="AZ29" s="62"/>
      <c r="BA29" s="62"/>
      <c r="BB29" s="62"/>
      <c r="BC29" s="62"/>
      <c r="BD29" s="62"/>
      <c r="BE29" s="62"/>
      <c r="BF29" s="63"/>
    </row>
    <row r="30" ht="15.75" customHeight="1">
      <c r="A30" s="53">
        <v>2.0</v>
      </c>
      <c r="B30" s="54" t="s">
        <v>47</v>
      </c>
      <c r="C30" s="55"/>
      <c r="D30" s="55"/>
      <c r="E30" s="55"/>
      <c r="F30" s="55"/>
      <c r="G30" s="56"/>
      <c r="H30" s="54" t="s">
        <v>48</v>
      </c>
      <c r="I30" s="55"/>
      <c r="J30" s="55"/>
      <c r="K30" s="55"/>
      <c r="L30" s="55"/>
      <c r="M30" s="55"/>
      <c r="N30" s="55"/>
      <c r="O30" s="55"/>
      <c r="P30" s="55"/>
      <c r="Q30" s="55"/>
      <c r="R30" s="55"/>
      <c r="S30" s="55"/>
      <c r="T30" s="56"/>
      <c r="U30" s="54" t="s">
        <v>49</v>
      </c>
      <c r="V30" s="55"/>
      <c r="W30" s="55"/>
      <c r="X30" s="55"/>
      <c r="Y30" s="55"/>
      <c r="Z30" s="55"/>
      <c r="AA30" s="55"/>
      <c r="AB30" s="55"/>
      <c r="AC30" s="55"/>
      <c r="AD30" s="56"/>
      <c r="AE30" s="54" t="s">
        <v>49</v>
      </c>
      <c r="AF30" s="55"/>
      <c r="AG30" s="55"/>
      <c r="AH30" s="55"/>
      <c r="AI30" s="55"/>
      <c r="AJ30" s="55"/>
      <c r="AK30" s="55"/>
      <c r="AL30" s="55"/>
      <c r="AM30" s="55"/>
      <c r="AN30" s="56"/>
      <c r="AO30" s="54" t="s">
        <v>50</v>
      </c>
      <c r="AP30" s="55"/>
      <c r="AQ30" s="55"/>
      <c r="AR30" s="55"/>
      <c r="AS30" s="55"/>
      <c r="AT30" s="55"/>
      <c r="AU30" s="55"/>
      <c r="AV30" s="55"/>
      <c r="AW30" s="55"/>
      <c r="AX30" s="56"/>
      <c r="AY30" s="54" t="s">
        <v>51</v>
      </c>
      <c r="AZ30" s="55"/>
      <c r="BA30" s="55"/>
      <c r="BB30" s="55"/>
      <c r="BC30" s="55"/>
      <c r="BD30" s="55"/>
      <c r="BE30" s="55"/>
      <c r="BF30" s="56"/>
    </row>
    <row r="31" ht="15.75" customHeight="1">
      <c r="A31" s="57"/>
      <c r="B31" s="58"/>
      <c r="G31" s="59"/>
      <c r="H31" s="58"/>
      <c r="T31" s="59"/>
      <c r="U31" s="58"/>
      <c r="AD31" s="59"/>
      <c r="AE31" s="58"/>
      <c r="AN31" s="59"/>
      <c r="AO31" s="58"/>
      <c r="AX31" s="59"/>
      <c r="AY31" s="58"/>
      <c r="BF31" s="59"/>
    </row>
    <row r="32" ht="15.75" customHeight="1">
      <c r="A32" s="57"/>
      <c r="B32" s="58"/>
      <c r="G32" s="59"/>
      <c r="H32" s="58"/>
      <c r="T32" s="59"/>
      <c r="U32" s="58"/>
      <c r="AD32" s="59"/>
      <c r="AE32" s="58"/>
      <c r="AN32" s="59"/>
      <c r="AO32" s="58"/>
      <c r="AX32" s="59"/>
      <c r="AY32" s="58"/>
      <c r="BF32" s="59"/>
    </row>
    <row r="33" ht="15.75" customHeight="1">
      <c r="A33" s="57"/>
      <c r="B33" s="58"/>
      <c r="G33" s="59"/>
      <c r="H33" s="58"/>
      <c r="T33" s="59"/>
      <c r="U33" s="58"/>
      <c r="AD33" s="59"/>
      <c r="AE33" s="58"/>
      <c r="AN33" s="59"/>
      <c r="AO33" s="58"/>
      <c r="AX33" s="59"/>
      <c r="AY33" s="58"/>
      <c r="BF33" s="59"/>
    </row>
    <row r="34" ht="15.75" customHeight="1">
      <c r="A34" s="57"/>
      <c r="B34" s="58"/>
      <c r="G34" s="59"/>
      <c r="H34" s="58"/>
      <c r="T34" s="59"/>
      <c r="U34" s="58"/>
      <c r="AD34" s="59"/>
      <c r="AE34" s="58"/>
      <c r="AN34" s="59"/>
      <c r="AO34" s="58"/>
      <c r="AX34" s="59"/>
      <c r="AY34" s="58"/>
      <c r="BF34" s="59"/>
    </row>
    <row r="35" ht="15.75" customHeight="1">
      <c r="A35" s="57"/>
      <c r="B35" s="58"/>
      <c r="G35" s="59"/>
      <c r="H35" s="58"/>
      <c r="T35" s="59"/>
      <c r="U35" s="58"/>
      <c r="AD35" s="59"/>
      <c r="AE35" s="58"/>
      <c r="AN35" s="59"/>
      <c r="AO35" s="58"/>
      <c r="AX35" s="59"/>
      <c r="AY35" s="58"/>
      <c r="BF35" s="59"/>
    </row>
    <row r="36" ht="15.75" customHeight="1">
      <c r="A36" s="57"/>
      <c r="B36" s="58"/>
      <c r="G36" s="59"/>
      <c r="H36" s="58"/>
      <c r="T36" s="59"/>
      <c r="U36" s="58"/>
      <c r="AD36" s="59"/>
      <c r="AE36" s="58"/>
      <c r="AN36" s="59"/>
      <c r="AO36" s="58"/>
      <c r="AX36" s="59"/>
      <c r="AY36" s="58"/>
      <c r="BF36" s="59"/>
    </row>
    <row r="37" ht="15.75" customHeight="1">
      <c r="A37" s="57"/>
      <c r="B37" s="58"/>
      <c r="G37" s="59"/>
      <c r="H37" s="58"/>
      <c r="T37" s="59"/>
      <c r="U37" s="58"/>
      <c r="AD37" s="59"/>
      <c r="AE37" s="58"/>
      <c r="AN37" s="59"/>
      <c r="AO37" s="58"/>
      <c r="AX37" s="59"/>
      <c r="AY37" s="58"/>
      <c r="BF37" s="59"/>
    </row>
    <row r="38" ht="15.75" customHeight="1">
      <c r="A38" s="57"/>
      <c r="B38" s="58"/>
      <c r="G38" s="59"/>
      <c r="H38" s="58"/>
      <c r="T38" s="59"/>
      <c r="U38" s="58"/>
      <c r="AD38" s="59"/>
      <c r="AE38" s="58"/>
      <c r="AN38" s="59"/>
      <c r="AO38" s="58"/>
      <c r="AX38" s="59"/>
      <c r="AY38" s="58"/>
      <c r="BF38" s="59"/>
    </row>
    <row r="39" ht="15.75" customHeight="1">
      <c r="A39" s="57"/>
      <c r="B39" s="58"/>
      <c r="G39" s="59"/>
      <c r="H39" s="58"/>
      <c r="T39" s="59"/>
      <c r="U39" s="58"/>
      <c r="AD39" s="59"/>
      <c r="AE39" s="58"/>
      <c r="AN39" s="59"/>
      <c r="AO39" s="58"/>
      <c r="AX39" s="59"/>
      <c r="AY39" s="58"/>
      <c r="BF39" s="59"/>
    </row>
    <row r="40" ht="15.75" customHeight="1">
      <c r="A40" s="60"/>
      <c r="B40" s="61"/>
      <c r="C40" s="62"/>
      <c r="D40" s="62"/>
      <c r="E40" s="62"/>
      <c r="F40" s="62"/>
      <c r="G40" s="63"/>
      <c r="H40" s="61"/>
      <c r="I40" s="62"/>
      <c r="J40" s="62"/>
      <c r="K40" s="62"/>
      <c r="L40" s="62"/>
      <c r="M40" s="62"/>
      <c r="N40" s="62"/>
      <c r="O40" s="62"/>
      <c r="P40" s="62"/>
      <c r="Q40" s="62"/>
      <c r="R40" s="62"/>
      <c r="S40" s="62"/>
      <c r="T40" s="63"/>
      <c r="U40" s="61"/>
      <c r="V40" s="62"/>
      <c r="W40" s="62"/>
      <c r="X40" s="62"/>
      <c r="Y40" s="62"/>
      <c r="Z40" s="62"/>
      <c r="AA40" s="62"/>
      <c r="AB40" s="62"/>
      <c r="AC40" s="62"/>
      <c r="AD40" s="63"/>
      <c r="AE40" s="61"/>
      <c r="AF40" s="62"/>
      <c r="AG40" s="62"/>
      <c r="AH40" s="62"/>
      <c r="AI40" s="62"/>
      <c r="AJ40" s="62"/>
      <c r="AK40" s="62"/>
      <c r="AL40" s="62"/>
      <c r="AM40" s="62"/>
      <c r="AN40" s="63"/>
      <c r="AO40" s="61"/>
      <c r="AP40" s="62"/>
      <c r="AQ40" s="62"/>
      <c r="AR40" s="62"/>
      <c r="AS40" s="62"/>
      <c r="AT40" s="62"/>
      <c r="AU40" s="62"/>
      <c r="AV40" s="62"/>
      <c r="AW40" s="62"/>
      <c r="AX40" s="63"/>
      <c r="AY40" s="61"/>
      <c r="AZ40" s="62"/>
      <c r="BA40" s="62"/>
      <c r="BB40" s="62"/>
      <c r="BC40" s="62"/>
      <c r="BD40" s="62"/>
      <c r="BE40" s="62"/>
      <c r="BF40" s="63"/>
    </row>
    <row r="41" ht="15.75" customHeight="1">
      <c r="A41" s="53"/>
      <c r="B41" s="54"/>
      <c r="C41" s="55"/>
      <c r="D41" s="55"/>
      <c r="E41" s="55"/>
      <c r="F41" s="55"/>
      <c r="G41" s="56"/>
      <c r="H41" s="54"/>
      <c r="I41" s="55"/>
      <c r="J41" s="55"/>
      <c r="K41" s="55"/>
      <c r="L41" s="55"/>
      <c r="M41" s="55"/>
      <c r="N41" s="55"/>
      <c r="O41" s="55"/>
      <c r="P41" s="55"/>
      <c r="Q41" s="55"/>
      <c r="R41" s="55"/>
      <c r="S41" s="55"/>
      <c r="T41" s="56"/>
      <c r="U41" s="54"/>
      <c r="V41" s="55"/>
      <c r="W41" s="55"/>
      <c r="X41" s="55"/>
      <c r="Y41" s="55"/>
      <c r="Z41" s="55"/>
      <c r="AA41" s="55"/>
      <c r="AB41" s="55"/>
      <c r="AC41" s="55"/>
      <c r="AD41" s="56"/>
      <c r="AE41" s="54"/>
      <c r="AF41" s="55"/>
      <c r="AG41" s="55"/>
      <c r="AH41" s="55"/>
      <c r="AI41" s="55"/>
      <c r="AJ41" s="55"/>
      <c r="AK41" s="55"/>
      <c r="AL41" s="55"/>
      <c r="AM41" s="55"/>
      <c r="AN41" s="56"/>
      <c r="AO41" s="54"/>
      <c r="AP41" s="55"/>
      <c r="AQ41" s="55"/>
      <c r="AR41" s="55"/>
      <c r="AS41" s="55"/>
      <c r="AT41" s="55"/>
      <c r="AU41" s="55"/>
      <c r="AV41" s="55"/>
      <c r="AW41" s="55"/>
      <c r="AX41" s="56"/>
      <c r="AY41" s="54"/>
      <c r="AZ41" s="55"/>
      <c r="BA41" s="55"/>
      <c r="BB41" s="55"/>
      <c r="BC41" s="55"/>
      <c r="BD41" s="55"/>
      <c r="BE41" s="55"/>
      <c r="BF41" s="56"/>
    </row>
    <row r="42" ht="15.75" customHeight="1">
      <c r="A42" s="57"/>
      <c r="B42" s="58"/>
      <c r="G42" s="59"/>
      <c r="H42" s="58"/>
      <c r="T42" s="59"/>
      <c r="U42" s="58"/>
      <c r="AD42" s="59"/>
      <c r="AE42" s="58"/>
      <c r="AN42" s="59"/>
      <c r="AO42" s="58"/>
      <c r="AX42" s="59"/>
      <c r="AY42" s="58"/>
      <c r="BF42" s="59"/>
    </row>
    <row r="43" ht="15.75" customHeight="1">
      <c r="A43" s="57"/>
      <c r="B43" s="58"/>
      <c r="G43" s="59"/>
      <c r="H43" s="58"/>
      <c r="T43" s="59"/>
      <c r="U43" s="58"/>
      <c r="AD43" s="59"/>
      <c r="AE43" s="58"/>
      <c r="AN43" s="59"/>
      <c r="AO43" s="58"/>
      <c r="AX43" s="59"/>
      <c r="AY43" s="58"/>
      <c r="BF43" s="59"/>
    </row>
    <row r="44" ht="15.75" customHeight="1">
      <c r="A44" s="57"/>
      <c r="B44" s="58"/>
      <c r="G44" s="59"/>
      <c r="H44" s="58"/>
      <c r="T44" s="59"/>
      <c r="U44" s="58"/>
      <c r="AD44" s="59"/>
      <c r="AE44" s="58"/>
      <c r="AN44" s="59"/>
      <c r="AO44" s="58"/>
      <c r="AX44" s="59"/>
      <c r="AY44" s="58"/>
      <c r="BF44" s="59"/>
    </row>
    <row r="45" ht="15.75" customHeight="1">
      <c r="A45" s="57"/>
      <c r="B45" s="58"/>
      <c r="G45" s="59"/>
      <c r="H45" s="58"/>
      <c r="T45" s="59"/>
      <c r="U45" s="58"/>
      <c r="AD45" s="59"/>
      <c r="AE45" s="58"/>
      <c r="AN45" s="59"/>
      <c r="AO45" s="58"/>
      <c r="AX45" s="59"/>
      <c r="AY45" s="58"/>
      <c r="BF45" s="59"/>
    </row>
    <row r="46" ht="15.75" customHeight="1">
      <c r="A46" s="57"/>
      <c r="B46" s="58"/>
      <c r="G46" s="59"/>
      <c r="H46" s="58"/>
      <c r="T46" s="59"/>
      <c r="U46" s="58"/>
      <c r="AD46" s="59"/>
      <c r="AE46" s="58"/>
      <c r="AN46" s="59"/>
      <c r="AO46" s="58"/>
      <c r="AX46" s="59"/>
      <c r="AY46" s="58"/>
      <c r="BF46" s="59"/>
    </row>
    <row r="47" ht="15.75" customHeight="1">
      <c r="A47" s="57"/>
      <c r="B47" s="58"/>
      <c r="G47" s="59"/>
      <c r="H47" s="58"/>
      <c r="T47" s="59"/>
      <c r="U47" s="58"/>
      <c r="AD47" s="59"/>
      <c r="AE47" s="58"/>
      <c r="AN47" s="59"/>
      <c r="AO47" s="58"/>
      <c r="AX47" s="59"/>
      <c r="AY47" s="58"/>
      <c r="BF47" s="59"/>
    </row>
    <row r="48" ht="15.75" customHeight="1">
      <c r="A48" s="57"/>
      <c r="B48" s="58"/>
      <c r="G48" s="59"/>
      <c r="H48" s="58"/>
      <c r="T48" s="59"/>
      <c r="U48" s="58"/>
      <c r="AD48" s="59"/>
      <c r="AE48" s="58"/>
      <c r="AN48" s="59"/>
      <c r="AO48" s="58"/>
      <c r="AX48" s="59"/>
      <c r="AY48" s="58"/>
      <c r="BF48" s="59"/>
    </row>
    <row r="49" ht="15.75" customHeight="1">
      <c r="A49" s="57"/>
      <c r="B49" s="58"/>
      <c r="G49" s="59"/>
      <c r="H49" s="58"/>
      <c r="T49" s="59"/>
      <c r="U49" s="58"/>
      <c r="AD49" s="59"/>
      <c r="AE49" s="58"/>
      <c r="AN49" s="59"/>
      <c r="AO49" s="58"/>
      <c r="AX49" s="59"/>
      <c r="AY49" s="58"/>
      <c r="BF49" s="59"/>
    </row>
    <row r="50" ht="15.75" customHeight="1">
      <c r="A50" s="57"/>
      <c r="B50" s="58"/>
      <c r="G50" s="59"/>
      <c r="H50" s="58"/>
      <c r="T50" s="59"/>
      <c r="U50" s="58"/>
      <c r="AD50" s="59"/>
      <c r="AE50" s="58"/>
      <c r="AN50" s="59"/>
      <c r="AO50" s="58"/>
      <c r="AX50" s="59"/>
      <c r="AY50" s="58"/>
      <c r="BF50" s="59"/>
    </row>
    <row r="51" ht="15.75" customHeight="1">
      <c r="A51" s="60"/>
      <c r="B51" s="61"/>
      <c r="C51" s="62"/>
      <c r="D51" s="62"/>
      <c r="E51" s="62"/>
      <c r="F51" s="62"/>
      <c r="G51" s="63"/>
      <c r="H51" s="61"/>
      <c r="I51" s="62"/>
      <c r="J51" s="62"/>
      <c r="K51" s="62"/>
      <c r="L51" s="62"/>
      <c r="M51" s="62"/>
      <c r="N51" s="62"/>
      <c r="O51" s="62"/>
      <c r="P51" s="62"/>
      <c r="Q51" s="62"/>
      <c r="R51" s="62"/>
      <c r="S51" s="62"/>
      <c r="T51" s="63"/>
      <c r="U51" s="61"/>
      <c r="V51" s="62"/>
      <c r="W51" s="62"/>
      <c r="X51" s="62"/>
      <c r="Y51" s="62"/>
      <c r="Z51" s="62"/>
      <c r="AA51" s="62"/>
      <c r="AB51" s="62"/>
      <c r="AC51" s="62"/>
      <c r="AD51" s="63"/>
      <c r="AE51" s="61"/>
      <c r="AF51" s="62"/>
      <c r="AG51" s="62"/>
      <c r="AH51" s="62"/>
      <c r="AI51" s="62"/>
      <c r="AJ51" s="62"/>
      <c r="AK51" s="62"/>
      <c r="AL51" s="62"/>
      <c r="AM51" s="62"/>
      <c r="AN51" s="63"/>
      <c r="AO51" s="61"/>
      <c r="AP51" s="62"/>
      <c r="AQ51" s="62"/>
      <c r="AR51" s="62"/>
      <c r="AS51" s="62"/>
      <c r="AT51" s="62"/>
      <c r="AU51" s="62"/>
      <c r="AV51" s="62"/>
      <c r="AW51" s="62"/>
      <c r="AX51" s="63"/>
      <c r="AY51" s="61"/>
      <c r="AZ51" s="62"/>
      <c r="BA51" s="62"/>
      <c r="BB51" s="62"/>
      <c r="BC51" s="62"/>
      <c r="BD51" s="62"/>
      <c r="BE51" s="62"/>
      <c r="BF51" s="63"/>
    </row>
    <row r="52" ht="15.75" customHeight="1">
      <c r="A52" s="53"/>
      <c r="B52" s="54"/>
      <c r="C52" s="55"/>
      <c r="D52" s="55"/>
      <c r="E52" s="55"/>
      <c r="F52" s="55"/>
      <c r="G52" s="56"/>
      <c r="H52" s="54"/>
      <c r="I52" s="55"/>
      <c r="J52" s="55"/>
      <c r="K52" s="55"/>
      <c r="L52" s="55"/>
      <c r="M52" s="55"/>
      <c r="N52" s="55"/>
      <c r="O52" s="55"/>
      <c r="P52" s="55"/>
      <c r="Q52" s="55"/>
      <c r="R52" s="55"/>
      <c r="S52" s="55"/>
      <c r="T52" s="56"/>
      <c r="U52" s="54"/>
      <c r="V52" s="55"/>
      <c r="W52" s="55"/>
      <c r="X52" s="55"/>
      <c r="Y52" s="55"/>
      <c r="Z52" s="55"/>
      <c r="AA52" s="55"/>
      <c r="AB52" s="55"/>
      <c r="AC52" s="55"/>
      <c r="AD52" s="56"/>
      <c r="AE52" s="54"/>
      <c r="AF52" s="55"/>
      <c r="AG52" s="55"/>
      <c r="AH52" s="55"/>
      <c r="AI52" s="55"/>
      <c r="AJ52" s="55"/>
      <c r="AK52" s="55"/>
      <c r="AL52" s="55"/>
      <c r="AM52" s="55"/>
      <c r="AN52" s="56"/>
      <c r="AO52" s="54"/>
      <c r="AP52" s="55"/>
      <c r="AQ52" s="55"/>
      <c r="AR52" s="55"/>
      <c r="AS52" s="55"/>
      <c r="AT52" s="55"/>
      <c r="AU52" s="55"/>
      <c r="AV52" s="55"/>
      <c r="AW52" s="55"/>
      <c r="AX52" s="56"/>
      <c r="AY52" s="54"/>
      <c r="AZ52" s="55"/>
      <c r="BA52" s="55"/>
      <c r="BB52" s="55"/>
      <c r="BC52" s="55"/>
      <c r="BD52" s="55"/>
      <c r="BE52" s="55"/>
      <c r="BF52" s="56"/>
    </row>
    <row r="53" ht="15.75" customHeight="1">
      <c r="A53" s="57"/>
      <c r="B53" s="58"/>
      <c r="G53" s="59"/>
      <c r="H53" s="58"/>
      <c r="T53" s="59"/>
      <c r="U53" s="58"/>
      <c r="AD53" s="59"/>
      <c r="AE53" s="58"/>
      <c r="AN53" s="59"/>
      <c r="AO53" s="58"/>
      <c r="AX53" s="59"/>
      <c r="AY53" s="58"/>
      <c r="BF53" s="59"/>
    </row>
    <row r="54" ht="15.75" customHeight="1">
      <c r="A54" s="57"/>
      <c r="B54" s="58"/>
      <c r="G54" s="59"/>
      <c r="H54" s="58"/>
      <c r="T54" s="59"/>
      <c r="U54" s="58"/>
      <c r="AD54" s="59"/>
      <c r="AE54" s="58"/>
      <c r="AN54" s="59"/>
      <c r="AO54" s="58"/>
      <c r="AX54" s="59"/>
      <c r="AY54" s="58"/>
      <c r="BF54" s="59"/>
    </row>
    <row r="55" ht="15.75" customHeight="1">
      <c r="A55" s="57"/>
      <c r="B55" s="58"/>
      <c r="G55" s="59"/>
      <c r="H55" s="58"/>
      <c r="T55" s="59"/>
      <c r="U55" s="58"/>
      <c r="AD55" s="59"/>
      <c r="AE55" s="58"/>
      <c r="AN55" s="59"/>
      <c r="AO55" s="58"/>
      <c r="AX55" s="59"/>
      <c r="AY55" s="58"/>
      <c r="BF55" s="59"/>
    </row>
    <row r="56" ht="15.75" customHeight="1">
      <c r="A56" s="57"/>
      <c r="B56" s="58"/>
      <c r="G56" s="59"/>
      <c r="H56" s="58"/>
      <c r="T56" s="59"/>
      <c r="U56" s="58"/>
      <c r="AD56" s="59"/>
      <c r="AE56" s="58"/>
      <c r="AN56" s="59"/>
      <c r="AO56" s="58"/>
      <c r="AX56" s="59"/>
      <c r="AY56" s="58"/>
      <c r="BF56" s="59"/>
    </row>
    <row r="57" ht="15.75" customHeight="1">
      <c r="A57" s="57"/>
      <c r="B57" s="58"/>
      <c r="G57" s="59"/>
      <c r="H57" s="58"/>
      <c r="T57" s="59"/>
      <c r="U57" s="58"/>
      <c r="AD57" s="59"/>
      <c r="AE57" s="58"/>
      <c r="AN57" s="59"/>
      <c r="AO57" s="58"/>
      <c r="AX57" s="59"/>
      <c r="AY57" s="58"/>
      <c r="BF57" s="59"/>
    </row>
    <row r="58" ht="15.75" customHeight="1">
      <c r="A58" s="57"/>
      <c r="B58" s="58"/>
      <c r="G58" s="59"/>
      <c r="H58" s="58"/>
      <c r="T58" s="59"/>
      <c r="U58" s="58"/>
      <c r="AD58" s="59"/>
      <c r="AE58" s="58"/>
      <c r="AN58" s="59"/>
      <c r="AO58" s="58"/>
      <c r="AX58" s="59"/>
      <c r="AY58" s="58"/>
      <c r="BF58" s="59"/>
    </row>
    <row r="59" ht="15.75" customHeight="1">
      <c r="A59" s="57"/>
      <c r="B59" s="58"/>
      <c r="G59" s="59"/>
      <c r="H59" s="58"/>
      <c r="T59" s="59"/>
      <c r="U59" s="58"/>
      <c r="AD59" s="59"/>
      <c r="AE59" s="58"/>
      <c r="AN59" s="59"/>
      <c r="AO59" s="58"/>
      <c r="AX59" s="59"/>
      <c r="AY59" s="58"/>
      <c r="BF59" s="59"/>
    </row>
    <row r="60" ht="15.75" customHeight="1">
      <c r="A60" s="57"/>
      <c r="B60" s="58"/>
      <c r="G60" s="59"/>
      <c r="H60" s="58"/>
      <c r="T60" s="59"/>
      <c r="U60" s="58"/>
      <c r="AD60" s="59"/>
      <c r="AE60" s="58"/>
      <c r="AN60" s="59"/>
      <c r="AO60" s="58"/>
      <c r="AX60" s="59"/>
      <c r="AY60" s="58"/>
      <c r="BF60" s="59"/>
    </row>
    <row r="61" ht="15.75" customHeight="1">
      <c r="A61" s="57"/>
      <c r="B61" s="58"/>
      <c r="G61" s="59"/>
      <c r="H61" s="58"/>
      <c r="T61" s="59"/>
      <c r="U61" s="58"/>
      <c r="AD61" s="59"/>
      <c r="AE61" s="58"/>
      <c r="AN61" s="59"/>
      <c r="AO61" s="58"/>
      <c r="AX61" s="59"/>
      <c r="AY61" s="58"/>
      <c r="BF61" s="59"/>
    </row>
    <row r="62" ht="15.75" customHeight="1">
      <c r="A62" s="60"/>
      <c r="B62" s="61"/>
      <c r="C62" s="62"/>
      <c r="D62" s="62"/>
      <c r="E62" s="62"/>
      <c r="F62" s="62"/>
      <c r="G62" s="63"/>
      <c r="H62" s="61"/>
      <c r="I62" s="62"/>
      <c r="J62" s="62"/>
      <c r="K62" s="62"/>
      <c r="L62" s="62"/>
      <c r="M62" s="62"/>
      <c r="N62" s="62"/>
      <c r="O62" s="62"/>
      <c r="P62" s="62"/>
      <c r="Q62" s="62"/>
      <c r="R62" s="62"/>
      <c r="S62" s="62"/>
      <c r="T62" s="63"/>
      <c r="U62" s="61"/>
      <c r="V62" s="62"/>
      <c r="W62" s="62"/>
      <c r="X62" s="62"/>
      <c r="Y62" s="62"/>
      <c r="Z62" s="62"/>
      <c r="AA62" s="62"/>
      <c r="AB62" s="62"/>
      <c r="AC62" s="62"/>
      <c r="AD62" s="63"/>
      <c r="AE62" s="61"/>
      <c r="AF62" s="62"/>
      <c r="AG62" s="62"/>
      <c r="AH62" s="62"/>
      <c r="AI62" s="62"/>
      <c r="AJ62" s="62"/>
      <c r="AK62" s="62"/>
      <c r="AL62" s="62"/>
      <c r="AM62" s="62"/>
      <c r="AN62" s="63"/>
      <c r="AO62" s="61"/>
      <c r="AP62" s="62"/>
      <c r="AQ62" s="62"/>
      <c r="AR62" s="62"/>
      <c r="AS62" s="62"/>
      <c r="AT62" s="62"/>
      <c r="AU62" s="62"/>
      <c r="AV62" s="62"/>
      <c r="AW62" s="62"/>
      <c r="AX62" s="63"/>
      <c r="AY62" s="61"/>
      <c r="AZ62" s="62"/>
      <c r="BA62" s="62"/>
      <c r="BB62" s="62"/>
      <c r="BC62" s="62"/>
      <c r="BD62" s="62"/>
      <c r="BE62" s="62"/>
      <c r="BF62" s="63"/>
    </row>
    <row r="63" ht="15.75" customHeight="1">
      <c r="A63" s="53"/>
      <c r="B63" s="54"/>
      <c r="C63" s="55"/>
      <c r="D63" s="55"/>
      <c r="E63" s="55"/>
      <c r="F63" s="55"/>
      <c r="G63" s="56"/>
      <c r="H63" s="54"/>
      <c r="I63" s="55"/>
      <c r="J63" s="55"/>
      <c r="K63" s="55"/>
      <c r="L63" s="55"/>
      <c r="M63" s="55"/>
      <c r="N63" s="55"/>
      <c r="O63" s="55"/>
      <c r="P63" s="55"/>
      <c r="Q63" s="55"/>
      <c r="R63" s="55"/>
      <c r="S63" s="55"/>
      <c r="T63" s="56"/>
      <c r="U63" s="54"/>
      <c r="V63" s="55"/>
      <c r="W63" s="55"/>
      <c r="X63" s="55"/>
      <c r="Y63" s="55"/>
      <c r="Z63" s="55"/>
      <c r="AA63" s="55"/>
      <c r="AB63" s="55"/>
      <c r="AC63" s="55"/>
      <c r="AD63" s="56"/>
      <c r="AE63" s="54"/>
      <c r="AF63" s="55"/>
      <c r="AG63" s="55"/>
      <c r="AH63" s="55"/>
      <c r="AI63" s="55"/>
      <c r="AJ63" s="55"/>
      <c r="AK63" s="55"/>
      <c r="AL63" s="55"/>
      <c r="AM63" s="55"/>
      <c r="AN63" s="56"/>
      <c r="AO63" s="54"/>
      <c r="AP63" s="55"/>
      <c r="AQ63" s="55"/>
      <c r="AR63" s="55"/>
      <c r="AS63" s="55"/>
      <c r="AT63" s="55"/>
      <c r="AU63" s="55"/>
      <c r="AV63" s="55"/>
      <c r="AW63" s="55"/>
      <c r="AX63" s="56"/>
      <c r="AY63" s="54"/>
      <c r="AZ63" s="55"/>
      <c r="BA63" s="55"/>
      <c r="BB63" s="55"/>
      <c r="BC63" s="55"/>
      <c r="BD63" s="55"/>
      <c r="BE63" s="55"/>
      <c r="BF63" s="56"/>
    </row>
    <row r="64" ht="15.75" customHeight="1">
      <c r="A64" s="57"/>
      <c r="B64" s="58"/>
      <c r="G64" s="59"/>
      <c r="H64" s="58"/>
      <c r="T64" s="59"/>
      <c r="U64" s="58"/>
      <c r="AD64" s="59"/>
      <c r="AE64" s="58"/>
      <c r="AN64" s="59"/>
      <c r="AO64" s="58"/>
      <c r="AX64" s="59"/>
      <c r="AY64" s="58"/>
      <c r="BF64" s="59"/>
    </row>
    <row r="65" ht="15.75" customHeight="1">
      <c r="A65" s="57"/>
      <c r="B65" s="58"/>
      <c r="G65" s="59"/>
      <c r="H65" s="58"/>
      <c r="T65" s="59"/>
      <c r="U65" s="58"/>
      <c r="AD65" s="59"/>
      <c r="AE65" s="58"/>
      <c r="AN65" s="59"/>
      <c r="AO65" s="58"/>
      <c r="AX65" s="59"/>
      <c r="AY65" s="58"/>
      <c r="BF65" s="59"/>
    </row>
    <row r="66" ht="15.75" customHeight="1">
      <c r="A66" s="57"/>
      <c r="B66" s="58"/>
      <c r="G66" s="59"/>
      <c r="H66" s="58"/>
      <c r="T66" s="59"/>
      <c r="U66" s="58"/>
      <c r="AD66" s="59"/>
      <c r="AE66" s="58"/>
      <c r="AN66" s="59"/>
      <c r="AO66" s="58"/>
      <c r="AX66" s="59"/>
      <c r="AY66" s="58"/>
      <c r="BF66" s="59"/>
    </row>
    <row r="67" ht="15.75" customHeight="1">
      <c r="A67" s="57"/>
      <c r="B67" s="58"/>
      <c r="G67" s="59"/>
      <c r="H67" s="58"/>
      <c r="T67" s="59"/>
      <c r="U67" s="58"/>
      <c r="AD67" s="59"/>
      <c r="AE67" s="58"/>
      <c r="AN67" s="59"/>
      <c r="AO67" s="58"/>
      <c r="AX67" s="59"/>
      <c r="AY67" s="58"/>
      <c r="BF67" s="59"/>
    </row>
    <row r="68" ht="15.75" customHeight="1">
      <c r="A68" s="57"/>
      <c r="B68" s="58"/>
      <c r="G68" s="59"/>
      <c r="H68" s="58"/>
      <c r="T68" s="59"/>
      <c r="U68" s="58"/>
      <c r="AD68" s="59"/>
      <c r="AE68" s="58"/>
      <c r="AN68" s="59"/>
      <c r="AO68" s="58"/>
      <c r="AX68" s="59"/>
      <c r="AY68" s="58"/>
      <c r="BF68" s="59"/>
    </row>
    <row r="69" ht="15.75" customHeight="1">
      <c r="A69" s="57"/>
      <c r="B69" s="58"/>
      <c r="G69" s="59"/>
      <c r="H69" s="58"/>
      <c r="T69" s="59"/>
      <c r="U69" s="58"/>
      <c r="AD69" s="59"/>
      <c r="AE69" s="58"/>
      <c r="AN69" s="59"/>
      <c r="AO69" s="58"/>
      <c r="AX69" s="59"/>
      <c r="AY69" s="58"/>
      <c r="BF69" s="59"/>
    </row>
    <row r="70" ht="15.75" customHeight="1">
      <c r="A70" s="57"/>
      <c r="B70" s="58"/>
      <c r="G70" s="59"/>
      <c r="H70" s="58"/>
      <c r="T70" s="59"/>
      <c r="U70" s="58"/>
      <c r="AD70" s="59"/>
      <c r="AE70" s="58"/>
      <c r="AN70" s="59"/>
      <c r="AO70" s="58"/>
      <c r="AX70" s="59"/>
      <c r="AY70" s="58"/>
      <c r="BF70" s="59"/>
    </row>
    <row r="71" ht="15.75" customHeight="1">
      <c r="A71" s="57"/>
      <c r="B71" s="58"/>
      <c r="G71" s="59"/>
      <c r="H71" s="58"/>
      <c r="T71" s="59"/>
      <c r="U71" s="58"/>
      <c r="AD71" s="59"/>
      <c r="AE71" s="58"/>
      <c r="AN71" s="59"/>
      <c r="AO71" s="58"/>
      <c r="AX71" s="59"/>
      <c r="AY71" s="58"/>
      <c r="BF71" s="59"/>
    </row>
    <row r="72" ht="15.75" customHeight="1">
      <c r="A72" s="57"/>
      <c r="B72" s="58"/>
      <c r="G72" s="59"/>
      <c r="H72" s="58"/>
      <c r="T72" s="59"/>
      <c r="U72" s="58"/>
      <c r="AD72" s="59"/>
      <c r="AE72" s="58"/>
      <c r="AN72" s="59"/>
      <c r="AO72" s="58"/>
      <c r="AX72" s="59"/>
      <c r="AY72" s="58"/>
      <c r="BF72" s="59"/>
    </row>
    <row r="73" ht="15.75" customHeight="1">
      <c r="A73" s="60"/>
      <c r="B73" s="61"/>
      <c r="C73" s="62"/>
      <c r="D73" s="62"/>
      <c r="E73" s="62"/>
      <c r="F73" s="62"/>
      <c r="G73" s="63"/>
      <c r="H73" s="61"/>
      <c r="I73" s="62"/>
      <c r="J73" s="62"/>
      <c r="K73" s="62"/>
      <c r="L73" s="62"/>
      <c r="M73" s="62"/>
      <c r="N73" s="62"/>
      <c r="O73" s="62"/>
      <c r="P73" s="62"/>
      <c r="Q73" s="62"/>
      <c r="R73" s="62"/>
      <c r="S73" s="62"/>
      <c r="T73" s="63"/>
      <c r="U73" s="61"/>
      <c r="V73" s="62"/>
      <c r="W73" s="62"/>
      <c r="X73" s="62"/>
      <c r="Y73" s="62"/>
      <c r="Z73" s="62"/>
      <c r="AA73" s="62"/>
      <c r="AB73" s="62"/>
      <c r="AC73" s="62"/>
      <c r="AD73" s="63"/>
      <c r="AE73" s="61"/>
      <c r="AF73" s="62"/>
      <c r="AG73" s="62"/>
      <c r="AH73" s="62"/>
      <c r="AI73" s="62"/>
      <c r="AJ73" s="62"/>
      <c r="AK73" s="62"/>
      <c r="AL73" s="62"/>
      <c r="AM73" s="62"/>
      <c r="AN73" s="63"/>
      <c r="AO73" s="61"/>
      <c r="AP73" s="62"/>
      <c r="AQ73" s="62"/>
      <c r="AR73" s="62"/>
      <c r="AS73" s="62"/>
      <c r="AT73" s="62"/>
      <c r="AU73" s="62"/>
      <c r="AV73" s="62"/>
      <c r="AW73" s="62"/>
      <c r="AX73" s="63"/>
      <c r="AY73" s="61"/>
      <c r="AZ73" s="62"/>
      <c r="BA73" s="62"/>
      <c r="BB73" s="62"/>
      <c r="BC73" s="62"/>
      <c r="BD73" s="62"/>
      <c r="BE73" s="62"/>
      <c r="BF73" s="63"/>
    </row>
    <row r="74" ht="15.75" customHeight="1">
      <c r="A74" s="53"/>
      <c r="B74" s="54"/>
      <c r="C74" s="55"/>
      <c r="D74" s="55"/>
      <c r="E74" s="55"/>
      <c r="F74" s="55"/>
      <c r="G74" s="56"/>
      <c r="H74" s="54"/>
      <c r="I74" s="55"/>
      <c r="J74" s="55"/>
      <c r="K74" s="55"/>
      <c r="L74" s="55"/>
      <c r="M74" s="55"/>
      <c r="N74" s="55"/>
      <c r="O74" s="55"/>
      <c r="P74" s="55"/>
      <c r="Q74" s="55"/>
      <c r="R74" s="55"/>
      <c r="S74" s="55"/>
      <c r="T74" s="56"/>
      <c r="U74" s="54"/>
      <c r="V74" s="55"/>
      <c r="W74" s="55"/>
      <c r="X74" s="55"/>
      <c r="Y74" s="55"/>
      <c r="Z74" s="55"/>
      <c r="AA74" s="55"/>
      <c r="AB74" s="55"/>
      <c r="AC74" s="55"/>
      <c r="AD74" s="56"/>
      <c r="AE74" s="54"/>
      <c r="AF74" s="55"/>
      <c r="AG74" s="55"/>
      <c r="AH74" s="55"/>
      <c r="AI74" s="55"/>
      <c r="AJ74" s="55"/>
      <c r="AK74" s="55"/>
      <c r="AL74" s="55"/>
      <c r="AM74" s="55"/>
      <c r="AN74" s="56"/>
      <c r="AO74" s="54"/>
      <c r="AP74" s="55"/>
      <c r="AQ74" s="55"/>
      <c r="AR74" s="55"/>
      <c r="AS74" s="55"/>
      <c r="AT74" s="55"/>
      <c r="AU74" s="55"/>
      <c r="AV74" s="55"/>
      <c r="AW74" s="55"/>
      <c r="AX74" s="56"/>
      <c r="AY74" s="54"/>
      <c r="AZ74" s="55"/>
      <c r="BA74" s="55"/>
      <c r="BB74" s="55"/>
      <c r="BC74" s="55"/>
      <c r="BD74" s="55"/>
      <c r="BE74" s="55"/>
      <c r="BF74" s="56"/>
    </row>
    <row r="75" ht="15.75" customHeight="1">
      <c r="A75" s="57"/>
      <c r="B75" s="58"/>
      <c r="G75" s="59"/>
      <c r="H75" s="58"/>
      <c r="T75" s="59"/>
      <c r="U75" s="58"/>
      <c r="AD75" s="59"/>
      <c r="AE75" s="58"/>
      <c r="AN75" s="59"/>
      <c r="AO75" s="58"/>
      <c r="AX75" s="59"/>
      <c r="AY75" s="58"/>
      <c r="BF75" s="59"/>
    </row>
    <row r="76" ht="15.75" customHeight="1">
      <c r="A76" s="57"/>
      <c r="B76" s="58"/>
      <c r="G76" s="59"/>
      <c r="H76" s="58"/>
      <c r="T76" s="59"/>
      <c r="U76" s="58"/>
      <c r="AD76" s="59"/>
      <c r="AE76" s="58"/>
      <c r="AN76" s="59"/>
      <c r="AO76" s="58"/>
      <c r="AX76" s="59"/>
      <c r="AY76" s="58"/>
      <c r="BF76" s="59"/>
    </row>
    <row r="77" ht="15.75" customHeight="1">
      <c r="A77" s="57"/>
      <c r="B77" s="58"/>
      <c r="G77" s="59"/>
      <c r="H77" s="58"/>
      <c r="T77" s="59"/>
      <c r="U77" s="58"/>
      <c r="AD77" s="59"/>
      <c r="AE77" s="58"/>
      <c r="AN77" s="59"/>
      <c r="AO77" s="58"/>
      <c r="AX77" s="59"/>
      <c r="AY77" s="58"/>
      <c r="BF77" s="59"/>
    </row>
    <row r="78" ht="15.75" customHeight="1">
      <c r="A78" s="57"/>
      <c r="B78" s="58"/>
      <c r="G78" s="59"/>
      <c r="H78" s="58"/>
      <c r="T78" s="59"/>
      <c r="U78" s="58"/>
      <c r="AD78" s="59"/>
      <c r="AE78" s="58"/>
      <c r="AN78" s="59"/>
      <c r="AO78" s="58"/>
      <c r="AX78" s="59"/>
      <c r="AY78" s="58"/>
      <c r="BF78" s="59"/>
    </row>
    <row r="79" ht="15.75" customHeight="1">
      <c r="A79" s="57"/>
      <c r="B79" s="58"/>
      <c r="G79" s="59"/>
      <c r="H79" s="58"/>
      <c r="T79" s="59"/>
      <c r="U79" s="58"/>
      <c r="AD79" s="59"/>
      <c r="AE79" s="58"/>
      <c r="AN79" s="59"/>
      <c r="AO79" s="58"/>
      <c r="AX79" s="59"/>
      <c r="AY79" s="58"/>
      <c r="BF79" s="59"/>
    </row>
    <row r="80" ht="15.75" customHeight="1">
      <c r="A80" s="57"/>
      <c r="B80" s="58"/>
      <c r="G80" s="59"/>
      <c r="H80" s="58"/>
      <c r="T80" s="59"/>
      <c r="U80" s="58"/>
      <c r="AD80" s="59"/>
      <c r="AE80" s="58"/>
      <c r="AN80" s="59"/>
      <c r="AO80" s="58"/>
      <c r="AX80" s="59"/>
      <c r="AY80" s="58"/>
      <c r="BF80" s="59"/>
    </row>
    <row r="81" ht="15.75" customHeight="1">
      <c r="A81" s="57"/>
      <c r="B81" s="58"/>
      <c r="G81" s="59"/>
      <c r="H81" s="58"/>
      <c r="T81" s="59"/>
      <c r="U81" s="58"/>
      <c r="AD81" s="59"/>
      <c r="AE81" s="58"/>
      <c r="AN81" s="59"/>
      <c r="AO81" s="58"/>
      <c r="AX81" s="59"/>
      <c r="AY81" s="58"/>
      <c r="BF81" s="59"/>
    </row>
    <row r="82" ht="15.75" customHeight="1">
      <c r="A82" s="57"/>
      <c r="B82" s="58"/>
      <c r="G82" s="59"/>
      <c r="H82" s="58"/>
      <c r="T82" s="59"/>
      <c r="U82" s="58"/>
      <c r="AD82" s="59"/>
      <c r="AE82" s="58"/>
      <c r="AN82" s="59"/>
      <c r="AO82" s="58"/>
      <c r="AX82" s="59"/>
      <c r="AY82" s="58"/>
      <c r="BF82" s="59"/>
    </row>
    <row r="83" ht="15.75" customHeight="1">
      <c r="A83" s="57"/>
      <c r="B83" s="58"/>
      <c r="G83" s="59"/>
      <c r="H83" s="58"/>
      <c r="T83" s="59"/>
      <c r="U83" s="58"/>
      <c r="AD83" s="59"/>
      <c r="AE83" s="58"/>
      <c r="AN83" s="59"/>
      <c r="AO83" s="58"/>
      <c r="AX83" s="59"/>
      <c r="AY83" s="58"/>
      <c r="BF83" s="59"/>
    </row>
    <row r="84" ht="15.75" customHeight="1">
      <c r="A84" s="60"/>
      <c r="B84" s="61"/>
      <c r="C84" s="62"/>
      <c r="D84" s="62"/>
      <c r="E84" s="62"/>
      <c r="F84" s="62"/>
      <c r="G84" s="63"/>
      <c r="H84" s="61"/>
      <c r="I84" s="62"/>
      <c r="J84" s="62"/>
      <c r="K84" s="62"/>
      <c r="L84" s="62"/>
      <c r="M84" s="62"/>
      <c r="N84" s="62"/>
      <c r="O84" s="62"/>
      <c r="P84" s="62"/>
      <c r="Q84" s="62"/>
      <c r="R84" s="62"/>
      <c r="S84" s="62"/>
      <c r="T84" s="63"/>
      <c r="U84" s="61"/>
      <c r="V84" s="62"/>
      <c r="W84" s="62"/>
      <c r="X84" s="62"/>
      <c r="Y84" s="62"/>
      <c r="Z84" s="62"/>
      <c r="AA84" s="62"/>
      <c r="AB84" s="62"/>
      <c r="AC84" s="62"/>
      <c r="AD84" s="63"/>
      <c r="AE84" s="61"/>
      <c r="AF84" s="62"/>
      <c r="AG84" s="62"/>
      <c r="AH84" s="62"/>
      <c r="AI84" s="62"/>
      <c r="AJ84" s="62"/>
      <c r="AK84" s="62"/>
      <c r="AL84" s="62"/>
      <c r="AM84" s="62"/>
      <c r="AN84" s="63"/>
      <c r="AO84" s="61"/>
      <c r="AP84" s="62"/>
      <c r="AQ84" s="62"/>
      <c r="AR84" s="62"/>
      <c r="AS84" s="62"/>
      <c r="AT84" s="62"/>
      <c r="AU84" s="62"/>
      <c r="AV84" s="62"/>
      <c r="AW84" s="62"/>
      <c r="AX84" s="63"/>
      <c r="AY84" s="61"/>
      <c r="AZ84" s="62"/>
      <c r="BA84" s="62"/>
      <c r="BB84" s="62"/>
      <c r="BC84" s="62"/>
      <c r="BD84" s="62"/>
      <c r="BE84" s="62"/>
      <c r="BF84" s="63"/>
    </row>
    <row r="85" ht="15.75" customHeight="1">
      <c r="A85" s="64"/>
      <c r="B85" s="54"/>
      <c r="C85" s="55"/>
      <c r="D85" s="55"/>
      <c r="E85" s="55"/>
      <c r="F85" s="55"/>
      <c r="G85" s="56"/>
      <c r="H85" s="54"/>
      <c r="I85" s="55"/>
      <c r="J85" s="55"/>
      <c r="K85" s="55"/>
      <c r="L85" s="55"/>
      <c r="M85" s="55"/>
      <c r="N85" s="55"/>
      <c r="O85" s="55"/>
      <c r="P85" s="55"/>
      <c r="Q85" s="55"/>
      <c r="R85" s="55"/>
      <c r="S85" s="55"/>
      <c r="T85" s="56"/>
      <c r="U85" s="54"/>
      <c r="V85" s="55"/>
      <c r="W85" s="55"/>
      <c r="X85" s="55"/>
      <c r="Y85" s="55"/>
      <c r="Z85" s="55"/>
      <c r="AA85" s="55"/>
      <c r="AB85" s="55"/>
      <c r="AC85" s="55"/>
      <c r="AD85" s="56"/>
      <c r="AE85" s="54"/>
      <c r="AF85" s="55"/>
      <c r="AG85" s="55"/>
      <c r="AH85" s="55"/>
      <c r="AI85" s="55"/>
      <c r="AJ85" s="55"/>
      <c r="AK85" s="55"/>
      <c r="AL85" s="55"/>
      <c r="AM85" s="55"/>
      <c r="AN85" s="56"/>
      <c r="AO85" s="54"/>
      <c r="AP85" s="55"/>
      <c r="AQ85" s="55"/>
      <c r="AR85" s="55"/>
      <c r="AS85" s="55"/>
      <c r="AT85" s="55"/>
      <c r="AU85" s="55"/>
      <c r="AV85" s="55"/>
      <c r="AW85" s="55"/>
      <c r="AX85" s="56"/>
      <c r="AY85" s="54"/>
      <c r="AZ85" s="55"/>
      <c r="BA85" s="55"/>
      <c r="BB85" s="55"/>
      <c r="BC85" s="55"/>
      <c r="BD85" s="55"/>
      <c r="BE85" s="55"/>
      <c r="BF85" s="56"/>
    </row>
    <row r="86" ht="15.75" customHeight="1">
      <c r="A86" s="57"/>
      <c r="B86" s="58"/>
      <c r="G86" s="59"/>
      <c r="H86" s="58"/>
      <c r="T86" s="59"/>
      <c r="U86" s="58"/>
      <c r="AD86" s="59"/>
      <c r="AE86" s="58"/>
      <c r="AN86" s="59"/>
      <c r="AO86" s="58"/>
      <c r="AX86" s="59"/>
      <c r="AY86" s="58"/>
      <c r="BF86" s="59"/>
    </row>
    <row r="87" ht="15.75" customHeight="1">
      <c r="A87" s="57"/>
      <c r="B87" s="58"/>
      <c r="G87" s="59"/>
      <c r="H87" s="58"/>
      <c r="T87" s="59"/>
      <c r="U87" s="58"/>
      <c r="AD87" s="59"/>
      <c r="AE87" s="58"/>
      <c r="AN87" s="59"/>
      <c r="AO87" s="58"/>
      <c r="AX87" s="59"/>
      <c r="AY87" s="58"/>
      <c r="BF87" s="59"/>
    </row>
    <row r="88" ht="15.75" customHeight="1">
      <c r="A88" s="57"/>
      <c r="B88" s="58"/>
      <c r="G88" s="59"/>
      <c r="H88" s="58"/>
      <c r="T88" s="59"/>
      <c r="U88" s="58"/>
      <c r="AD88" s="59"/>
      <c r="AE88" s="58"/>
      <c r="AN88" s="59"/>
      <c r="AO88" s="58"/>
      <c r="AX88" s="59"/>
      <c r="AY88" s="58"/>
      <c r="BF88" s="59"/>
    </row>
    <row r="89" ht="15.75" customHeight="1">
      <c r="A89" s="57"/>
      <c r="B89" s="58"/>
      <c r="G89" s="59"/>
      <c r="H89" s="58"/>
      <c r="T89" s="59"/>
      <c r="U89" s="58"/>
      <c r="AD89" s="59"/>
      <c r="AE89" s="58"/>
      <c r="AN89" s="59"/>
      <c r="AO89" s="58"/>
      <c r="AX89" s="59"/>
      <c r="AY89" s="58"/>
      <c r="BF89" s="59"/>
    </row>
    <row r="90" ht="15.75" customHeight="1">
      <c r="A90" s="57"/>
      <c r="B90" s="58"/>
      <c r="G90" s="59"/>
      <c r="H90" s="58"/>
      <c r="T90" s="59"/>
      <c r="U90" s="58"/>
      <c r="AD90" s="59"/>
      <c r="AE90" s="58"/>
      <c r="AN90" s="59"/>
      <c r="AO90" s="58"/>
      <c r="AX90" s="59"/>
      <c r="AY90" s="58"/>
      <c r="BF90" s="59"/>
    </row>
    <row r="91" ht="15.75" customHeight="1">
      <c r="A91" s="57"/>
      <c r="B91" s="58"/>
      <c r="G91" s="59"/>
      <c r="H91" s="58"/>
      <c r="T91" s="59"/>
      <c r="U91" s="58"/>
      <c r="AD91" s="59"/>
      <c r="AE91" s="58"/>
      <c r="AN91" s="59"/>
      <c r="AO91" s="58"/>
      <c r="AX91" s="59"/>
      <c r="AY91" s="58"/>
      <c r="BF91" s="59"/>
    </row>
    <row r="92" ht="15.75" customHeight="1">
      <c r="A92" s="57"/>
      <c r="B92" s="58"/>
      <c r="G92" s="59"/>
      <c r="H92" s="58"/>
      <c r="T92" s="59"/>
      <c r="U92" s="58"/>
      <c r="AD92" s="59"/>
      <c r="AE92" s="58"/>
      <c r="AN92" s="59"/>
      <c r="AO92" s="58"/>
      <c r="AX92" s="59"/>
      <c r="AY92" s="58"/>
      <c r="BF92" s="59"/>
    </row>
    <row r="93" ht="15.75" customHeight="1">
      <c r="A93" s="57"/>
      <c r="B93" s="58"/>
      <c r="G93" s="59"/>
      <c r="H93" s="58"/>
      <c r="T93" s="59"/>
      <c r="U93" s="58"/>
      <c r="AD93" s="59"/>
      <c r="AE93" s="58"/>
      <c r="AN93" s="59"/>
      <c r="AO93" s="58"/>
      <c r="AX93" s="59"/>
      <c r="AY93" s="58"/>
      <c r="BF93" s="59"/>
    </row>
    <row r="94" ht="15.75" customHeight="1">
      <c r="A94" s="57"/>
      <c r="B94" s="58"/>
      <c r="G94" s="59"/>
      <c r="H94" s="58"/>
      <c r="T94" s="59"/>
      <c r="U94" s="58"/>
      <c r="AD94" s="59"/>
      <c r="AE94" s="58"/>
      <c r="AN94" s="59"/>
      <c r="AO94" s="58"/>
      <c r="AX94" s="59"/>
      <c r="AY94" s="58"/>
      <c r="BF94" s="59"/>
    </row>
    <row r="95" ht="15.75" customHeight="1">
      <c r="A95" s="60"/>
      <c r="B95" s="61"/>
      <c r="C95" s="62"/>
      <c r="D95" s="62"/>
      <c r="E95" s="62"/>
      <c r="F95" s="62"/>
      <c r="G95" s="63"/>
      <c r="H95" s="61"/>
      <c r="I95" s="62"/>
      <c r="J95" s="62"/>
      <c r="K95" s="62"/>
      <c r="L95" s="62"/>
      <c r="M95" s="62"/>
      <c r="N95" s="62"/>
      <c r="O95" s="62"/>
      <c r="P95" s="62"/>
      <c r="Q95" s="62"/>
      <c r="R95" s="62"/>
      <c r="S95" s="62"/>
      <c r="T95" s="63"/>
      <c r="U95" s="61"/>
      <c r="V95" s="62"/>
      <c r="W95" s="62"/>
      <c r="X95" s="62"/>
      <c r="Y95" s="62"/>
      <c r="Z95" s="62"/>
      <c r="AA95" s="62"/>
      <c r="AB95" s="62"/>
      <c r="AC95" s="62"/>
      <c r="AD95" s="63"/>
      <c r="AE95" s="61"/>
      <c r="AF95" s="62"/>
      <c r="AG95" s="62"/>
      <c r="AH95" s="62"/>
      <c r="AI95" s="62"/>
      <c r="AJ95" s="62"/>
      <c r="AK95" s="62"/>
      <c r="AL95" s="62"/>
      <c r="AM95" s="62"/>
      <c r="AN95" s="63"/>
      <c r="AO95" s="61"/>
      <c r="AP95" s="62"/>
      <c r="AQ95" s="62"/>
      <c r="AR95" s="62"/>
      <c r="AS95" s="62"/>
      <c r="AT95" s="62"/>
      <c r="AU95" s="62"/>
      <c r="AV95" s="62"/>
      <c r="AW95" s="62"/>
      <c r="AX95" s="63"/>
      <c r="AY95" s="61"/>
      <c r="AZ95" s="62"/>
      <c r="BA95" s="62"/>
      <c r="BB95" s="62"/>
      <c r="BC95" s="62"/>
      <c r="BD95" s="62"/>
      <c r="BE95" s="62"/>
      <c r="BF95" s="63"/>
    </row>
    <row r="96" ht="15.75" customHeight="1">
      <c r="A96" s="53"/>
      <c r="B96" s="54"/>
      <c r="C96" s="55"/>
      <c r="D96" s="55"/>
      <c r="E96" s="55"/>
      <c r="F96" s="55"/>
      <c r="G96" s="56"/>
      <c r="H96" s="54"/>
      <c r="I96" s="55"/>
      <c r="J96" s="55"/>
      <c r="K96" s="55"/>
      <c r="L96" s="55"/>
      <c r="M96" s="55"/>
      <c r="N96" s="55"/>
      <c r="O96" s="55"/>
      <c r="P96" s="55"/>
      <c r="Q96" s="55"/>
      <c r="R96" s="55"/>
      <c r="S96" s="55"/>
      <c r="T96" s="56"/>
      <c r="U96" s="54"/>
      <c r="V96" s="55"/>
      <c r="W96" s="55"/>
      <c r="X96" s="55"/>
      <c r="Y96" s="55"/>
      <c r="Z96" s="55"/>
      <c r="AA96" s="55"/>
      <c r="AB96" s="55"/>
      <c r="AC96" s="55"/>
      <c r="AD96" s="56"/>
      <c r="AE96" s="54"/>
      <c r="AF96" s="55"/>
      <c r="AG96" s="55"/>
      <c r="AH96" s="55"/>
      <c r="AI96" s="55"/>
      <c r="AJ96" s="55"/>
      <c r="AK96" s="55"/>
      <c r="AL96" s="55"/>
      <c r="AM96" s="55"/>
      <c r="AN96" s="56"/>
      <c r="AO96" s="54"/>
      <c r="AP96" s="55"/>
      <c r="AQ96" s="55"/>
      <c r="AR96" s="55"/>
      <c r="AS96" s="55"/>
      <c r="AT96" s="55"/>
      <c r="AU96" s="55"/>
      <c r="AV96" s="55"/>
      <c r="AW96" s="55"/>
      <c r="AX96" s="56"/>
      <c r="AY96" s="54"/>
      <c r="AZ96" s="55"/>
      <c r="BA96" s="55"/>
      <c r="BB96" s="55"/>
      <c r="BC96" s="55"/>
      <c r="BD96" s="55"/>
      <c r="BE96" s="55"/>
      <c r="BF96" s="56"/>
    </row>
    <row r="97" ht="15.75" customHeight="1">
      <c r="A97" s="57"/>
      <c r="B97" s="58"/>
      <c r="G97" s="59"/>
      <c r="H97" s="58"/>
      <c r="T97" s="59"/>
      <c r="U97" s="58"/>
      <c r="AD97" s="59"/>
      <c r="AE97" s="58"/>
      <c r="AN97" s="59"/>
      <c r="AO97" s="58"/>
      <c r="AX97" s="59"/>
      <c r="AY97" s="58"/>
      <c r="BF97" s="59"/>
    </row>
    <row r="98" ht="15.75" customHeight="1">
      <c r="A98" s="57"/>
      <c r="B98" s="58"/>
      <c r="G98" s="59"/>
      <c r="H98" s="58"/>
      <c r="T98" s="59"/>
      <c r="U98" s="58"/>
      <c r="AD98" s="59"/>
      <c r="AE98" s="58"/>
      <c r="AN98" s="59"/>
      <c r="AO98" s="58"/>
      <c r="AX98" s="59"/>
      <c r="AY98" s="58"/>
      <c r="BF98" s="59"/>
    </row>
    <row r="99" ht="15.75" customHeight="1">
      <c r="A99" s="57"/>
      <c r="B99" s="58"/>
      <c r="G99" s="59"/>
      <c r="H99" s="58"/>
      <c r="T99" s="59"/>
      <c r="U99" s="58"/>
      <c r="AD99" s="59"/>
      <c r="AE99" s="58"/>
      <c r="AN99" s="59"/>
      <c r="AO99" s="58"/>
      <c r="AX99" s="59"/>
      <c r="AY99" s="58"/>
      <c r="BF99" s="59"/>
    </row>
    <row r="100" ht="15.75" customHeight="1">
      <c r="A100" s="57"/>
      <c r="B100" s="58"/>
      <c r="G100" s="59"/>
      <c r="H100" s="58"/>
      <c r="T100" s="59"/>
      <c r="U100" s="58"/>
      <c r="AD100" s="59"/>
      <c r="AE100" s="58"/>
      <c r="AN100" s="59"/>
      <c r="AO100" s="58"/>
      <c r="AX100" s="59"/>
      <c r="AY100" s="58"/>
      <c r="BF100" s="59"/>
    </row>
    <row r="101" ht="15.75" customHeight="1">
      <c r="A101" s="57"/>
      <c r="B101" s="58"/>
      <c r="G101" s="59"/>
      <c r="H101" s="58"/>
      <c r="T101" s="59"/>
      <c r="U101" s="58"/>
      <c r="AD101" s="59"/>
      <c r="AE101" s="58"/>
      <c r="AN101" s="59"/>
      <c r="AO101" s="58"/>
      <c r="AX101" s="59"/>
      <c r="AY101" s="58"/>
      <c r="BF101" s="59"/>
    </row>
    <row r="102" ht="15.75" customHeight="1">
      <c r="A102" s="57"/>
      <c r="B102" s="58"/>
      <c r="G102" s="59"/>
      <c r="H102" s="58"/>
      <c r="T102" s="59"/>
      <c r="U102" s="58"/>
      <c r="AD102" s="59"/>
      <c r="AE102" s="58"/>
      <c r="AN102" s="59"/>
      <c r="AO102" s="58"/>
      <c r="AX102" s="59"/>
      <c r="AY102" s="58"/>
      <c r="BF102" s="59"/>
    </row>
    <row r="103" ht="15.75" customHeight="1">
      <c r="A103" s="57"/>
      <c r="B103" s="58"/>
      <c r="G103" s="59"/>
      <c r="H103" s="58"/>
      <c r="T103" s="59"/>
      <c r="U103" s="58"/>
      <c r="AD103" s="59"/>
      <c r="AE103" s="58"/>
      <c r="AN103" s="59"/>
      <c r="AO103" s="58"/>
      <c r="AX103" s="59"/>
      <c r="AY103" s="58"/>
      <c r="BF103" s="59"/>
    </row>
    <row r="104" ht="15.75" customHeight="1">
      <c r="A104" s="57"/>
      <c r="B104" s="58"/>
      <c r="G104" s="59"/>
      <c r="H104" s="58"/>
      <c r="T104" s="59"/>
      <c r="U104" s="58"/>
      <c r="AD104" s="59"/>
      <c r="AE104" s="58"/>
      <c r="AN104" s="59"/>
      <c r="AO104" s="58"/>
      <c r="AX104" s="59"/>
      <c r="AY104" s="58"/>
      <c r="BF104" s="59"/>
    </row>
    <row r="105" ht="15.75" customHeight="1">
      <c r="A105" s="57"/>
      <c r="B105" s="58"/>
      <c r="G105" s="59"/>
      <c r="H105" s="58"/>
      <c r="T105" s="59"/>
      <c r="U105" s="58"/>
      <c r="AD105" s="59"/>
      <c r="AE105" s="58"/>
      <c r="AN105" s="59"/>
      <c r="AO105" s="58"/>
      <c r="AX105" s="59"/>
      <c r="AY105" s="58"/>
      <c r="BF105" s="59"/>
    </row>
    <row r="106" ht="15.75" customHeight="1">
      <c r="A106" s="60"/>
      <c r="B106" s="61"/>
      <c r="C106" s="62"/>
      <c r="D106" s="62"/>
      <c r="E106" s="62"/>
      <c r="F106" s="62"/>
      <c r="G106" s="63"/>
      <c r="H106" s="61"/>
      <c r="I106" s="62"/>
      <c r="J106" s="62"/>
      <c r="K106" s="62"/>
      <c r="L106" s="62"/>
      <c r="M106" s="62"/>
      <c r="N106" s="62"/>
      <c r="O106" s="62"/>
      <c r="P106" s="62"/>
      <c r="Q106" s="62"/>
      <c r="R106" s="62"/>
      <c r="S106" s="62"/>
      <c r="T106" s="63"/>
      <c r="U106" s="61"/>
      <c r="V106" s="62"/>
      <c r="W106" s="62"/>
      <c r="X106" s="62"/>
      <c r="Y106" s="62"/>
      <c r="Z106" s="62"/>
      <c r="AA106" s="62"/>
      <c r="AB106" s="62"/>
      <c r="AC106" s="62"/>
      <c r="AD106" s="63"/>
      <c r="AE106" s="61"/>
      <c r="AF106" s="62"/>
      <c r="AG106" s="62"/>
      <c r="AH106" s="62"/>
      <c r="AI106" s="62"/>
      <c r="AJ106" s="62"/>
      <c r="AK106" s="62"/>
      <c r="AL106" s="62"/>
      <c r="AM106" s="62"/>
      <c r="AN106" s="63"/>
      <c r="AO106" s="61"/>
      <c r="AP106" s="62"/>
      <c r="AQ106" s="62"/>
      <c r="AR106" s="62"/>
      <c r="AS106" s="62"/>
      <c r="AT106" s="62"/>
      <c r="AU106" s="62"/>
      <c r="AV106" s="62"/>
      <c r="AW106" s="62"/>
      <c r="AX106" s="63"/>
      <c r="AY106" s="61"/>
      <c r="AZ106" s="62"/>
      <c r="BA106" s="62"/>
      <c r="BB106" s="62"/>
      <c r="BC106" s="62"/>
      <c r="BD106" s="62"/>
      <c r="BE106" s="62"/>
      <c r="BF106" s="63"/>
    </row>
    <row r="107" ht="15.75" customHeight="1">
      <c r="A107" s="53"/>
      <c r="B107" s="54"/>
      <c r="C107" s="55"/>
      <c r="D107" s="55"/>
      <c r="E107" s="55"/>
      <c r="F107" s="55"/>
      <c r="G107" s="56"/>
      <c r="H107" s="54"/>
      <c r="I107" s="55"/>
      <c r="J107" s="55"/>
      <c r="K107" s="55"/>
      <c r="L107" s="55"/>
      <c r="M107" s="55"/>
      <c r="N107" s="55"/>
      <c r="O107" s="55"/>
      <c r="P107" s="55"/>
      <c r="Q107" s="55"/>
      <c r="R107" s="55"/>
      <c r="S107" s="55"/>
      <c r="T107" s="56"/>
      <c r="U107" s="54"/>
      <c r="V107" s="55"/>
      <c r="W107" s="55"/>
      <c r="X107" s="55"/>
      <c r="Y107" s="55"/>
      <c r="Z107" s="55"/>
      <c r="AA107" s="55"/>
      <c r="AB107" s="55"/>
      <c r="AC107" s="55"/>
      <c r="AD107" s="56"/>
      <c r="AE107" s="54"/>
      <c r="AF107" s="55"/>
      <c r="AG107" s="55"/>
      <c r="AH107" s="55"/>
      <c r="AI107" s="55"/>
      <c r="AJ107" s="55"/>
      <c r="AK107" s="55"/>
      <c r="AL107" s="55"/>
      <c r="AM107" s="55"/>
      <c r="AN107" s="56"/>
      <c r="AO107" s="54"/>
      <c r="AP107" s="55"/>
      <c r="AQ107" s="55"/>
      <c r="AR107" s="55"/>
      <c r="AS107" s="55"/>
      <c r="AT107" s="55"/>
      <c r="AU107" s="55"/>
      <c r="AV107" s="55"/>
      <c r="AW107" s="55"/>
      <c r="AX107" s="56"/>
      <c r="AY107" s="54"/>
      <c r="AZ107" s="55"/>
      <c r="BA107" s="55"/>
      <c r="BB107" s="55"/>
      <c r="BC107" s="55"/>
      <c r="BD107" s="55"/>
      <c r="BE107" s="55"/>
      <c r="BF107" s="56"/>
    </row>
    <row r="108" ht="15.75" customHeight="1">
      <c r="A108" s="57"/>
      <c r="B108" s="58"/>
      <c r="G108" s="59"/>
      <c r="H108" s="58"/>
      <c r="T108" s="59"/>
      <c r="U108" s="58"/>
      <c r="AD108" s="59"/>
      <c r="AE108" s="58"/>
      <c r="AN108" s="59"/>
      <c r="AO108" s="58"/>
      <c r="AX108" s="59"/>
      <c r="AY108" s="58"/>
      <c r="BF108" s="59"/>
    </row>
    <row r="109" ht="15.75" customHeight="1">
      <c r="A109" s="57"/>
      <c r="B109" s="58"/>
      <c r="G109" s="59"/>
      <c r="H109" s="58"/>
      <c r="T109" s="59"/>
      <c r="U109" s="58"/>
      <c r="AD109" s="59"/>
      <c r="AE109" s="58"/>
      <c r="AN109" s="59"/>
      <c r="AO109" s="58"/>
      <c r="AX109" s="59"/>
      <c r="AY109" s="58"/>
      <c r="BF109" s="59"/>
    </row>
    <row r="110" ht="15.75" customHeight="1">
      <c r="A110" s="57"/>
      <c r="B110" s="58"/>
      <c r="G110" s="59"/>
      <c r="H110" s="58"/>
      <c r="T110" s="59"/>
      <c r="U110" s="58"/>
      <c r="AD110" s="59"/>
      <c r="AE110" s="58"/>
      <c r="AN110" s="59"/>
      <c r="AO110" s="58"/>
      <c r="AX110" s="59"/>
      <c r="AY110" s="58"/>
      <c r="BF110" s="59"/>
    </row>
    <row r="111" ht="15.75" customHeight="1">
      <c r="A111" s="57"/>
      <c r="B111" s="58"/>
      <c r="G111" s="59"/>
      <c r="H111" s="58"/>
      <c r="T111" s="59"/>
      <c r="U111" s="58"/>
      <c r="AD111" s="59"/>
      <c r="AE111" s="58"/>
      <c r="AN111" s="59"/>
      <c r="AO111" s="58"/>
      <c r="AX111" s="59"/>
      <c r="AY111" s="58"/>
      <c r="BF111" s="59"/>
    </row>
    <row r="112" ht="15.75" customHeight="1">
      <c r="A112" s="57"/>
      <c r="B112" s="58"/>
      <c r="G112" s="59"/>
      <c r="H112" s="58"/>
      <c r="T112" s="59"/>
      <c r="U112" s="58"/>
      <c r="AD112" s="59"/>
      <c r="AE112" s="58"/>
      <c r="AN112" s="59"/>
      <c r="AO112" s="58"/>
      <c r="AX112" s="59"/>
      <c r="AY112" s="58"/>
      <c r="BF112" s="59"/>
    </row>
    <row r="113" ht="15.75" customHeight="1">
      <c r="A113" s="57"/>
      <c r="B113" s="58"/>
      <c r="G113" s="59"/>
      <c r="H113" s="58"/>
      <c r="T113" s="59"/>
      <c r="U113" s="58"/>
      <c r="AD113" s="59"/>
      <c r="AE113" s="58"/>
      <c r="AN113" s="59"/>
      <c r="AO113" s="58"/>
      <c r="AX113" s="59"/>
      <c r="AY113" s="58"/>
      <c r="BF113" s="59"/>
    </row>
    <row r="114" ht="15.75" customHeight="1">
      <c r="A114" s="57"/>
      <c r="B114" s="58"/>
      <c r="G114" s="59"/>
      <c r="H114" s="58"/>
      <c r="T114" s="59"/>
      <c r="U114" s="58"/>
      <c r="AD114" s="59"/>
      <c r="AE114" s="58"/>
      <c r="AN114" s="59"/>
      <c r="AO114" s="58"/>
      <c r="AX114" s="59"/>
      <c r="AY114" s="58"/>
      <c r="BF114" s="59"/>
    </row>
    <row r="115" ht="15.75" customHeight="1">
      <c r="A115" s="57"/>
      <c r="B115" s="58"/>
      <c r="G115" s="59"/>
      <c r="H115" s="58"/>
      <c r="T115" s="59"/>
      <c r="U115" s="58"/>
      <c r="AD115" s="59"/>
      <c r="AE115" s="58"/>
      <c r="AN115" s="59"/>
      <c r="AO115" s="58"/>
      <c r="AX115" s="59"/>
      <c r="AY115" s="58"/>
      <c r="BF115" s="59"/>
    </row>
    <row r="116" ht="15.75" customHeight="1">
      <c r="A116" s="57"/>
      <c r="B116" s="58"/>
      <c r="G116" s="59"/>
      <c r="H116" s="58"/>
      <c r="T116" s="59"/>
      <c r="U116" s="58"/>
      <c r="AD116" s="59"/>
      <c r="AE116" s="58"/>
      <c r="AN116" s="59"/>
      <c r="AO116" s="58"/>
      <c r="AX116" s="59"/>
      <c r="AY116" s="58"/>
      <c r="BF116" s="59"/>
    </row>
    <row r="117" ht="15.75" customHeight="1">
      <c r="A117" s="60"/>
      <c r="B117" s="61"/>
      <c r="C117" s="62"/>
      <c r="D117" s="62"/>
      <c r="E117" s="62"/>
      <c r="F117" s="62"/>
      <c r="G117" s="63"/>
      <c r="H117" s="61"/>
      <c r="I117" s="62"/>
      <c r="J117" s="62"/>
      <c r="K117" s="62"/>
      <c r="L117" s="62"/>
      <c r="M117" s="62"/>
      <c r="N117" s="62"/>
      <c r="O117" s="62"/>
      <c r="P117" s="62"/>
      <c r="Q117" s="62"/>
      <c r="R117" s="62"/>
      <c r="S117" s="62"/>
      <c r="T117" s="63"/>
      <c r="U117" s="61"/>
      <c r="V117" s="62"/>
      <c r="W117" s="62"/>
      <c r="X117" s="62"/>
      <c r="Y117" s="62"/>
      <c r="Z117" s="62"/>
      <c r="AA117" s="62"/>
      <c r="AB117" s="62"/>
      <c r="AC117" s="62"/>
      <c r="AD117" s="63"/>
      <c r="AE117" s="61"/>
      <c r="AF117" s="62"/>
      <c r="AG117" s="62"/>
      <c r="AH117" s="62"/>
      <c r="AI117" s="62"/>
      <c r="AJ117" s="62"/>
      <c r="AK117" s="62"/>
      <c r="AL117" s="62"/>
      <c r="AM117" s="62"/>
      <c r="AN117" s="63"/>
      <c r="AO117" s="61"/>
      <c r="AP117" s="62"/>
      <c r="AQ117" s="62"/>
      <c r="AR117" s="62"/>
      <c r="AS117" s="62"/>
      <c r="AT117" s="62"/>
      <c r="AU117" s="62"/>
      <c r="AV117" s="62"/>
      <c r="AW117" s="62"/>
      <c r="AX117" s="63"/>
      <c r="AY117" s="61"/>
      <c r="AZ117" s="62"/>
      <c r="BA117" s="62"/>
      <c r="BB117" s="62"/>
      <c r="BC117" s="62"/>
      <c r="BD117" s="62"/>
      <c r="BE117" s="62"/>
      <c r="BF117" s="63"/>
    </row>
    <row r="118" ht="15.75" customHeight="1">
      <c r="A118" s="53"/>
      <c r="B118" s="54"/>
      <c r="C118" s="55"/>
      <c r="D118" s="55"/>
      <c r="E118" s="55"/>
      <c r="F118" s="55"/>
      <c r="G118" s="56"/>
      <c r="H118" s="54"/>
      <c r="I118" s="55"/>
      <c r="J118" s="55"/>
      <c r="K118" s="55"/>
      <c r="L118" s="55"/>
      <c r="M118" s="55"/>
      <c r="N118" s="55"/>
      <c r="O118" s="55"/>
      <c r="P118" s="55"/>
      <c r="Q118" s="55"/>
      <c r="R118" s="55"/>
      <c r="S118" s="55"/>
      <c r="T118" s="56"/>
      <c r="U118" s="54"/>
      <c r="V118" s="55"/>
      <c r="W118" s="55"/>
      <c r="X118" s="55"/>
      <c r="Y118" s="55"/>
      <c r="Z118" s="55"/>
      <c r="AA118" s="55"/>
      <c r="AB118" s="55"/>
      <c r="AC118" s="55"/>
      <c r="AD118" s="56"/>
      <c r="AE118" s="54"/>
      <c r="AF118" s="55"/>
      <c r="AG118" s="55"/>
      <c r="AH118" s="55"/>
      <c r="AI118" s="55"/>
      <c r="AJ118" s="55"/>
      <c r="AK118" s="55"/>
      <c r="AL118" s="55"/>
      <c r="AM118" s="55"/>
      <c r="AN118" s="56"/>
      <c r="AO118" s="54"/>
      <c r="AP118" s="55"/>
      <c r="AQ118" s="55"/>
      <c r="AR118" s="55"/>
      <c r="AS118" s="55"/>
      <c r="AT118" s="55"/>
      <c r="AU118" s="55"/>
      <c r="AV118" s="55"/>
      <c r="AW118" s="55"/>
      <c r="AX118" s="56"/>
      <c r="AY118" s="54"/>
      <c r="AZ118" s="55"/>
      <c r="BA118" s="55"/>
      <c r="BB118" s="55"/>
      <c r="BC118" s="55"/>
      <c r="BD118" s="55"/>
      <c r="BE118" s="55"/>
      <c r="BF118" s="56"/>
    </row>
    <row r="119" ht="15.75" customHeight="1">
      <c r="A119" s="57"/>
      <c r="B119" s="58"/>
      <c r="G119" s="59"/>
      <c r="H119" s="58"/>
      <c r="T119" s="59"/>
      <c r="U119" s="58"/>
      <c r="AD119" s="59"/>
      <c r="AE119" s="58"/>
      <c r="AN119" s="59"/>
      <c r="AO119" s="58"/>
      <c r="AX119" s="59"/>
      <c r="AY119" s="58"/>
      <c r="BF119" s="59"/>
    </row>
    <row r="120" ht="15.75" customHeight="1">
      <c r="A120" s="57"/>
      <c r="B120" s="58"/>
      <c r="G120" s="59"/>
      <c r="H120" s="58"/>
      <c r="T120" s="59"/>
      <c r="U120" s="58"/>
      <c r="AD120" s="59"/>
      <c r="AE120" s="58"/>
      <c r="AN120" s="59"/>
      <c r="AO120" s="58"/>
      <c r="AX120" s="59"/>
      <c r="AY120" s="58"/>
      <c r="BF120" s="59"/>
    </row>
    <row r="121" ht="15.75" customHeight="1">
      <c r="A121" s="57"/>
      <c r="B121" s="58"/>
      <c r="G121" s="59"/>
      <c r="H121" s="58"/>
      <c r="T121" s="59"/>
      <c r="U121" s="58"/>
      <c r="AD121" s="59"/>
      <c r="AE121" s="58"/>
      <c r="AN121" s="59"/>
      <c r="AO121" s="58"/>
      <c r="AX121" s="59"/>
      <c r="AY121" s="58"/>
      <c r="BF121" s="59"/>
    </row>
    <row r="122" ht="15.75" customHeight="1">
      <c r="A122" s="57"/>
      <c r="B122" s="58"/>
      <c r="G122" s="59"/>
      <c r="H122" s="58"/>
      <c r="T122" s="59"/>
      <c r="U122" s="58"/>
      <c r="AD122" s="59"/>
      <c r="AE122" s="58"/>
      <c r="AN122" s="59"/>
      <c r="AO122" s="58"/>
      <c r="AX122" s="59"/>
      <c r="AY122" s="58"/>
      <c r="BF122" s="59"/>
    </row>
    <row r="123" ht="15.75" customHeight="1">
      <c r="A123" s="57"/>
      <c r="B123" s="58"/>
      <c r="G123" s="59"/>
      <c r="H123" s="58"/>
      <c r="T123" s="59"/>
      <c r="U123" s="58"/>
      <c r="AD123" s="59"/>
      <c r="AE123" s="58"/>
      <c r="AN123" s="59"/>
      <c r="AO123" s="58"/>
      <c r="AX123" s="59"/>
      <c r="AY123" s="58"/>
      <c r="BF123" s="59"/>
    </row>
    <row r="124" ht="15.75" customHeight="1">
      <c r="A124" s="57"/>
      <c r="B124" s="58"/>
      <c r="G124" s="59"/>
      <c r="H124" s="58"/>
      <c r="T124" s="59"/>
      <c r="U124" s="58"/>
      <c r="AD124" s="59"/>
      <c r="AE124" s="58"/>
      <c r="AN124" s="59"/>
      <c r="AO124" s="58"/>
      <c r="AX124" s="59"/>
      <c r="AY124" s="58"/>
      <c r="BF124" s="59"/>
    </row>
    <row r="125" ht="15.75" customHeight="1">
      <c r="A125" s="57"/>
      <c r="B125" s="58"/>
      <c r="G125" s="59"/>
      <c r="H125" s="58"/>
      <c r="T125" s="59"/>
      <c r="U125" s="58"/>
      <c r="AD125" s="59"/>
      <c r="AE125" s="58"/>
      <c r="AN125" s="59"/>
      <c r="AO125" s="58"/>
      <c r="AX125" s="59"/>
      <c r="AY125" s="58"/>
      <c r="BF125" s="59"/>
    </row>
    <row r="126" ht="15.75" customHeight="1">
      <c r="A126" s="57"/>
      <c r="B126" s="58"/>
      <c r="G126" s="59"/>
      <c r="H126" s="58"/>
      <c r="T126" s="59"/>
      <c r="U126" s="58"/>
      <c r="AD126" s="59"/>
      <c r="AE126" s="58"/>
      <c r="AN126" s="59"/>
      <c r="AO126" s="58"/>
      <c r="AX126" s="59"/>
      <c r="AY126" s="58"/>
      <c r="BF126" s="59"/>
    </row>
    <row r="127" ht="15.75" customHeight="1">
      <c r="A127" s="57"/>
      <c r="B127" s="58"/>
      <c r="G127" s="59"/>
      <c r="H127" s="58"/>
      <c r="T127" s="59"/>
      <c r="U127" s="58"/>
      <c r="AD127" s="59"/>
      <c r="AE127" s="58"/>
      <c r="AN127" s="59"/>
      <c r="AO127" s="58"/>
      <c r="AX127" s="59"/>
      <c r="AY127" s="58"/>
      <c r="BF127" s="59"/>
    </row>
    <row r="128" ht="15.75" customHeight="1">
      <c r="A128" s="60"/>
      <c r="B128" s="61"/>
      <c r="C128" s="62"/>
      <c r="D128" s="62"/>
      <c r="E128" s="62"/>
      <c r="F128" s="62"/>
      <c r="G128" s="63"/>
      <c r="H128" s="61"/>
      <c r="I128" s="62"/>
      <c r="J128" s="62"/>
      <c r="K128" s="62"/>
      <c r="L128" s="62"/>
      <c r="M128" s="62"/>
      <c r="N128" s="62"/>
      <c r="O128" s="62"/>
      <c r="P128" s="62"/>
      <c r="Q128" s="62"/>
      <c r="R128" s="62"/>
      <c r="S128" s="62"/>
      <c r="T128" s="63"/>
      <c r="U128" s="61"/>
      <c r="V128" s="62"/>
      <c r="W128" s="62"/>
      <c r="X128" s="62"/>
      <c r="Y128" s="62"/>
      <c r="Z128" s="62"/>
      <c r="AA128" s="62"/>
      <c r="AB128" s="62"/>
      <c r="AC128" s="62"/>
      <c r="AD128" s="63"/>
      <c r="AE128" s="61"/>
      <c r="AF128" s="62"/>
      <c r="AG128" s="62"/>
      <c r="AH128" s="62"/>
      <c r="AI128" s="62"/>
      <c r="AJ128" s="62"/>
      <c r="AK128" s="62"/>
      <c r="AL128" s="62"/>
      <c r="AM128" s="62"/>
      <c r="AN128" s="63"/>
      <c r="AO128" s="61"/>
      <c r="AP128" s="62"/>
      <c r="AQ128" s="62"/>
      <c r="AR128" s="62"/>
      <c r="AS128" s="62"/>
      <c r="AT128" s="62"/>
      <c r="AU128" s="62"/>
      <c r="AV128" s="62"/>
      <c r="AW128" s="62"/>
      <c r="AX128" s="63"/>
      <c r="AY128" s="61"/>
      <c r="AZ128" s="62"/>
      <c r="BA128" s="62"/>
      <c r="BB128" s="62"/>
      <c r="BC128" s="62"/>
      <c r="BD128" s="62"/>
      <c r="BE128" s="62"/>
      <c r="BF128" s="63"/>
    </row>
    <row r="129" ht="15.75" customHeight="1">
      <c r="A129" s="53"/>
      <c r="B129" s="54"/>
      <c r="C129" s="55"/>
      <c r="D129" s="55"/>
      <c r="E129" s="55"/>
      <c r="F129" s="55"/>
      <c r="G129" s="56"/>
      <c r="H129" s="54"/>
      <c r="I129" s="55"/>
      <c r="J129" s="55"/>
      <c r="K129" s="55"/>
      <c r="L129" s="55"/>
      <c r="M129" s="55"/>
      <c r="N129" s="55"/>
      <c r="O129" s="55"/>
      <c r="P129" s="55"/>
      <c r="Q129" s="55"/>
      <c r="R129" s="55"/>
      <c r="S129" s="55"/>
      <c r="T129" s="56"/>
      <c r="U129" s="54"/>
      <c r="V129" s="55"/>
      <c r="W129" s="55"/>
      <c r="X129" s="55"/>
      <c r="Y129" s="55"/>
      <c r="Z129" s="55"/>
      <c r="AA129" s="55"/>
      <c r="AB129" s="55"/>
      <c r="AC129" s="55"/>
      <c r="AD129" s="56"/>
      <c r="AE129" s="54"/>
      <c r="AF129" s="55"/>
      <c r="AG129" s="55"/>
      <c r="AH129" s="55"/>
      <c r="AI129" s="55"/>
      <c r="AJ129" s="55"/>
      <c r="AK129" s="55"/>
      <c r="AL129" s="55"/>
      <c r="AM129" s="55"/>
      <c r="AN129" s="56"/>
      <c r="AO129" s="54"/>
      <c r="AP129" s="55"/>
      <c r="AQ129" s="55"/>
      <c r="AR129" s="55"/>
      <c r="AS129" s="55"/>
      <c r="AT129" s="55"/>
      <c r="AU129" s="55"/>
      <c r="AV129" s="55"/>
      <c r="AW129" s="55"/>
      <c r="AX129" s="56"/>
      <c r="AY129" s="54"/>
      <c r="AZ129" s="55"/>
      <c r="BA129" s="55"/>
      <c r="BB129" s="55"/>
      <c r="BC129" s="55"/>
      <c r="BD129" s="55"/>
      <c r="BE129" s="55"/>
      <c r="BF129" s="56"/>
    </row>
    <row r="130" ht="15.75" customHeight="1">
      <c r="A130" s="57"/>
      <c r="B130" s="58"/>
      <c r="G130" s="59"/>
      <c r="H130" s="58"/>
      <c r="T130" s="59"/>
      <c r="U130" s="58"/>
      <c r="AD130" s="59"/>
      <c r="AE130" s="58"/>
      <c r="AN130" s="59"/>
      <c r="AO130" s="58"/>
      <c r="AX130" s="59"/>
      <c r="AY130" s="58"/>
      <c r="BF130" s="59"/>
    </row>
    <row r="131" ht="15.75" customHeight="1">
      <c r="A131" s="57"/>
      <c r="B131" s="58"/>
      <c r="G131" s="59"/>
      <c r="H131" s="58"/>
      <c r="T131" s="59"/>
      <c r="U131" s="58"/>
      <c r="AD131" s="59"/>
      <c r="AE131" s="58"/>
      <c r="AN131" s="59"/>
      <c r="AO131" s="58"/>
      <c r="AX131" s="59"/>
      <c r="AY131" s="58"/>
      <c r="BF131" s="59"/>
    </row>
    <row r="132" ht="15.75" customHeight="1">
      <c r="A132" s="57"/>
      <c r="B132" s="58"/>
      <c r="G132" s="59"/>
      <c r="H132" s="58"/>
      <c r="T132" s="59"/>
      <c r="U132" s="58"/>
      <c r="AD132" s="59"/>
      <c r="AE132" s="58"/>
      <c r="AN132" s="59"/>
      <c r="AO132" s="58"/>
      <c r="AX132" s="59"/>
      <c r="AY132" s="58"/>
      <c r="BF132" s="59"/>
    </row>
    <row r="133" ht="15.75" customHeight="1">
      <c r="A133" s="57"/>
      <c r="B133" s="58"/>
      <c r="G133" s="59"/>
      <c r="H133" s="58"/>
      <c r="T133" s="59"/>
      <c r="U133" s="58"/>
      <c r="AD133" s="59"/>
      <c r="AE133" s="58"/>
      <c r="AN133" s="59"/>
      <c r="AO133" s="58"/>
      <c r="AX133" s="59"/>
      <c r="AY133" s="58"/>
      <c r="BF133" s="59"/>
    </row>
    <row r="134" ht="15.75" customHeight="1">
      <c r="A134" s="57"/>
      <c r="B134" s="58"/>
      <c r="G134" s="59"/>
      <c r="H134" s="58"/>
      <c r="T134" s="59"/>
      <c r="U134" s="58"/>
      <c r="AD134" s="59"/>
      <c r="AE134" s="58"/>
      <c r="AN134" s="59"/>
      <c r="AO134" s="58"/>
      <c r="AX134" s="59"/>
      <c r="AY134" s="58"/>
      <c r="BF134" s="59"/>
    </row>
    <row r="135" ht="15.75" customHeight="1">
      <c r="A135" s="57"/>
      <c r="B135" s="58"/>
      <c r="G135" s="59"/>
      <c r="H135" s="58"/>
      <c r="T135" s="59"/>
      <c r="U135" s="58"/>
      <c r="AD135" s="59"/>
      <c r="AE135" s="58"/>
      <c r="AN135" s="59"/>
      <c r="AO135" s="58"/>
      <c r="AX135" s="59"/>
      <c r="AY135" s="58"/>
      <c r="BF135" s="59"/>
    </row>
    <row r="136" ht="15.75" customHeight="1">
      <c r="A136" s="57"/>
      <c r="B136" s="58"/>
      <c r="G136" s="59"/>
      <c r="H136" s="58"/>
      <c r="T136" s="59"/>
      <c r="U136" s="58"/>
      <c r="AD136" s="59"/>
      <c r="AE136" s="58"/>
      <c r="AN136" s="59"/>
      <c r="AO136" s="58"/>
      <c r="AX136" s="59"/>
      <c r="AY136" s="58"/>
      <c r="BF136" s="59"/>
    </row>
    <row r="137" ht="15.75" customHeight="1">
      <c r="A137" s="57"/>
      <c r="B137" s="58"/>
      <c r="G137" s="59"/>
      <c r="H137" s="58"/>
      <c r="T137" s="59"/>
      <c r="U137" s="58"/>
      <c r="AD137" s="59"/>
      <c r="AE137" s="58"/>
      <c r="AN137" s="59"/>
      <c r="AO137" s="58"/>
      <c r="AX137" s="59"/>
      <c r="AY137" s="58"/>
      <c r="BF137" s="59"/>
    </row>
    <row r="138" ht="15.75" customHeight="1">
      <c r="A138" s="57"/>
      <c r="B138" s="58"/>
      <c r="G138" s="59"/>
      <c r="H138" s="58"/>
      <c r="T138" s="59"/>
      <c r="U138" s="58"/>
      <c r="AD138" s="59"/>
      <c r="AE138" s="58"/>
      <c r="AN138" s="59"/>
      <c r="AO138" s="58"/>
      <c r="AX138" s="59"/>
      <c r="AY138" s="58"/>
      <c r="BF138" s="59"/>
    </row>
    <row r="139" ht="15.75" customHeight="1">
      <c r="A139" s="60"/>
      <c r="B139" s="61"/>
      <c r="C139" s="62"/>
      <c r="D139" s="62"/>
      <c r="E139" s="62"/>
      <c r="F139" s="62"/>
      <c r="G139" s="63"/>
      <c r="H139" s="61"/>
      <c r="I139" s="62"/>
      <c r="J139" s="62"/>
      <c r="K139" s="62"/>
      <c r="L139" s="62"/>
      <c r="M139" s="62"/>
      <c r="N139" s="62"/>
      <c r="O139" s="62"/>
      <c r="P139" s="62"/>
      <c r="Q139" s="62"/>
      <c r="R139" s="62"/>
      <c r="S139" s="62"/>
      <c r="T139" s="63"/>
      <c r="U139" s="61"/>
      <c r="V139" s="62"/>
      <c r="W139" s="62"/>
      <c r="X139" s="62"/>
      <c r="Y139" s="62"/>
      <c r="Z139" s="62"/>
      <c r="AA139" s="62"/>
      <c r="AB139" s="62"/>
      <c r="AC139" s="62"/>
      <c r="AD139" s="63"/>
      <c r="AE139" s="61"/>
      <c r="AF139" s="62"/>
      <c r="AG139" s="62"/>
      <c r="AH139" s="62"/>
      <c r="AI139" s="62"/>
      <c r="AJ139" s="62"/>
      <c r="AK139" s="62"/>
      <c r="AL139" s="62"/>
      <c r="AM139" s="62"/>
      <c r="AN139" s="63"/>
      <c r="AO139" s="61"/>
      <c r="AP139" s="62"/>
      <c r="AQ139" s="62"/>
      <c r="AR139" s="62"/>
      <c r="AS139" s="62"/>
      <c r="AT139" s="62"/>
      <c r="AU139" s="62"/>
      <c r="AV139" s="62"/>
      <c r="AW139" s="62"/>
      <c r="AX139" s="63"/>
      <c r="AY139" s="61"/>
      <c r="AZ139" s="62"/>
      <c r="BA139" s="62"/>
      <c r="BB139" s="62"/>
      <c r="BC139" s="62"/>
      <c r="BD139" s="62"/>
      <c r="BE139" s="62"/>
      <c r="BF139" s="63"/>
    </row>
    <row r="140" ht="15.75" customHeight="1">
      <c r="A140" s="53"/>
      <c r="B140" s="54"/>
      <c r="C140" s="55"/>
      <c r="D140" s="55"/>
      <c r="E140" s="55"/>
      <c r="F140" s="55"/>
      <c r="G140" s="56"/>
      <c r="H140" s="54"/>
      <c r="I140" s="55"/>
      <c r="J140" s="55"/>
      <c r="K140" s="55"/>
      <c r="L140" s="55"/>
      <c r="M140" s="55"/>
      <c r="N140" s="55"/>
      <c r="O140" s="55"/>
      <c r="P140" s="55"/>
      <c r="Q140" s="55"/>
      <c r="R140" s="55"/>
      <c r="S140" s="55"/>
      <c r="T140" s="56"/>
      <c r="U140" s="54"/>
      <c r="V140" s="55"/>
      <c r="W140" s="55"/>
      <c r="X140" s="55"/>
      <c r="Y140" s="55"/>
      <c r="Z140" s="55"/>
      <c r="AA140" s="55"/>
      <c r="AB140" s="55"/>
      <c r="AC140" s="55"/>
      <c r="AD140" s="56"/>
      <c r="AE140" s="54"/>
      <c r="AF140" s="55"/>
      <c r="AG140" s="55"/>
      <c r="AH140" s="55"/>
      <c r="AI140" s="55"/>
      <c r="AJ140" s="55"/>
      <c r="AK140" s="55"/>
      <c r="AL140" s="55"/>
      <c r="AM140" s="55"/>
      <c r="AN140" s="56"/>
      <c r="AO140" s="54"/>
      <c r="AP140" s="55"/>
      <c r="AQ140" s="55"/>
      <c r="AR140" s="55"/>
      <c r="AS140" s="55"/>
      <c r="AT140" s="55"/>
      <c r="AU140" s="55"/>
      <c r="AV140" s="55"/>
      <c r="AW140" s="55"/>
      <c r="AX140" s="56"/>
      <c r="AY140" s="54"/>
      <c r="AZ140" s="55"/>
      <c r="BA140" s="55"/>
      <c r="BB140" s="55"/>
      <c r="BC140" s="55"/>
      <c r="BD140" s="55"/>
      <c r="BE140" s="55"/>
      <c r="BF140" s="56"/>
    </row>
    <row r="141" ht="15.75" customHeight="1">
      <c r="A141" s="57"/>
      <c r="B141" s="58"/>
      <c r="G141" s="59"/>
      <c r="H141" s="58"/>
      <c r="T141" s="59"/>
      <c r="U141" s="58"/>
      <c r="AD141" s="59"/>
      <c r="AE141" s="58"/>
      <c r="AN141" s="59"/>
      <c r="AO141" s="58"/>
      <c r="AX141" s="59"/>
      <c r="AY141" s="58"/>
      <c r="BF141" s="59"/>
    </row>
    <row r="142" ht="15.75" customHeight="1">
      <c r="A142" s="57"/>
      <c r="B142" s="58"/>
      <c r="G142" s="59"/>
      <c r="H142" s="58"/>
      <c r="T142" s="59"/>
      <c r="U142" s="58"/>
      <c r="AD142" s="59"/>
      <c r="AE142" s="58"/>
      <c r="AN142" s="59"/>
      <c r="AO142" s="58"/>
      <c r="AX142" s="59"/>
      <c r="AY142" s="58"/>
      <c r="BF142" s="59"/>
    </row>
    <row r="143" ht="15.75" customHeight="1">
      <c r="A143" s="57"/>
      <c r="B143" s="58"/>
      <c r="G143" s="59"/>
      <c r="H143" s="58"/>
      <c r="T143" s="59"/>
      <c r="U143" s="58"/>
      <c r="AD143" s="59"/>
      <c r="AE143" s="58"/>
      <c r="AN143" s="59"/>
      <c r="AO143" s="58"/>
      <c r="AX143" s="59"/>
      <c r="AY143" s="58"/>
      <c r="BF143" s="59"/>
    </row>
    <row r="144" ht="15.75" customHeight="1">
      <c r="A144" s="57"/>
      <c r="B144" s="58"/>
      <c r="G144" s="59"/>
      <c r="H144" s="58"/>
      <c r="T144" s="59"/>
      <c r="U144" s="58"/>
      <c r="AD144" s="59"/>
      <c r="AE144" s="58"/>
      <c r="AN144" s="59"/>
      <c r="AO144" s="58"/>
      <c r="AX144" s="59"/>
      <c r="AY144" s="58"/>
      <c r="BF144" s="59"/>
    </row>
    <row r="145" ht="15.75" customHeight="1">
      <c r="A145" s="57"/>
      <c r="B145" s="58"/>
      <c r="G145" s="59"/>
      <c r="H145" s="58"/>
      <c r="T145" s="59"/>
      <c r="U145" s="58"/>
      <c r="AD145" s="59"/>
      <c r="AE145" s="58"/>
      <c r="AN145" s="59"/>
      <c r="AO145" s="58"/>
      <c r="AX145" s="59"/>
      <c r="AY145" s="58"/>
      <c r="BF145" s="59"/>
    </row>
    <row r="146" ht="15.75" customHeight="1">
      <c r="A146" s="57"/>
      <c r="B146" s="58"/>
      <c r="G146" s="59"/>
      <c r="H146" s="58"/>
      <c r="T146" s="59"/>
      <c r="U146" s="58"/>
      <c r="AD146" s="59"/>
      <c r="AE146" s="58"/>
      <c r="AN146" s="59"/>
      <c r="AO146" s="58"/>
      <c r="AX146" s="59"/>
      <c r="AY146" s="58"/>
      <c r="BF146" s="59"/>
    </row>
    <row r="147" ht="15.75" customHeight="1">
      <c r="A147" s="57"/>
      <c r="B147" s="58"/>
      <c r="G147" s="59"/>
      <c r="H147" s="58"/>
      <c r="T147" s="59"/>
      <c r="U147" s="58"/>
      <c r="AD147" s="59"/>
      <c r="AE147" s="58"/>
      <c r="AN147" s="59"/>
      <c r="AO147" s="58"/>
      <c r="AX147" s="59"/>
      <c r="AY147" s="58"/>
      <c r="BF147" s="59"/>
    </row>
    <row r="148" ht="15.75" customHeight="1">
      <c r="A148" s="57"/>
      <c r="B148" s="58"/>
      <c r="G148" s="59"/>
      <c r="H148" s="58"/>
      <c r="T148" s="59"/>
      <c r="U148" s="58"/>
      <c r="AD148" s="59"/>
      <c r="AE148" s="58"/>
      <c r="AN148" s="59"/>
      <c r="AO148" s="58"/>
      <c r="AX148" s="59"/>
      <c r="AY148" s="58"/>
      <c r="BF148" s="59"/>
    </row>
    <row r="149" ht="15.75" customHeight="1">
      <c r="A149" s="57"/>
      <c r="B149" s="58"/>
      <c r="G149" s="59"/>
      <c r="H149" s="58"/>
      <c r="T149" s="59"/>
      <c r="U149" s="58"/>
      <c r="AD149" s="59"/>
      <c r="AE149" s="58"/>
      <c r="AN149" s="59"/>
      <c r="AO149" s="58"/>
      <c r="AX149" s="59"/>
      <c r="AY149" s="58"/>
      <c r="BF149" s="59"/>
    </row>
    <row r="150" ht="15.75" customHeight="1">
      <c r="A150" s="60"/>
      <c r="B150" s="61"/>
      <c r="C150" s="62"/>
      <c r="D150" s="62"/>
      <c r="E150" s="62"/>
      <c r="F150" s="62"/>
      <c r="G150" s="63"/>
      <c r="H150" s="61"/>
      <c r="I150" s="62"/>
      <c r="J150" s="62"/>
      <c r="K150" s="62"/>
      <c r="L150" s="62"/>
      <c r="M150" s="62"/>
      <c r="N150" s="62"/>
      <c r="O150" s="62"/>
      <c r="P150" s="62"/>
      <c r="Q150" s="62"/>
      <c r="R150" s="62"/>
      <c r="S150" s="62"/>
      <c r="T150" s="63"/>
      <c r="U150" s="61"/>
      <c r="V150" s="62"/>
      <c r="W150" s="62"/>
      <c r="X150" s="62"/>
      <c r="Y150" s="62"/>
      <c r="Z150" s="62"/>
      <c r="AA150" s="62"/>
      <c r="AB150" s="62"/>
      <c r="AC150" s="62"/>
      <c r="AD150" s="63"/>
      <c r="AE150" s="61"/>
      <c r="AF150" s="62"/>
      <c r="AG150" s="62"/>
      <c r="AH150" s="62"/>
      <c r="AI150" s="62"/>
      <c r="AJ150" s="62"/>
      <c r="AK150" s="62"/>
      <c r="AL150" s="62"/>
      <c r="AM150" s="62"/>
      <c r="AN150" s="63"/>
      <c r="AO150" s="61"/>
      <c r="AP150" s="62"/>
      <c r="AQ150" s="62"/>
      <c r="AR150" s="62"/>
      <c r="AS150" s="62"/>
      <c r="AT150" s="62"/>
      <c r="AU150" s="62"/>
      <c r="AV150" s="62"/>
      <c r="AW150" s="62"/>
      <c r="AX150" s="63"/>
      <c r="AY150" s="61"/>
      <c r="AZ150" s="62"/>
      <c r="BA150" s="62"/>
      <c r="BB150" s="62"/>
      <c r="BC150" s="62"/>
      <c r="BD150" s="62"/>
      <c r="BE150" s="62"/>
      <c r="BF150" s="63"/>
    </row>
    <row r="151" ht="15.75" customHeight="1">
      <c r="A151" s="53"/>
      <c r="B151" s="54"/>
      <c r="C151" s="55"/>
      <c r="D151" s="55"/>
      <c r="E151" s="55"/>
      <c r="F151" s="55"/>
      <c r="G151" s="56"/>
      <c r="H151" s="54"/>
      <c r="I151" s="55"/>
      <c r="J151" s="55"/>
      <c r="K151" s="55"/>
      <c r="L151" s="55"/>
      <c r="M151" s="55"/>
      <c r="N151" s="55"/>
      <c r="O151" s="55"/>
      <c r="P151" s="55"/>
      <c r="Q151" s="55"/>
      <c r="R151" s="55"/>
      <c r="S151" s="55"/>
      <c r="T151" s="56"/>
      <c r="U151" s="54"/>
      <c r="V151" s="55"/>
      <c r="W151" s="55"/>
      <c r="X151" s="55"/>
      <c r="Y151" s="55"/>
      <c r="Z151" s="55"/>
      <c r="AA151" s="55"/>
      <c r="AB151" s="55"/>
      <c r="AC151" s="55"/>
      <c r="AD151" s="56"/>
      <c r="AE151" s="54"/>
      <c r="AF151" s="55"/>
      <c r="AG151" s="55"/>
      <c r="AH151" s="55"/>
      <c r="AI151" s="55"/>
      <c r="AJ151" s="55"/>
      <c r="AK151" s="55"/>
      <c r="AL151" s="55"/>
      <c r="AM151" s="55"/>
      <c r="AN151" s="56"/>
      <c r="AO151" s="54"/>
      <c r="AP151" s="55"/>
      <c r="AQ151" s="55"/>
      <c r="AR151" s="55"/>
      <c r="AS151" s="55"/>
      <c r="AT151" s="55"/>
      <c r="AU151" s="55"/>
      <c r="AV151" s="55"/>
      <c r="AW151" s="55"/>
      <c r="AX151" s="56"/>
      <c r="AY151" s="54"/>
      <c r="AZ151" s="55"/>
      <c r="BA151" s="55"/>
      <c r="BB151" s="55"/>
      <c r="BC151" s="55"/>
      <c r="BD151" s="55"/>
      <c r="BE151" s="55"/>
      <c r="BF151" s="56"/>
    </row>
    <row r="152" ht="15.75" customHeight="1">
      <c r="A152" s="57"/>
      <c r="B152" s="58"/>
      <c r="G152" s="59"/>
      <c r="H152" s="58"/>
      <c r="T152" s="59"/>
      <c r="U152" s="58"/>
      <c r="AD152" s="59"/>
      <c r="AE152" s="58"/>
      <c r="AN152" s="59"/>
      <c r="AO152" s="58"/>
      <c r="AX152" s="59"/>
      <c r="AY152" s="58"/>
      <c r="BF152" s="59"/>
    </row>
    <row r="153" ht="15.75" customHeight="1">
      <c r="A153" s="57"/>
      <c r="B153" s="58"/>
      <c r="G153" s="59"/>
      <c r="H153" s="58"/>
      <c r="T153" s="59"/>
      <c r="U153" s="58"/>
      <c r="AD153" s="59"/>
      <c r="AE153" s="58"/>
      <c r="AN153" s="59"/>
      <c r="AO153" s="58"/>
      <c r="AX153" s="59"/>
      <c r="AY153" s="58"/>
      <c r="BF153" s="59"/>
    </row>
    <row r="154" ht="15.75" customHeight="1">
      <c r="A154" s="57"/>
      <c r="B154" s="58"/>
      <c r="G154" s="59"/>
      <c r="H154" s="58"/>
      <c r="T154" s="59"/>
      <c r="U154" s="58"/>
      <c r="AD154" s="59"/>
      <c r="AE154" s="58"/>
      <c r="AN154" s="59"/>
      <c r="AO154" s="58"/>
      <c r="AX154" s="59"/>
      <c r="AY154" s="58"/>
      <c r="BF154" s="59"/>
    </row>
    <row r="155" ht="15.75" customHeight="1">
      <c r="A155" s="57"/>
      <c r="B155" s="58"/>
      <c r="G155" s="59"/>
      <c r="H155" s="58"/>
      <c r="T155" s="59"/>
      <c r="U155" s="58"/>
      <c r="AD155" s="59"/>
      <c r="AE155" s="58"/>
      <c r="AN155" s="59"/>
      <c r="AO155" s="58"/>
      <c r="AX155" s="59"/>
      <c r="AY155" s="58"/>
      <c r="BF155" s="59"/>
    </row>
    <row r="156" ht="15.75" customHeight="1">
      <c r="A156" s="57"/>
      <c r="B156" s="58"/>
      <c r="G156" s="59"/>
      <c r="H156" s="58"/>
      <c r="T156" s="59"/>
      <c r="U156" s="58"/>
      <c r="AD156" s="59"/>
      <c r="AE156" s="58"/>
      <c r="AN156" s="59"/>
      <c r="AO156" s="58"/>
      <c r="AX156" s="59"/>
      <c r="AY156" s="58"/>
      <c r="BF156" s="59"/>
    </row>
    <row r="157" ht="15.75" customHeight="1">
      <c r="A157" s="57"/>
      <c r="B157" s="58"/>
      <c r="G157" s="59"/>
      <c r="H157" s="58"/>
      <c r="T157" s="59"/>
      <c r="U157" s="58"/>
      <c r="AD157" s="59"/>
      <c r="AE157" s="58"/>
      <c r="AN157" s="59"/>
      <c r="AO157" s="58"/>
      <c r="AX157" s="59"/>
      <c r="AY157" s="58"/>
      <c r="BF157" s="59"/>
    </row>
    <row r="158" ht="15.75" customHeight="1">
      <c r="A158" s="57"/>
      <c r="B158" s="58"/>
      <c r="G158" s="59"/>
      <c r="H158" s="58"/>
      <c r="T158" s="59"/>
      <c r="U158" s="58"/>
      <c r="AD158" s="59"/>
      <c r="AE158" s="58"/>
      <c r="AN158" s="59"/>
      <c r="AO158" s="58"/>
      <c r="AX158" s="59"/>
      <c r="AY158" s="58"/>
      <c r="BF158" s="59"/>
    </row>
    <row r="159" ht="15.75" customHeight="1">
      <c r="A159" s="57"/>
      <c r="B159" s="58"/>
      <c r="G159" s="59"/>
      <c r="H159" s="58"/>
      <c r="T159" s="59"/>
      <c r="U159" s="58"/>
      <c r="AD159" s="59"/>
      <c r="AE159" s="58"/>
      <c r="AN159" s="59"/>
      <c r="AO159" s="58"/>
      <c r="AX159" s="59"/>
      <c r="AY159" s="58"/>
      <c r="BF159" s="59"/>
    </row>
    <row r="160" ht="15.75" customHeight="1">
      <c r="A160" s="57"/>
      <c r="B160" s="58"/>
      <c r="G160" s="59"/>
      <c r="H160" s="58"/>
      <c r="T160" s="59"/>
      <c r="U160" s="58"/>
      <c r="AD160" s="59"/>
      <c r="AE160" s="58"/>
      <c r="AN160" s="59"/>
      <c r="AO160" s="58"/>
      <c r="AX160" s="59"/>
      <c r="AY160" s="58"/>
      <c r="BF160" s="59"/>
    </row>
    <row r="161" ht="15.75" customHeight="1">
      <c r="A161" s="60"/>
      <c r="B161" s="61"/>
      <c r="C161" s="62"/>
      <c r="D161" s="62"/>
      <c r="E161" s="62"/>
      <c r="F161" s="62"/>
      <c r="G161" s="63"/>
      <c r="H161" s="61"/>
      <c r="I161" s="62"/>
      <c r="J161" s="62"/>
      <c r="K161" s="62"/>
      <c r="L161" s="62"/>
      <c r="M161" s="62"/>
      <c r="N161" s="62"/>
      <c r="O161" s="62"/>
      <c r="P161" s="62"/>
      <c r="Q161" s="62"/>
      <c r="R161" s="62"/>
      <c r="S161" s="62"/>
      <c r="T161" s="63"/>
      <c r="U161" s="61"/>
      <c r="V161" s="62"/>
      <c r="W161" s="62"/>
      <c r="X161" s="62"/>
      <c r="Y161" s="62"/>
      <c r="Z161" s="62"/>
      <c r="AA161" s="62"/>
      <c r="AB161" s="62"/>
      <c r="AC161" s="62"/>
      <c r="AD161" s="63"/>
      <c r="AE161" s="61"/>
      <c r="AF161" s="62"/>
      <c r="AG161" s="62"/>
      <c r="AH161" s="62"/>
      <c r="AI161" s="62"/>
      <c r="AJ161" s="62"/>
      <c r="AK161" s="62"/>
      <c r="AL161" s="62"/>
      <c r="AM161" s="62"/>
      <c r="AN161" s="63"/>
      <c r="AO161" s="61"/>
      <c r="AP161" s="62"/>
      <c r="AQ161" s="62"/>
      <c r="AR161" s="62"/>
      <c r="AS161" s="62"/>
      <c r="AT161" s="62"/>
      <c r="AU161" s="62"/>
      <c r="AV161" s="62"/>
      <c r="AW161" s="62"/>
      <c r="AX161" s="63"/>
      <c r="AY161" s="61"/>
      <c r="AZ161" s="62"/>
      <c r="BA161" s="62"/>
      <c r="BB161" s="62"/>
      <c r="BC161" s="62"/>
      <c r="BD161" s="62"/>
      <c r="BE161" s="62"/>
      <c r="BF161" s="63"/>
    </row>
    <row r="162" ht="15.75" customHeight="1">
      <c r="A162" s="53"/>
      <c r="B162" s="54"/>
      <c r="C162" s="55"/>
      <c r="D162" s="55"/>
      <c r="E162" s="55"/>
      <c r="F162" s="55"/>
      <c r="G162" s="56"/>
      <c r="H162" s="54"/>
      <c r="I162" s="55"/>
      <c r="J162" s="55"/>
      <c r="K162" s="55"/>
      <c r="L162" s="55"/>
      <c r="M162" s="55"/>
      <c r="N162" s="55"/>
      <c r="O162" s="55"/>
      <c r="P162" s="55"/>
      <c r="Q162" s="55"/>
      <c r="R162" s="55"/>
      <c r="S162" s="55"/>
      <c r="T162" s="56"/>
      <c r="U162" s="54"/>
      <c r="V162" s="55"/>
      <c r="W162" s="55"/>
      <c r="X162" s="55"/>
      <c r="Y162" s="55"/>
      <c r="Z162" s="55"/>
      <c r="AA162" s="55"/>
      <c r="AB162" s="55"/>
      <c r="AC162" s="55"/>
      <c r="AD162" s="56"/>
      <c r="AE162" s="54"/>
      <c r="AF162" s="55"/>
      <c r="AG162" s="55"/>
      <c r="AH162" s="55"/>
      <c r="AI162" s="55"/>
      <c r="AJ162" s="55"/>
      <c r="AK162" s="55"/>
      <c r="AL162" s="55"/>
      <c r="AM162" s="55"/>
      <c r="AN162" s="56"/>
      <c r="AO162" s="54"/>
      <c r="AP162" s="55"/>
      <c r="AQ162" s="55"/>
      <c r="AR162" s="55"/>
      <c r="AS162" s="55"/>
      <c r="AT162" s="55"/>
      <c r="AU162" s="55"/>
      <c r="AV162" s="55"/>
      <c r="AW162" s="55"/>
      <c r="AX162" s="56"/>
      <c r="AY162" s="54"/>
      <c r="AZ162" s="55"/>
      <c r="BA162" s="55"/>
      <c r="BB162" s="55"/>
      <c r="BC162" s="55"/>
      <c r="BD162" s="55"/>
      <c r="BE162" s="55"/>
      <c r="BF162" s="56"/>
    </row>
    <row r="163" ht="15.75" customHeight="1">
      <c r="A163" s="57"/>
      <c r="B163" s="58"/>
      <c r="G163" s="59"/>
      <c r="H163" s="58"/>
      <c r="T163" s="59"/>
      <c r="U163" s="58"/>
      <c r="AD163" s="59"/>
      <c r="AE163" s="58"/>
      <c r="AN163" s="59"/>
      <c r="AO163" s="58"/>
      <c r="AX163" s="59"/>
      <c r="AY163" s="58"/>
      <c r="BF163" s="59"/>
    </row>
    <row r="164" ht="15.75" customHeight="1">
      <c r="A164" s="57"/>
      <c r="B164" s="58"/>
      <c r="G164" s="59"/>
      <c r="H164" s="58"/>
      <c r="T164" s="59"/>
      <c r="U164" s="58"/>
      <c r="AD164" s="59"/>
      <c r="AE164" s="58"/>
      <c r="AN164" s="59"/>
      <c r="AO164" s="58"/>
      <c r="AX164" s="59"/>
      <c r="AY164" s="58"/>
      <c r="BF164" s="59"/>
    </row>
    <row r="165" ht="15.75" customHeight="1">
      <c r="A165" s="57"/>
      <c r="B165" s="58"/>
      <c r="G165" s="59"/>
      <c r="H165" s="58"/>
      <c r="T165" s="59"/>
      <c r="U165" s="58"/>
      <c r="AD165" s="59"/>
      <c r="AE165" s="58"/>
      <c r="AN165" s="59"/>
      <c r="AO165" s="58"/>
      <c r="AX165" s="59"/>
      <c r="AY165" s="58"/>
      <c r="BF165" s="59"/>
    </row>
    <row r="166" ht="15.75" customHeight="1">
      <c r="A166" s="57"/>
      <c r="B166" s="58"/>
      <c r="G166" s="59"/>
      <c r="H166" s="58"/>
      <c r="T166" s="59"/>
      <c r="U166" s="58"/>
      <c r="AD166" s="59"/>
      <c r="AE166" s="58"/>
      <c r="AN166" s="59"/>
      <c r="AO166" s="58"/>
      <c r="AX166" s="59"/>
      <c r="AY166" s="58"/>
      <c r="BF166" s="59"/>
    </row>
    <row r="167" ht="15.75" customHeight="1">
      <c r="A167" s="57"/>
      <c r="B167" s="58"/>
      <c r="G167" s="59"/>
      <c r="H167" s="58"/>
      <c r="T167" s="59"/>
      <c r="U167" s="58"/>
      <c r="AD167" s="59"/>
      <c r="AE167" s="58"/>
      <c r="AN167" s="59"/>
      <c r="AO167" s="58"/>
      <c r="AX167" s="59"/>
      <c r="AY167" s="58"/>
      <c r="BF167" s="59"/>
    </row>
    <row r="168" ht="15.75" customHeight="1">
      <c r="A168" s="57"/>
      <c r="B168" s="58"/>
      <c r="G168" s="59"/>
      <c r="H168" s="58"/>
      <c r="T168" s="59"/>
      <c r="U168" s="58"/>
      <c r="AD168" s="59"/>
      <c r="AE168" s="58"/>
      <c r="AN168" s="59"/>
      <c r="AO168" s="58"/>
      <c r="AX168" s="59"/>
      <c r="AY168" s="58"/>
      <c r="BF168" s="59"/>
    </row>
    <row r="169" ht="15.75" customHeight="1">
      <c r="A169" s="57"/>
      <c r="B169" s="58"/>
      <c r="G169" s="59"/>
      <c r="H169" s="58"/>
      <c r="T169" s="59"/>
      <c r="U169" s="58"/>
      <c r="AD169" s="59"/>
      <c r="AE169" s="58"/>
      <c r="AN169" s="59"/>
      <c r="AO169" s="58"/>
      <c r="AX169" s="59"/>
      <c r="AY169" s="58"/>
      <c r="BF169" s="59"/>
    </row>
    <row r="170" ht="15.75" customHeight="1">
      <c r="A170" s="57"/>
      <c r="B170" s="58"/>
      <c r="G170" s="59"/>
      <c r="H170" s="58"/>
      <c r="T170" s="59"/>
      <c r="U170" s="58"/>
      <c r="AD170" s="59"/>
      <c r="AE170" s="58"/>
      <c r="AN170" s="59"/>
      <c r="AO170" s="58"/>
      <c r="AX170" s="59"/>
      <c r="AY170" s="58"/>
      <c r="BF170" s="59"/>
    </row>
    <row r="171" ht="15.75" customHeight="1">
      <c r="A171" s="57"/>
      <c r="B171" s="58"/>
      <c r="G171" s="59"/>
      <c r="H171" s="58"/>
      <c r="T171" s="59"/>
      <c r="U171" s="58"/>
      <c r="AD171" s="59"/>
      <c r="AE171" s="58"/>
      <c r="AN171" s="59"/>
      <c r="AO171" s="58"/>
      <c r="AX171" s="59"/>
      <c r="AY171" s="58"/>
      <c r="BF171" s="59"/>
    </row>
    <row r="172" ht="15.75" customHeight="1">
      <c r="A172" s="60"/>
      <c r="B172" s="61"/>
      <c r="C172" s="62"/>
      <c r="D172" s="62"/>
      <c r="E172" s="62"/>
      <c r="F172" s="62"/>
      <c r="G172" s="63"/>
      <c r="H172" s="61"/>
      <c r="I172" s="62"/>
      <c r="J172" s="62"/>
      <c r="K172" s="62"/>
      <c r="L172" s="62"/>
      <c r="M172" s="62"/>
      <c r="N172" s="62"/>
      <c r="O172" s="62"/>
      <c r="P172" s="62"/>
      <c r="Q172" s="62"/>
      <c r="R172" s="62"/>
      <c r="S172" s="62"/>
      <c r="T172" s="63"/>
      <c r="U172" s="61"/>
      <c r="V172" s="62"/>
      <c r="W172" s="62"/>
      <c r="X172" s="62"/>
      <c r="Y172" s="62"/>
      <c r="Z172" s="62"/>
      <c r="AA172" s="62"/>
      <c r="AB172" s="62"/>
      <c r="AC172" s="62"/>
      <c r="AD172" s="63"/>
      <c r="AE172" s="61"/>
      <c r="AF172" s="62"/>
      <c r="AG172" s="62"/>
      <c r="AH172" s="62"/>
      <c r="AI172" s="62"/>
      <c r="AJ172" s="62"/>
      <c r="AK172" s="62"/>
      <c r="AL172" s="62"/>
      <c r="AM172" s="62"/>
      <c r="AN172" s="63"/>
      <c r="AO172" s="61"/>
      <c r="AP172" s="62"/>
      <c r="AQ172" s="62"/>
      <c r="AR172" s="62"/>
      <c r="AS172" s="62"/>
      <c r="AT172" s="62"/>
      <c r="AU172" s="62"/>
      <c r="AV172" s="62"/>
      <c r="AW172" s="62"/>
      <c r="AX172" s="63"/>
      <c r="AY172" s="61"/>
      <c r="AZ172" s="62"/>
      <c r="BA172" s="62"/>
      <c r="BB172" s="62"/>
      <c r="BC172" s="62"/>
      <c r="BD172" s="62"/>
      <c r="BE172" s="62"/>
      <c r="BF172" s="63"/>
    </row>
    <row r="173" ht="15.75" customHeight="1">
      <c r="A173" s="53"/>
      <c r="B173" s="54"/>
      <c r="C173" s="55"/>
      <c r="D173" s="55"/>
      <c r="E173" s="55"/>
      <c r="F173" s="55"/>
      <c r="G173" s="56"/>
      <c r="H173" s="54"/>
      <c r="I173" s="55"/>
      <c r="J173" s="55"/>
      <c r="K173" s="55"/>
      <c r="L173" s="55"/>
      <c r="M173" s="55"/>
      <c r="N173" s="55"/>
      <c r="O173" s="55"/>
      <c r="P173" s="55"/>
      <c r="Q173" s="55"/>
      <c r="R173" s="55"/>
      <c r="S173" s="55"/>
      <c r="T173" s="56"/>
      <c r="U173" s="54"/>
      <c r="V173" s="55"/>
      <c r="W173" s="55"/>
      <c r="X173" s="55"/>
      <c r="Y173" s="55"/>
      <c r="Z173" s="55"/>
      <c r="AA173" s="55"/>
      <c r="AB173" s="55"/>
      <c r="AC173" s="55"/>
      <c r="AD173" s="56"/>
      <c r="AE173" s="54"/>
      <c r="AF173" s="55"/>
      <c r="AG173" s="55"/>
      <c r="AH173" s="55"/>
      <c r="AI173" s="55"/>
      <c r="AJ173" s="55"/>
      <c r="AK173" s="55"/>
      <c r="AL173" s="55"/>
      <c r="AM173" s="55"/>
      <c r="AN173" s="56"/>
      <c r="AO173" s="54"/>
      <c r="AP173" s="55"/>
      <c r="AQ173" s="55"/>
      <c r="AR173" s="55"/>
      <c r="AS173" s="55"/>
      <c r="AT173" s="55"/>
      <c r="AU173" s="55"/>
      <c r="AV173" s="55"/>
      <c r="AW173" s="55"/>
      <c r="AX173" s="56"/>
      <c r="AY173" s="54"/>
      <c r="AZ173" s="55"/>
      <c r="BA173" s="55"/>
      <c r="BB173" s="55"/>
      <c r="BC173" s="55"/>
      <c r="BD173" s="55"/>
      <c r="BE173" s="55"/>
      <c r="BF173" s="56"/>
    </row>
    <row r="174" ht="15.75" customHeight="1">
      <c r="A174" s="57"/>
      <c r="B174" s="58"/>
      <c r="G174" s="59"/>
      <c r="H174" s="58"/>
      <c r="T174" s="59"/>
      <c r="U174" s="58"/>
      <c r="AD174" s="59"/>
      <c r="AE174" s="58"/>
      <c r="AN174" s="59"/>
      <c r="AO174" s="58"/>
      <c r="AX174" s="59"/>
      <c r="AY174" s="58"/>
      <c r="BF174" s="59"/>
    </row>
    <row r="175" ht="15.75" customHeight="1">
      <c r="A175" s="57"/>
      <c r="B175" s="58"/>
      <c r="G175" s="59"/>
      <c r="H175" s="58"/>
      <c r="T175" s="59"/>
      <c r="U175" s="58"/>
      <c r="AD175" s="59"/>
      <c r="AE175" s="58"/>
      <c r="AN175" s="59"/>
      <c r="AO175" s="58"/>
      <c r="AX175" s="59"/>
      <c r="AY175" s="58"/>
      <c r="BF175" s="59"/>
    </row>
    <row r="176" ht="15.75" customHeight="1">
      <c r="A176" s="57"/>
      <c r="B176" s="58"/>
      <c r="G176" s="59"/>
      <c r="H176" s="58"/>
      <c r="T176" s="59"/>
      <c r="U176" s="58"/>
      <c r="AD176" s="59"/>
      <c r="AE176" s="58"/>
      <c r="AN176" s="59"/>
      <c r="AO176" s="58"/>
      <c r="AX176" s="59"/>
      <c r="AY176" s="58"/>
      <c r="BF176" s="59"/>
    </row>
    <row r="177" ht="15.75" customHeight="1">
      <c r="A177" s="57"/>
      <c r="B177" s="58"/>
      <c r="G177" s="59"/>
      <c r="H177" s="58"/>
      <c r="T177" s="59"/>
      <c r="U177" s="58"/>
      <c r="AD177" s="59"/>
      <c r="AE177" s="58"/>
      <c r="AN177" s="59"/>
      <c r="AO177" s="58"/>
      <c r="AX177" s="59"/>
      <c r="AY177" s="58"/>
      <c r="BF177" s="59"/>
    </row>
    <row r="178" ht="15.75" customHeight="1">
      <c r="A178" s="57"/>
      <c r="B178" s="58"/>
      <c r="G178" s="59"/>
      <c r="H178" s="58"/>
      <c r="T178" s="59"/>
      <c r="U178" s="58"/>
      <c r="AD178" s="59"/>
      <c r="AE178" s="58"/>
      <c r="AN178" s="59"/>
      <c r="AO178" s="58"/>
      <c r="AX178" s="59"/>
      <c r="AY178" s="58"/>
      <c r="BF178" s="59"/>
    </row>
    <row r="179" ht="15.75" customHeight="1">
      <c r="A179" s="57"/>
      <c r="B179" s="58"/>
      <c r="G179" s="59"/>
      <c r="H179" s="58"/>
      <c r="T179" s="59"/>
      <c r="U179" s="58"/>
      <c r="AD179" s="59"/>
      <c r="AE179" s="58"/>
      <c r="AN179" s="59"/>
      <c r="AO179" s="58"/>
      <c r="AX179" s="59"/>
      <c r="AY179" s="58"/>
      <c r="BF179" s="59"/>
    </row>
    <row r="180" ht="15.75" customHeight="1">
      <c r="A180" s="57"/>
      <c r="B180" s="58"/>
      <c r="G180" s="59"/>
      <c r="H180" s="58"/>
      <c r="T180" s="59"/>
      <c r="U180" s="58"/>
      <c r="AD180" s="59"/>
      <c r="AE180" s="58"/>
      <c r="AN180" s="59"/>
      <c r="AO180" s="58"/>
      <c r="AX180" s="59"/>
      <c r="AY180" s="58"/>
      <c r="BF180" s="59"/>
    </row>
    <row r="181" ht="15.75" customHeight="1">
      <c r="A181" s="57"/>
      <c r="B181" s="58"/>
      <c r="G181" s="59"/>
      <c r="H181" s="58"/>
      <c r="T181" s="59"/>
      <c r="U181" s="58"/>
      <c r="AD181" s="59"/>
      <c r="AE181" s="58"/>
      <c r="AN181" s="59"/>
      <c r="AO181" s="58"/>
      <c r="AX181" s="59"/>
      <c r="AY181" s="58"/>
      <c r="BF181" s="59"/>
    </row>
    <row r="182" ht="15.75" customHeight="1">
      <c r="A182" s="57"/>
      <c r="B182" s="58"/>
      <c r="G182" s="59"/>
      <c r="H182" s="58"/>
      <c r="T182" s="59"/>
      <c r="U182" s="58"/>
      <c r="AD182" s="59"/>
      <c r="AE182" s="58"/>
      <c r="AN182" s="59"/>
      <c r="AO182" s="58"/>
      <c r="AX182" s="59"/>
      <c r="AY182" s="58"/>
      <c r="BF182" s="59"/>
    </row>
    <row r="183" ht="15.75" customHeight="1">
      <c r="A183" s="60"/>
      <c r="B183" s="61"/>
      <c r="C183" s="62"/>
      <c r="D183" s="62"/>
      <c r="E183" s="62"/>
      <c r="F183" s="62"/>
      <c r="G183" s="63"/>
      <c r="H183" s="61"/>
      <c r="I183" s="62"/>
      <c r="J183" s="62"/>
      <c r="K183" s="62"/>
      <c r="L183" s="62"/>
      <c r="M183" s="62"/>
      <c r="N183" s="62"/>
      <c r="O183" s="62"/>
      <c r="P183" s="62"/>
      <c r="Q183" s="62"/>
      <c r="R183" s="62"/>
      <c r="S183" s="62"/>
      <c r="T183" s="63"/>
      <c r="U183" s="61"/>
      <c r="V183" s="62"/>
      <c r="W183" s="62"/>
      <c r="X183" s="62"/>
      <c r="Y183" s="62"/>
      <c r="Z183" s="62"/>
      <c r="AA183" s="62"/>
      <c r="AB183" s="62"/>
      <c r="AC183" s="62"/>
      <c r="AD183" s="63"/>
      <c r="AE183" s="61"/>
      <c r="AF183" s="62"/>
      <c r="AG183" s="62"/>
      <c r="AH183" s="62"/>
      <c r="AI183" s="62"/>
      <c r="AJ183" s="62"/>
      <c r="AK183" s="62"/>
      <c r="AL183" s="62"/>
      <c r="AM183" s="62"/>
      <c r="AN183" s="63"/>
      <c r="AO183" s="61"/>
      <c r="AP183" s="62"/>
      <c r="AQ183" s="62"/>
      <c r="AR183" s="62"/>
      <c r="AS183" s="62"/>
      <c r="AT183" s="62"/>
      <c r="AU183" s="62"/>
      <c r="AV183" s="62"/>
      <c r="AW183" s="62"/>
      <c r="AX183" s="63"/>
      <c r="AY183" s="61"/>
      <c r="AZ183" s="62"/>
      <c r="BA183" s="62"/>
      <c r="BB183" s="62"/>
      <c r="BC183" s="62"/>
      <c r="BD183" s="62"/>
      <c r="BE183" s="62"/>
      <c r="BF183" s="63"/>
    </row>
    <row r="184" ht="15.75" customHeight="1">
      <c r="A184" s="53"/>
      <c r="B184" s="54"/>
      <c r="C184" s="55"/>
      <c r="D184" s="55"/>
      <c r="E184" s="55"/>
      <c r="F184" s="55"/>
      <c r="G184" s="56"/>
      <c r="H184" s="54"/>
      <c r="I184" s="55"/>
      <c r="J184" s="55"/>
      <c r="K184" s="55"/>
      <c r="L184" s="55"/>
      <c r="M184" s="55"/>
      <c r="N184" s="55"/>
      <c r="O184" s="55"/>
      <c r="P184" s="55"/>
      <c r="Q184" s="55"/>
      <c r="R184" s="55"/>
      <c r="S184" s="55"/>
      <c r="T184" s="56"/>
      <c r="U184" s="54"/>
      <c r="V184" s="55"/>
      <c r="W184" s="55"/>
      <c r="X184" s="55"/>
      <c r="Y184" s="55"/>
      <c r="Z184" s="55"/>
      <c r="AA184" s="55"/>
      <c r="AB184" s="55"/>
      <c r="AC184" s="55"/>
      <c r="AD184" s="56"/>
      <c r="AE184" s="54"/>
      <c r="AF184" s="55"/>
      <c r="AG184" s="55"/>
      <c r="AH184" s="55"/>
      <c r="AI184" s="55"/>
      <c r="AJ184" s="55"/>
      <c r="AK184" s="55"/>
      <c r="AL184" s="55"/>
      <c r="AM184" s="55"/>
      <c r="AN184" s="56"/>
      <c r="AO184" s="54"/>
      <c r="AP184" s="55"/>
      <c r="AQ184" s="55"/>
      <c r="AR184" s="55"/>
      <c r="AS184" s="55"/>
      <c r="AT184" s="55"/>
      <c r="AU184" s="55"/>
      <c r="AV184" s="55"/>
      <c r="AW184" s="55"/>
      <c r="AX184" s="56"/>
      <c r="AY184" s="54"/>
      <c r="AZ184" s="55"/>
      <c r="BA184" s="55"/>
      <c r="BB184" s="55"/>
      <c r="BC184" s="55"/>
      <c r="BD184" s="55"/>
      <c r="BE184" s="55"/>
      <c r="BF184" s="56"/>
    </row>
    <row r="185" ht="15.75" customHeight="1">
      <c r="A185" s="57"/>
      <c r="B185" s="58"/>
      <c r="G185" s="59"/>
      <c r="H185" s="58"/>
      <c r="T185" s="59"/>
      <c r="U185" s="58"/>
      <c r="AD185" s="59"/>
      <c r="AE185" s="58"/>
      <c r="AN185" s="59"/>
      <c r="AO185" s="58"/>
      <c r="AX185" s="59"/>
      <c r="AY185" s="58"/>
      <c r="BF185" s="59"/>
    </row>
    <row r="186" ht="15.75" customHeight="1">
      <c r="A186" s="57"/>
      <c r="B186" s="58"/>
      <c r="G186" s="59"/>
      <c r="H186" s="58"/>
      <c r="T186" s="59"/>
      <c r="U186" s="58"/>
      <c r="AD186" s="59"/>
      <c r="AE186" s="58"/>
      <c r="AN186" s="59"/>
      <c r="AO186" s="58"/>
      <c r="AX186" s="59"/>
      <c r="AY186" s="58"/>
      <c r="BF186" s="59"/>
    </row>
    <row r="187" ht="15.75" customHeight="1">
      <c r="A187" s="57"/>
      <c r="B187" s="58"/>
      <c r="G187" s="59"/>
      <c r="H187" s="58"/>
      <c r="T187" s="59"/>
      <c r="U187" s="58"/>
      <c r="AD187" s="59"/>
      <c r="AE187" s="58"/>
      <c r="AN187" s="59"/>
      <c r="AO187" s="58"/>
      <c r="AX187" s="59"/>
      <c r="AY187" s="58"/>
      <c r="BF187" s="59"/>
    </row>
    <row r="188" ht="15.75" customHeight="1">
      <c r="A188" s="57"/>
      <c r="B188" s="58"/>
      <c r="G188" s="59"/>
      <c r="H188" s="58"/>
      <c r="T188" s="59"/>
      <c r="U188" s="58"/>
      <c r="AD188" s="59"/>
      <c r="AE188" s="58"/>
      <c r="AN188" s="59"/>
      <c r="AO188" s="58"/>
      <c r="AX188" s="59"/>
      <c r="AY188" s="58"/>
      <c r="BF188" s="59"/>
    </row>
    <row r="189" ht="15.75" customHeight="1">
      <c r="A189" s="57"/>
      <c r="B189" s="58"/>
      <c r="G189" s="59"/>
      <c r="H189" s="58"/>
      <c r="T189" s="59"/>
      <c r="U189" s="58"/>
      <c r="AD189" s="59"/>
      <c r="AE189" s="58"/>
      <c r="AN189" s="59"/>
      <c r="AO189" s="58"/>
      <c r="AX189" s="59"/>
      <c r="AY189" s="58"/>
      <c r="BF189" s="59"/>
    </row>
    <row r="190" ht="15.75" customHeight="1">
      <c r="A190" s="57"/>
      <c r="B190" s="58"/>
      <c r="G190" s="59"/>
      <c r="H190" s="58"/>
      <c r="T190" s="59"/>
      <c r="U190" s="58"/>
      <c r="AD190" s="59"/>
      <c r="AE190" s="58"/>
      <c r="AN190" s="59"/>
      <c r="AO190" s="58"/>
      <c r="AX190" s="59"/>
      <c r="AY190" s="58"/>
      <c r="BF190" s="59"/>
    </row>
    <row r="191" ht="15.75" customHeight="1">
      <c r="A191" s="57"/>
      <c r="B191" s="58"/>
      <c r="G191" s="59"/>
      <c r="H191" s="58"/>
      <c r="T191" s="59"/>
      <c r="U191" s="58"/>
      <c r="AD191" s="59"/>
      <c r="AE191" s="58"/>
      <c r="AN191" s="59"/>
      <c r="AO191" s="58"/>
      <c r="AX191" s="59"/>
      <c r="AY191" s="58"/>
      <c r="BF191" s="59"/>
    </row>
    <row r="192" ht="15.75" customHeight="1">
      <c r="A192" s="57"/>
      <c r="B192" s="58"/>
      <c r="G192" s="59"/>
      <c r="H192" s="58"/>
      <c r="T192" s="59"/>
      <c r="U192" s="58"/>
      <c r="AD192" s="59"/>
      <c r="AE192" s="58"/>
      <c r="AN192" s="59"/>
      <c r="AO192" s="58"/>
      <c r="AX192" s="59"/>
      <c r="AY192" s="58"/>
      <c r="BF192" s="59"/>
    </row>
    <row r="193" ht="15.75" customHeight="1">
      <c r="A193" s="57"/>
      <c r="B193" s="58"/>
      <c r="G193" s="59"/>
      <c r="H193" s="58"/>
      <c r="T193" s="59"/>
      <c r="U193" s="58"/>
      <c r="AD193" s="59"/>
      <c r="AE193" s="58"/>
      <c r="AN193" s="59"/>
      <c r="AO193" s="58"/>
      <c r="AX193" s="59"/>
      <c r="AY193" s="58"/>
      <c r="BF193" s="59"/>
    </row>
    <row r="194" ht="15.75" customHeight="1">
      <c r="A194" s="60"/>
      <c r="B194" s="61"/>
      <c r="C194" s="62"/>
      <c r="D194" s="62"/>
      <c r="E194" s="62"/>
      <c r="F194" s="62"/>
      <c r="G194" s="63"/>
      <c r="H194" s="61"/>
      <c r="I194" s="62"/>
      <c r="J194" s="62"/>
      <c r="K194" s="62"/>
      <c r="L194" s="62"/>
      <c r="M194" s="62"/>
      <c r="N194" s="62"/>
      <c r="O194" s="62"/>
      <c r="P194" s="62"/>
      <c r="Q194" s="62"/>
      <c r="R194" s="62"/>
      <c r="S194" s="62"/>
      <c r="T194" s="63"/>
      <c r="U194" s="61"/>
      <c r="V194" s="62"/>
      <c r="W194" s="62"/>
      <c r="X194" s="62"/>
      <c r="Y194" s="62"/>
      <c r="Z194" s="62"/>
      <c r="AA194" s="62"/>
      <c r="AB194" s="62"/>
      <c r="AC194" s="62"/>
      <c r="AD194" s="63"/>
      <c r="AE194" s="61"/>
      <c r="AF194" s="62"/>
      <c r="AG194" s="62"/>
      <c r="AH194" s="62"/>
      <c r="AI194" s="62"/>
      <c r="AJ194" s="62"/>
      <c r="AK194" s="62"/>
      <c r="AL194" s="62"/>
      <c r="AM194" s="62"/>
      <c r="AN194" s="63"/>
      <c r="AO194" s="61"/>
      <c r="AP194" s="62"/>
      <c r="AQ194" s="62"/>
      <c r="AR194" s="62"/>
      <c r="AS194" s="62"/>
      <c r="AT194" s="62"/>
      <c r="AU194" s="62"/>
      <c r="AV194" s="62"/>
      <c r="AW194" s="62"/>
      <c r="AX194" s="63"/>
      <c r="AY194" s="61"/>
      <c r="AZ194" s="62"/>
      <c r="BA194" s="62"/>
      <c r="BB194" s="62"/>
      <c r="BC194" s="62"/>
      <c r="BD194" s="62"/>
      <c r="BE194" s="62"/>
      <c r="BF194" s="63"/>
    </row>
    <row r="195" ht="15.75" customHeight="1">
      <c r="A195" s="53"/>
      <c r="B195" s="54"/>
      <c r="C195" s="55"/>
      <c r="D195" s="55"/>
      <c r="E195" s="55"/>
      <c r="F195" s="55"/>
      <c r="G195" s="56"/>
      <c r="H195" s="54"/>
      <c r="I195" s="55"/>
      <c r="J195" s="55"/>
      <c r="K195" s="55"/>
      <c r="L195" s="55"/>
      <c r="M195" s="55"/>
      <c r="N195" s="55"/>
      <c r="O195" s="55"/>
      <c r="P195" s="55"/>
      <c r="Q195" s="55"/>
      <c r="R195" s="55"/>
      <c r="S195" s="55"/>
      <c r="T195" s="56"/>
      <c r="U195" s="54"/>
      <c r="V195" s="55"/>
      <c r="W195" s="55"/>
      <c r="X195" s="55"/>
      <c r="Y195" s="55"/>
      <c r="Z195" s="55"/>
      <c r="AA195" s="55"/>
      <c r="AB195" s="55"/>
      <c r="AC195" s="55"/>
      <c r="AD195" s="56"/>
      <c r="AE195" s="54"/>
      <c r="AF195" s="55"/>
      <c r="AG195" s="55"/>
      <c r="AH195" s="55"/>
      <c r="AI195" s="55"/>
      <c r="AJ195" s="55"/>
      <c r="AK195" s="55"/>
      <c r="AL195" s="55"/>
      <c r="AM195" s="55"/>
      <c r="AN195" s="56"/>
      <c r="AO195" s="54"/>
      <c r="AP195" s="55"/>
      <c r="AQ195" s="55"/>
      <c r="AR195" s="55"/>
      <c r="AS195" s="55"/>
      <c r="AT195" s="55"/>
      <c r="AU195" s="55"/>
      <c r="AV195" s="55"/>
      <c r="AW195" s="55"/>
      <c r="AX195" s="56"/>
      <c r="AY195" s="54"/>
      <c r="AZ195" s="55"/>
      <c r="BA195" s="55"/>
      <c r="BB195" s="55"/>
      <c r="BC195" s="55"/>
      <c r="BD195" s="55"/>
      <c r="BE195" s="55"/>
      <c r="BF195" s="56"/>
    </row>
    <row r="196" ht="15.75" customHeight="1">
      <c r="A196" s="57"/>
      <c r="B196" s="58"/>
      <c r="G196" s="59"/>
      <c r="H196" s="58"/>
      <c r="T196" s="59"/>
      <c r="U196" s="58"/>
      <c r="AD196" s="59"/>
      <c r="AE196" s="58"/>
      <c r="AN196" s="59"/>
      <c r="AO196" s="58"/>
      <c r="AX196" s="59"/>
      <c r="AY196" s="58"/>
      <c r="BF196" s="59"/>
    </row>
    <row r="197" ht="15.75" customHeight="1">
      <c r="A197" s="57"/>
      <c r="B197" s="58"/>
      <c r="G197" s="59"/>
      <c r="H197" s="58"/>
      <c r="T197" s="59"/>
      <c r="U197" s="58"/>
      <c r="AD197" s="59"/>
      <c r="AE197" s="58"/>
      <c r="AN197" s="59"/>
      <c r="AO197" s="58"/>
      <c r="AX197" s="59"/>
      <c r="AY197" s="58"/>
      <c r="BF197" s="59"/>
    </row>
    <row r="198" ht="15.75" customHeight="1">
      <c r="A198" s="57"/>
      <c r="B198" s="58"/>
      <c r="G198" s="59"/>
      <c r="H198" s="58"/>
      <c r="T198" s="59"/>
      <c r="U198" s="58"/>
      <c r="AD198" s="59"/>
      <c r="AE198" s="58"/>
      <c r="AN198" s="59"/>
      <c r="AO198" s="58"/>
      <c r="AX198" s="59"/>
      <c r="AY198" s="58"/>
      <c r="BF198" s="59"/>
    </row>
    <row r="199" ht="15.75" customHeight="1">
      <c r="A199" s="57"/>
      <c r="B199" s="58"/>
      <c r="G199" s="59"/>
      <c r="H199" s="58"/>
      <c r="T199" s="59"/>
      <c r="U199" s="58"/>
      <c r="AD199" s="59"/>
      <c r="AE199" s="58"/>
      <c r="AN199" s="59"/>
      <c r="AO199" s="58"/>
      <c r="AX199" s="59"/>
      <c r="AY199" s="58"/>
      <c r="BF199" s="59"/>
    </row>
    <row r="200" ht="15.75" customHeight="1">
      <c r="A200" s="57"/>
      <c r="B200" s="58"/>
      <c r="G200" s="59"/>
      <c r="H200" s="58"/>
      <c r="T200" s="59"/>
      <c r="U200" s="58"/>
      <c r="AD200" s="59"/>
      <c r="AE200" s="58"/>
      <c r="AN200" s="59"/>
      <c r="AO200" s="58"/>
      <c r="AX200" s="59"/>
      <c r="AY200" s="58"/>
      <c r="BF200" s="59"/>
    </row>
    <row r="201" ht="15.75" customHeight="1">
      <c r="A201" s="57"/>
      <c r="B201" s="58"/>
      <c r="G201" s="59"/>
      <c r="H201" s="58"/>
      <c r="T201" s="59"/>
      <c r="U201" s="58"/>
      <c r="AD201" s="59"/>
      <c r="AE201" s="58"/>
      <c r="AN201" s="59"/>
      <c r="AO201" s="58"/>
      <c r="AX201" s="59"/>
      <c r="AY201" s="58"/>
      <c r="BF201" s="59"/>
    </row>
    <row r="202" ht="15.75" customHeight="1">
      <c r="A202" s="57"/>
      <c r="B202" s="58"/>
      <c r="G202" s="59"/>
      <c r="H202" s="58"/>
      <c r="T202" s="59"/>
      <c r="U202" s="58"/>
      <c r="AD202" s="59"/>
      <c r="AE202" s="58"/>
      <c r="AN202" s="59"/>
      <c r="AO202" s="58"/>
      <c r="AX202" s="59"/>
      <c r="AY202" s="58"/>
      <c r="BF202" s="59"/>
    </row>
    <row r="203" ht="15.75" customHeight="1">
      <c r="A203" s="57"/>
      <c r="B203" s="58"/>
      <c r="G203" s="59"/>
      <c r="H203" s="58"/>
      <c r="T203" s="59"/>
      <c r="U203" s="58"/>
      <c r="AD203" s="59"/>
      <c r="AE203" s="58"/>
      <c r="AN203" s="59"/>
      <c r="AO203" s="58"/>
      <c r="AX203" s="59"/>
      <c r="AY203" s="58"/>
      <c r="BF203" s="59"/>
    </row>
    <row r="204" ht="15.75" customHeight="1">
      <c r="A204" s="57"/>
      <c r="B204" s="58"/>
      <c r="G204" s="59"/>
      <c r="H204" s="58"/>
      <c r="T204" s="59"/>
      <c r="U204" s="58"/>
      <c r="AD204" s="59"/>
      <c r="AE204" s="58"/>
      <c r="AN204" s="59"/>
      <c r="AO204" s="58"/>
      <c r="AX204" s="59"/>
      <c r="AY204" s="58"/>
      <c r="BF204" s="59"/>
    </row>
    <row r="205" ht="15.75" customHeight="1">
      <c r="A205" s="60"/>
      <c r="B205" s="61"/>
      <c r="C205" s="62"/>
      <c r="D205" s="62"/>
      <c r="E205" s="62"/>
      <c r="F205" s="62"/>
      <c r="G205" s="63"/>
      <c r="H205" s="61"/>
      <c r="I205" s="62"/>
      <c r="J205" s="62"/>
      <c r="K205" s="62"/>
      <c r="L205" s="62"/>
      <c r="M205" s="62"/>
      <c r="N205" s="62"/>
      <c r="O205" s="62"/>
      <c r="P205" s="62"/>
      <c r="Q205" s="62"/>
      <c r="R205" s="62"/>
      <c r="S205" s="62"/>
      <c r="T205" s="63"/>
      <c r="U205" s="61"/>
      <c r="V205" s="62"/>
      <c r="W205" s="62"/>
      <c r="X205" s="62"/>
      <c r="Y205" s="62"/>
      <c r="Z205" s="62"/>
      <c r="AA205" s="62"/>
      <c r="AB205" s="62"/>
      <c r="AC205" s="62"/>
      <c r="AD205" s="63"/>
      <c r="AE205" s="61"/>
      <c r="AF205" s="62"/>
      <c r="AG205" s="62"/>
      <c r="AH205" s="62"/>
      <c r="AI205" s="62"/>
      <c r="AJ205" s="62"/>
      <c r="AK205" s="62"/>
      <c r="AL205" s="62"/>
      <c r="AM205" s="62"/>
      <c r="AN205" s="63"/>
      <c r="AO205" s="61"/>
      <c r="AP205" s="62"/>
      <c r="AQ205" s="62"/>
      <c r="AR205" s="62"/>
      <c r="AS205" s="62"/>
      <c r="AT205" s="62"/>
      <c r="AU205" s="62"/>
      <c r="AV205" s="62"/>
      <c r="AW205" s="62"/>
      <c r="AX205" s="63"/>
      <c r="AY205" s="61"/>
      <c r="AZ205" s="62"/>
      <c r="BA205" s="62"/>
      <c r="BB205" s="62"/>
      <c r="BC205" s="62"/>
      <c r="BD205" s="62"/>
      <c r="BE205" s="62"/>
      <c r="BF205" s="63"/>
    </row>
    <row r="206" ht="15.75" customHeight="1">
      <c r="A206" s="53"/>
      <c r="B206" s="54"/>
      <c r="C206" s="55"/>
      <c r="D206" s="55"/>
      <c r="E206" s="55"/>
      <c r="F206" s="55"/>
      <c r="G206" s="56"/>
      <c r="H206" s="54"/>
      <c r="I206" s="55"/>
      <c r="J206" s="55"/>
      <c r="K206" s="55"/>
      <c r="L206" s="55"/>
      <c r="M206" s="55"/>
      <c r="N206" s="55"/>
      <c r="O206" s="55"/>
      <c r="P206" s="55"/>
      <c r="Q206" s="55"/>
      <c r="R206" s="55"/>
      <c r="S206" s="55"/>
      <c r="T206" s="56"/>
      <c r="U206" s="54"/>
      <c r="V206" s="55"/>
      <c r="W206" s="55"/>
      <c r="X206" s="55"/>
      <c r="Y206" s="55"/>
      <c r="Z206" s="55"/>
      <c r="AA206" s="55"/>
      <c r="AB206" s="55"/>
      <c r="AC206" s="55"/>
      <c r="AD206" s="56"/>
      <c r="AE206" s="54"/>
      <c r="AF206" s="55"/>
      <c r="AG206" s="55"/>
      <c r="AH206" s="55"/>
      <c r="AI206" s="55"/>
      <c r="AJ206" s="55"/>
      <c r="AK206" s="55"/>
      <c r="AL206" s="55"/>
      <c r="AM206" s="55"/>
      <c r="AN206" s="56"/>
      <c r="AO206" s="54"/>
      <c r="AP206" s="55"/>
      <c r="AQ206" s="55"/>
      <c r="AR206" s="55"/>
      <c r="AS206" s="55"/>
      <c r="AT206" s="55"/>
      <c r="AU206" s="55"/>
      <c r="AV206" s="55"/>
      <c r="AW206" s="55"/>
      <c r="AX206" s="56"/>
      <c r="AY206" s="54"/>
      <c r="AZ206" s="55"/>
      <c r="BA206" s="55"/>
      <c r="BB206" s="55"/>
      <c r="BC206" s="55"/>
      <c r="BD206" s="55"/>
      <c r="BE206" s="55"/>
      <c r="BF206" s="56"/>
    </row>
    <row r="207" ht="15.75" customHeight="1">
      <c r="A207" s="57"/>
      <c r="B207" s="58"/>
      <c r="G207" s="59"/>
      <c r="H207" s="58"/>
      <c r="T207" s="59"/>
      <c r="U207" s="58"/>
      <c r="AD207" s="59"/>
      <c r="AE207" s="58"/>
      <c r="AN207" s="59"/>
      <c r="AO207" s="58"/>
      <c r="AX207" s="59"/>
      <c r="AY207" s="58"/>
      <c r="BF207" s="59"/>
    </row>
    <row r="208" ht="15.75" customHeight="1">
      <c r="A208" s="57"/>
      <c r="B208" s="58"/>
      <c r="G208" s="59"/>
      <c r="H208" s="58"/>
      <c r="T208" s="59"/>
      <c r="U208" s="58"/>
      <c r="AD208" s="59"/>
      <c r="AE208" s="58"/>
      <c r="AN208" s="59"/>
      <c r="AO208" s="58"/>
      <c r="AX208" s="59"/>
      <c r="AY208" s="58"/>
      <c r="BF208" s="59"/>
    </row>
    <row r="209" ht="15.75" customHeight="1">
      <c r="A209" s="57"/>
      <c r="B209" s="58"/>
      <c r="G209" s="59"/>
      <c r="H209" s="58"/>
      <c r="T209" s="59"/>
      <c r="U209" s="58"/>
      <c r="AD209" s="59"/>
      <c r="AE209" s="58"/>
      <c r="AN209" s="59"/>
      <c r="AO209" s="58"/>
      <c r="AX209" s="59"/>
      <c r="AY209" s="58"/>
      <c r="BF209" s="59"/>
    </row>
    <row r="210" ht="15.75" customHeight="1">
      <c r="A210" s="57"/>
      <c r="B210" s="58"/>
      <c r="G210" s="59"/>
      <c r="H210" s="58"/>
      <c r="T210" s="59"/>
      <c r="U210" s="58"/>
      <c r="AD210" s="59"/>
      <c r="AE210" s="58"/>
      <c r="AN210" s="59"/>
      <c r="AO210" s="58"/>
      <c r="AX210" s="59"/>
      <c r="AY210" s="58"/>
      <c r="BF210" s="59"/>
    </row>
    <row r="211" ht="15.75" customHeight="1">
      <c r="A211" s="57"/>
      <c r="B211" s="58"/>
      <c r="G211" s="59"/>
      <c r="H211" s="58"/>
      <c r="T211" s="59"/>
      <c r="U211" s="58"/>
      <c r="AD211" s="59"/>
      <c r="AE211" s="58"/>
      <c r="AN211" s="59"/>
      <c r="AO211" s="58"/>
      <c r="AX211" s="59"/>
      <c r="AY211" s="58"/>
      <c r="BF211" s="59"/>
    </row>
    <row r="212" ht="15.75" customHeight="1">
      <c r="A212" s="57"/>
      <c r="B212" s="58"/>
      <c r="G212" s="59"/>
      <c r="H212" s="58"/>
      <c r="T212" s="59"/>
      <c r="U212" s="58"/>
      <c r="AD212" s="59"/>
      <c r="AE212" s="58"/>
      <c r="AN212" s="59"/>
      <c r="AO212" s="58"/>
      <c r="AX212" s="59"/>
      <c r="AY212" s="58"/>
      <c r="BF212" s="59"/>
    </row>
    <row r="213" ht="15.75" customHeight="1">
      <c r="A213" s="57"/>
      <c r="B213" s="58"/>
      <c r="G213" s="59"/>
      <c r="H213" s="58"/>
      <c r="T213" s="59"/>
      <c r="U213" s="58"/>
      <c r="AD213" s="59"/>
      <c r="AE213" s="58"/>
      <c r="AN213" s="59"/>
      <c r="AO213" s="58"/>
      <c r="AX213" s="59"/>
      <c r="AY213" s="58"/>
      <c r="BF213" s="59"/>
    </row>
    <row r="214" ht="15.75" customHeight="1">
      <c r="A214" s="57"/>
      <c r="B214" s="58"/>
      <c r="G214" s="59"/>
      <c r="H214" s="58"/>
      <c r="T214" s="59"/>
      <c r="U214" s="58"/>
      <c r="AD214" s="59"/>
      <c r="AE214" s="58"/>
      <c r="AN214" s="59"/>
      <c r="AO214" s="58"/>
      <c r="AX214" s="59"/>
      <c r="AY214" s="58"/>
      <c r="BF214" s="59"/>
    </row>
    <row r="215" ht="15.75" customHeight="1">
      <c r="A215" s="57"/>
      <c r="B215" s="58"/>
      <c r="G215" s="59"/>
      <c r="H215" s="58"/>
      <c r="T215" s="59"/>
      <c r="U215" s="58"/>
      <c r="AD215" s="59"/>
      <c r="AE215" s="58"/>
      <c r="AN215" s="59"/>
      <c r="AO215" s="58"/>
      <c r="AX215" s="59"/>
      <c r="AY215" s="58"/>
      <c r="BF215" s="59"/>
    </row>
    <row r="216" ht="15.75" customHeight="1">
      <c r="A216" s="60"/>
      <c r="B216" s="61"/>
      <c r="C216" s="62"/>
      <c r="D216" s="62"/>
      <c r="E216" s="62"/>
      <c r="F216" s="62"/>
      <c r="G216" s="63"/>
      <c r="H216" s="61"/>
      <c r="I216" s="62"/>
      <c r="J216" s="62"/>
      <c r="K216" s="62"/>
      <c r="L216" s="62"/>
      <c r="M216" s="62"/>
      <c r="N216" s="62"/>
      <c r="O216" s="62"/>
      <c r="P216" s="62"/>
      <c r="Q216" s="62"/>
      <c r="R216" s="62"/>
      <c r="S216" s="62"/>
      <c r="T216" s="63"/>
      <c r="U216" s="61"/>
      <c r="V216" s="62"/>
      <c r="W216" s="62"/>
      <c r="X216" s="62"/>
      <c r="Y216" s="62"/>
      <c r="Z216" s="62"/>
      <c r="AA216" s="62"/>
      <c r="AB216" s="62"/>
      <c r="AC216" s="62"/>
      <c r="AD216" s="63"/>
      <c r="AE216" s="61"/>
      <c r="AF216" s="62"/>
      <c r="AG216" s="62"/>
      <c r="AH216" s="62"/>
      <c r="AI216" s="62"/>
      <c r="AJ216" s="62"/>
      <c r="AK216" s="62"/>
      <c r="AL216" s="62"/>
      <c r="AM216" s="62"/>
      <c r="AN216" s="63"/>
      <c r="AO216" s="61"/>
      <c r="AP216" s="62"/>
      <c r="AQ216" s="62"/>
      <c r="AR216" s="62"/>
      <c r="AS216" s="62"/>
      <c r="AT216" s="62"/>
      <c r="AU216" s="62"/>
      <c r="AV216" s="62"/>
      <c r="AW216" s="62"/>
      <c r="AX216" s="63"/>
      <c r="AY216" s="61"/>
      <c r="AZ216" s="62"/>
      <c r="BA216" s="62"/>
      <c r="BB216" s="62"/>
      <c r="BC216" s="62"/>
      <c r="BD216" s="62"/>
      <c r="BE216" s="62"/>
      <c r="BF216" s="63"/>
    </row>
    <row r="217" ht="15.75" customHeight="1">
      <c r="A217" s="53"/>
      <c r="B217" s="54"/>
      <c r="C217" s="55"/>
      <c r="D217" s="55"/>
      <c r="E217" s="55"/>
      <c r="F217" s="55"/>
      <c r="G217" s="56"/>
      <c r="H217" s="54"/>
      <c r="I217" s="55"/>
      <c r="J217" s="55"/>
      <c r="K217" s="55"/>
      <c r="L217" s="55"/>
      <c r="M217" s="55"/>
      <c r="N217" s="55"/>
      <c r="O217" s="55"/>
      <c r="P217" s="55"/>
      <c r="Q217" s="55"/>
      <c r="R217" s="55"/>
      <c r="S217" s="55"/>
      <c r="T217" s="56"/>
      <c r="U217" s="54"/>
      <c r="V217" s="55"/>
      <c r="W217" s="55"/>
      <c r="X217" s="55"/>
      <c r="Y217" s="55"/>
      <c r="Z217" s="55"/>
      <c r="AA217" s="55"/>
      <c r="AB217" s="55"/>
      <c r="AC217" s="55"/>
      <c r="AD217" s="56"/>
      <c r="AE217" s="54"/>
      <c r="AF217" s="55"/>
      <c r="AG217" s="55"/>
      <c r="AH217" s="55"/>
      <c r="AI217" s="55"/>
      <c r="AJ217" s="55"/>
      <c r="AK217" s="55"/>
      <c r="AL217" s="55"/>
      <c r="AM217" s="55"/>
      <c r="AN217" s="56"/>
      <c r="AO217" s="54"/>
      <c r="AP217" s="55"/>
      <c r="AQ217" s="55"/>
      <c r="AR217" s="55"/>
      <c r="AS217" s="55"/>
      <c r="AT217" s="55"/>
      <c r="AU217" s="55"/>
      <c r="AV217" s="55"/>
      <c r="AW217" s="55"/>
      <c r="AX217" s="56"/>
      <c r="AY217" s="54"/>
      <c r="AZ217" s="55"/>
      <c r="BA217" s="55"/>
      <c r="BB217" s="55"/>
      <c r="BC217" s="55"/>
      <c r="BD217" s="55"/>
      <c r="BE217" s="55"/>
      <c r="BF217" s="56"/>
    </row>
    <row r="218" ht="15.75" customHeight="1">
      <c r="A218" s="57"/>
      <c r="B218" s="58"/>
      <c r="G218" s="59"/>
      <c r="H218" s="58"/>
      <c r="T218" s="59"/>
      <c r="U218" s="58"/>
      <c r="AD218" s="59"/>
      <c r="AE218" s="58"/>
      <c r="AN218" s="59"/>
      <c r="AO218" s="58"/>
      <c r="AX218" s="59"/>
      <c r="AY218" s="58"/>
      <c r="BF218" s="59"/>
    </row>
    <row r="219" ht="15.75" customHeight="1">
      <c r="A219" s="57"/>
      <c r="B219" s="58"/>
      <c r="G219" s="59"/>
      <c r="H219" s="58"/>
      <c r="T219" s="59"/>
      <c r="U219" s="58"/>
      <c r="AD219" s="59"/>
      <c r="AE219" s="58"/>
      <c r="AN219" s="59"/>
      <c r="AO219" s="58"/>
      <c r="AX219" s="59"/>
      <c r="AY219" s="58"/>
      <c r="BF219" s="59"/>
    </row>
    <row r="220" ht="15.75" customHeight="1">
      <c r="A220" s="57"/>
      <c r="B220" s="58"/>
      <c r="G220" s="59"/>
      <c r="H220" s="58"/>
      <c r="T220" s="59"/>
      <c r="U220" s="58"/>
      <c r="AD220" s="59"/>
      <c r="AE220" s="58"/>
      <c r="AN220" s="59"/>
      <c r="AO220" s="58"/>
      <c r="AX220" s="59"/>
      <c r="AY220" s="58"/>
      <c r="BF220" s="59"/>
    </row>
    <row r="221" ht="15.75" customHeight="1">
      <c r="A221" s="57"/>
      <c r="B221" s="58"/>
      <c r="G221" s="59"/>
      <c r="H221" s="58"/>
      <c r="T221" s="59"/>
      <c r="U221" s="58"/>
      <c r="AD221" s="59"/>
      <c r="AE221" s="58"/>
      <c r="AN221" s="59"/>
      <c r="AO221" s="58"/>
      <c r="AX221" s="59"/>
      <c r="AY221" s="58"/>
      <c r="BF221" s="59"/>
    </row>
    <row r="222" ht="15.75" customHeight="1">
      <c r="A222" s="57"/>
      <c r="B222" s="58"/>
      <c r="G222" s="59"/>
      <c r="H222" s="58"/>
      <c r="T222" s="59"/>
      <c r="U222" s="58"/>
      <c r="AD222" s="59"/>
      <c r="AE222" s="58"/>
      <c r="AN222" s="59"/>
      <c r="AO222" s="58"/>
      <c r="AX222" s="59"/>
      <c r="AY222" s="58"/>
      <c r="BF222" s="59"/>
    </row>
    <row r="223" ht="15.75" customHeight="1">
      <c r="A223" s="57"/>
      <c r="B223" s="58"/>
      <c r="G223" s="59"/>
      <c r="H223" s="58"/>
      <c r="T223" s="59"/>
      <c r="U223" s="58"/>
      <c r="AD223" s="59"/>
      <c r="AE223" s="58"/>
      <c r="AN223" s="59"/>
      <c r="AO223" s="58"/>
      <c r="AX223" s="59"/>
      <c r="AY223" s="58"/>
      <c r="BF223" s="59"/>
    </row>
    <row r="224" ht="15.75" customHeight="1">
      <c r="A224" s="57"/>
      <c r="B224" s="58"/>
      <c r="G224" s="59"/>
      <c r="H224" s="58"/>
      <c r="T224" s="59"/>
      <c r="U224" s="58"/>
      <c r="AD224" s="59"/>
      <c r="AE224" s="58"/>
      <c r="AN224" s="59"/>
      <c r="AO224" s="58"/>
      <c r="AX224" s="59"/>
      <c r="AY224" s="58"/>
      <c r="BF224" s="59"/>
    </row>
    <row r="225" ht="15.75" customHeight="1">
      <c r="A225" s="57"/>
      <c r="B225" s="58"/>
      <c r="G225" s="59"/>
      <c r="H225" s="58"/>
      <c r="T225" s="59"/>
      <c r="U225" s="58"/>
      <c r="AD225" s="59"/>
      <c r="AE225" s="58"/>
      <c r="AN225" s="59"/>
      <c r="AO225" s="58"/>
      <c r="AX225" s="59"/>
      <c r="AY225" s="58"/>
      <c r="BF225" s="59"/>
    </row>
    <row r="226" ht="15.75" customHeight="1">
      <c r="A226" s="57"/>
      <c r="B226" s="58"/>
      <c r="G226" s="59"/>
      <c r="H226" s="58"/>
      <c r="T226" s="59"/>
      <c r="U226" s="58"/>
      <c r="AD226" s="59"/>
      <c r="AE226" s="58"/>
      <c r="AN226" s="59"/>
      <c r="AO226" s="58"/>
      <c r="AX226" s="59"/>
      <c r="AY226" s="58"/>
      <c r="BF226" s="59"/>
    </row>
    <row r="227" ht="15.75" customHeight="1">
      <c r="A227" s="60"/>
      <c r="B227" s="61"/>
      <c r="C227" s="62"/>
      <c r="D227" s="62"/>
      <c r="E227" s="62"/>
      <c r="F227" s="62"/>
      <c r="G227" s="63"/>
      <c r="H227" s="61"/>
      <c r="I227" s="62"/>
      <c r="J227" s="62"/>
      <c r="K227" s="62"/>
      <c r="L227" s="62"/>
      <c r="M227" s="62"/>
      <c r="N227" s="62"/>
      <c r="O227" s="62"/>
      <c r="P227" s="62"/>
      <c r="Q227" s="62"/>
      <c r="R227" s="62"/>
      <c r="S227" s="62"/>
      <c r="T227" s="63"/>
      <c r="U227" s="61"/>
      <c r="V227" s="62"/>
      <c r="W227" s="62"/>
      <c r="X227" s="62"/>
      <c r="Y227" s="62"/>
      <c r="Z227" s="62"/>
      <c r="AA227" s="62"/>
      <c r="AB227" s="62"/>
      <c r="AC227" s="62"/>
      <c r="AD227" s="63"/>
      <c r="AE227" s="61"/>
      <c r="AF227" s="62"/>
      <c r="AG227" s="62"/>
      <c r="AH227" s="62"/>
      <c r="AI227" s="62"/>
      <c r="AJ227" s="62"/>
      <c r="AK227" s="62"/>
      <c r="AL227" s="62"/>
      <c r="AM227" s="62"/>
      <c r="AN227" s="63"/>
      <c r="AO227" s="61"/>
      <c r="AP227" s="62"/>
      <c r="AQ227" s="62"/>
      <c r="AR227" s="62"/>
      <c r="AS227" s="62"/>
      <c r="AT227" s="62"/>
      <c r="AU227" s="62"/>
      <c r="AV227" s="62"/>
      <c r="AW227" s="62"/>
      <c r="AX227" s="63"/>
      <c r="AY227" s="61"/>
      <c r="AZ227" s="62"/>
      <c r="BA227" s="62"/>
      <c r="BB227" s="62"/>
      <c r="BC227" s="62"/>
      <c r="BD227" s="62"/>
      <c r="BE227" s="62"/>
      <c r="BF227" s="63"/>
    </row>
    <row r="228" ht="15.75" customHeight="1">
      <c r="A228" s="53"/>
      <c r="B228" s="54"/>
      <c r="C228" s="55"/>
      <c r="D228" s="55"/>
      <c r="E228" s="55"/>
      <c r="F228" s="55"/>
      <c r="G228" s="56"/>
      <c r="H228" s="54"/>
      <c r="I228" s="55"/>
      <c r="J228" s="55"/>
      <c r="K228" s="55"/>
      <c r="L228" s="55"/>
      <c r="M228" s="55"/>
      <c r="N228" s="55"/>
      <c r="O228" s="55"/>
      <c r="P228" s="55"/>
      <c r="Q228" s="55"/>
      <c r="R228" s="55"/>
      <c r="S228" s="55"/>
      <c r="T228" s="56"/>
      <c r="U228" s="54"/>
      <c r="V228" s="55"/>
      <c r="W228" s="55"/>
      <c r="X228" s="55"/>
      <c r="Y228" s="55"/>
      <c r="Z228" s="55"/>
      <c r="AA228" s="55"/>
      <c r="AB228" s="55"/>
      <c r="AC228" s="55"/>
      <c r="AD228" s="56"/>
      <c r="AE228" s="54"/>
      <c r="AF228" s="55"/>
      <c r="AG228" s="55"/>
      <c r="AH228" s="55"/>
      <c r="AI228" s="55"/>
      <c r="AJ228" s="55"/>
      <c r="AK228" s="55"/>
      <c r="AL228" s="55"/>
      <c r="AM228" s="55"/>
      <c r="AN228" s="56"/>
      <c r="AO228" s="54"/>
      <c r="AP228" s="55"/>
      <c r="AQ228" s="55"/>
      <c r="AR228" s="55"/>
      <c r="AS228" s="55"/>
      <c r="AT228" s="55"/>
      <c r="AU228" s="55"/>
      <c r="AV228" s="55"/>
      <c r="AW228" s="55"/>
      <c r="AX228" s="56"/>
      <c r="AY228" s="54"/>
      <c r="AZ228" s="55"/>
      <c r="BA228" s="55"/>
      <c r="BB228" s="55"/>
      <c r="BC228" s="55"/>
      <c r="BD228" s="55"/>
      <c r="BE228" s="55"/>
      <c r="BF228" s="56"/>
    </row>
    <row r="229" ht="15.75" customHeight="1">
      <c r="A229" s="57"/>
      <c r="B229" s="58"/>
      <c r="G229" s="59"/>
      <c r="H229" s="58"/>
      <c r="T229" s="59"/>
      <c r="U229" s="58"/>
      <c r="AD229" s="59"/>
      <c r="AE229" s="58"/>
      <c r="AN229" s="59"/>
      <c r="AO229" s="58"/>
      <c r="AX229" s="59"/>
      <c r="AY229" s="58"/>
      <c r="BF229" s="59"/>
    </row>
    <row r="230" ht="15.75" customHeight="1">
      <c r="A230" s="60"/>
      <c r="B230" s="61"/>
      <c r="C230" s="62"/>
      <c r="D230" s="62"/>
      <c r="E230" s="62"/>
      <c r="F230" s="62"/>
      <c r="G230" s="63"/>
      <c r="H230" s="61"/>
      <c r="I230" s="62"/>
      <c r="J230" s="62"/>
      <c r="K230" s="62"/>
      <c r="L230" s="62"/>
      <c r="M230" s="62"/>
      <c r="N230" s="62"/>
      <c r="O230" s="62"/>
      <c r="P230" s="62"/>
      <c r="Q230" s="62"/>
      <c r="R230" s="62"/>
      <c r="S230" s="62"/>
      <c r="T230" s="63"/>
      <c r="U230" s="61"/>
      <c r="V230" s="62"/>
      <c r="W230" s="62"/>
      <c r="X230" s="62"/>
      <c r="Y230" s="62"/>
      <c r="Z230" s="62"/>
      <c r="AA230" s="62"/>
      <c r="AB230" s="62"/>
      <c r="AC230" s="62"/>
      <c r="AD230" s="63"/>
      <c r="AE230" s="61"/>
      <c r="AF230" s="62"/>
      <c r="AG230" s="62"/>
      <c r="AH230" s="62"/>
      <c r="AI230" s="62"/>
      <c r="AJ230" s="62"/>
      <c r="AK230" s="62"/>
      <c r="AL230" s="62"/>
      <c r="AM230" s="62"/>
      <c r="AN230" s="63"/>
      <c r="AO230" s="61"/>
      <c r="AP230" s="62"/>
      <c r="AQ230" s="62"/>
      <c r="AR230" s="62"/>
      <c r="AS230" s="62"/>
      <c r="AT230" s="62"/>
      <c r="AU230" s="62"/>
      <c r="AV230" s="62"/>
      <c r="AW230" s="62"/>
      <c r="AX230" s="63"/>
      <c r="AY230" s="61"/>
      <c r="AZ230" s="62"/>
      <c r="BA230" s="62"/>
      <c r="BB230" s="62"/>
      <c r="BC230" s="62"/>
      <c r="BD230" s="62"/>
      <c r="BE230" s="62"/>
      <c r="BF230" s="63"/>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0">
    <mergeCell ref="A173:A183"/>
    <mergeCell ref="B184:G194"/>
    <mergeCell ref="H184:T194"/>
    <mergeCell ref="U184:AD194"/>
    <mergeCell ref="AE184:AN194"/>
    <mergeCell ref="AO184:AX194"/>
    <mergeCell ref="AY184:BF194"/>
    <mergeCell ref="A184:A194"/>
    <mergeCell ref="B195:G205"/>
    <mergeCell ref="H195:T205"/>
    <mergeCell ref="U195:AD205"/>
    <mergeCell ref="AE195:AN205"/>
    <mergeCell ref="AO195:AX205"/>
    <mergeCell ref="AY195:BF205"/>
    <mergeCell ref="A195:A205"/>
    <mergeCell ref="B206:G216"/>
    <mergeCell ref="H206:T216"/>
    <mergeCell ref="U206:AD216"/>
    <mergeCell ref="AE206:AN216"/>
    <mergeCell ref="AO206:AX216"/>
    <mergeCell ref="AY206:BF216"/>
    <mergeCell ref="A206:A216"/>
    <mergeCell ref="B217:G227"/>
    <mergeCell ref="H217:T227"/>
    <mergeCell ref="U217:AD227"/>
    <mergeCell ref="AE217:AN227"/>
    <mergeCell ref="AO217:AX227"/>
    <mergeCell ref="AY217:BF227"/>
    <mergeCell ref="AO2:AU2"/>
    <mergeCell ref="AO3:AU3"/>
    <mergeCell ref="AO7:AX7"/>
    <mergeCell ref="AY7:BF7"/>
    <mergeCell ref="C5:BF5"/>
    <mergeCell ref="U6:AN6"/>
    <mergeCell ref="AO6:AX6"/>
    <mergeCell ref="AY6:BF6"/>
    <mergeCell ref="J1:AW1"/>
    <mergeCell ref="C2:J2"/>
    <mergeCell ref="K2:S2"/>
    <mergeCell ref="X2:AI2"/>
    <mergeCell ref="AV2:BF2"/>
    <mergeCell ref="K3:S3"/>
    <mergeCell ref="AV3:BF3"/>
    <mergeCell ref="C3:J3"/>
    <mergeCell ref="A6:G6"/>
    <mergeCell ref="H6:T6"/>
    <mergeCell ref="B7:G7"/>
    <mergeCell ref="H7:T7"/>
    <mergeCell ref="U7:AD7"/>
    <mergeCell ref="AE7:AN7"/>
    <mergeCell ref="A5:B5"/>
    <mergeCell ref="B8:G18"/>
    <mergeCell ref="H8:T18"/>
    <mergeCell ref="U8:AD18"/>
    <mergeCell ref="AE8:AN18"/>
    <mergeCell ref="AO8:AX18"/>
    <mergeCell ref="AY8:BF18"/>
    <mergeCell ref="A8:A18"/>
    <mergeCell ref="B19:G29"/>
    <mergeCell ref="H19:T29"/>
    <mergeCell ref="U19:AD29"/>
    <mergeCell ref="AE19:AN29"/>
    <mergeCell ref="AO19:AX29"/>
    <mergeCell ref="AY19:BF29"/>
    <mergeCell ref="A217:A227"/>
    <mergeCell ref="A228:A230"/>
    <mergeCell ref="B228:G230"/>
    <mergeCell ref="H228:T230"/>
    <mergeCell ref="U228:AD230"/>
    <mergeCell ref="AE228:AN230"/>
    <mergeCell ref="AO228:AX230"/>
    <mergeCell ref="AY228:BF230"/>
    <mergeCell ref="A19:A29"/>
    <mergeCell ref="B30:G40"/>
    <mergeCell ref="H30:T40"/>
    <mergeCell ref="U30:AD40"/>
    <mergeCell ref="AE30:AN40"/>
    <mergeCell ref="AO30:AX40"/>
    <mergeCell ref="AY30:BF40"/>
    <mergeCell ref="A30:A40"/>
    <mergeCell ref="B41:G51"/>
    <mergeCell ref="H41:T51"/>
    <mergeCell ref="U41:AD51"/>
    <mergeCell ref="AE41:AN51"/>
    <mergeCell ref="AO41:AX51"/>
    <mergeCell ref="AY41:BF51"/>
    <mergeCell ref="A41:A51"/>
    <mergeCell ref="B52:G62"/>
    <mergeCell ref="H52:T62"/>
    <mergeCell ref="U52:AD62"/>
    <mergeCell ref="AE52:AN62"/>
    <mergeCell ref="AO52:AX62"/>
    <mergeCell ref="AY52:BF62"/>
    <mergeCell ref="A52:A62"/>
    <mergeCell ref="B63:G73"/>
    <mergeCell ref="H63:T73"/>
    <mergeCell ref="U63:AD73"/>
    <mergeCell ref="AE63:AN73"/>
    <mergeCell ref="AO63:AX73"/>
    <mergeCell ref="AY63:BF73"/>
    <mergeCell ref="A63:A73"/>
    <mergeCell ref="B74:G84"/>
    <mergeCell ref="H74:T84"/>
    <mergeCell ref="U74:AD84"/>
    <mergeCell ref="AE74:AN84"/>
    <mergeCell ref="AO74:AX84"/>
    <mergeCell ref="AY74:BF84"/>
    <mergeCell ref="A74:A84"/>
    <mergeCell ref="B85:G95"/>
    <mergeCell ref="H85:T95"/>
    <mergeCell ref="U85:AD95"/>
    <mergeCell ref="AE85:AN95"/>
    <mergeCell ref="AO85:AX95"/>
    <mergeCell ref="AY85:BF95"/>
    <mergeCell ref="A85:A95"/>
    <mergeCell ref="B96:G106"/>
    <mergeCell ref="H96:T106"/>
    <mergeCell ref="U96:AD106"/>
    <mergeCell ref="AE96:AN106"/>
    <mergeCell ref="AO96:AX106"/>
    <mergeCell ref="AY96:BF106"/>
    <mergeCell ref="A96:A106"/>
    <mergeCell ref="B107:G117"/>
    <mergeCell ref="H107:T117"/>
    <mergeCell ref="U107:AD117"/>
    <mergeCell ref="AE107:AN117"/>
    <mergeCell ref="AO107:AX117"/>
    <mergeCell ref="AY107:BF117"/>
    <mergeCell ref="A107:A117"/>
    <mergeCell ref="B118:G128"/>
    <mergeCell ref="H118:T128"/>
    <mergeCell ref="U118:AD128"/>
    <mergeCell ref="AE118:AN128"/>
    <mergeCell ref="AO118:AX128"/>
    <mergeCell ref="AY118:BF128"/>
    <mergeCell ref="A118:A128"/>
    <mergeCell ref="B129:G139"/>
    <mergeCell ref="H129:T139"/>
    <mergeCell ref="U129:AD139"/>
    <mergeCell ref="AE129:AN139"/>
    <mergeCell ref="AO129:AX139"/>
    <mergeCell ref="AY129:BF139"/>
    <mergeCell ref="A129:A139"/>
    <mergeCell ref="B140:G150"/>
    <mergeCell ref="H140:T150"/>
    <mergeCell ref="U140:AD150"/>
    <mergeCell ref="AE140:AN150"/>
    <mergeCell ref="AO140:AX150"/>
    <mergeCell ref="AY140:BF150"/>
    <mergeCell ref="A140:A150"/>
    <mergeCell ref="B151:G161"/>
    <mergeCell ref="H151:T161"/>
    <mergeCell ref="U151:AD161"/>
    <mergeCell ref="AE151:AN161"/>
    <mergeCell ref="AO151:AX161"/>
    <mergeCell ref="AY151:BF161"/>
    <mergeCell ref="A151:A161"/>
    <mergeCell ref="B162:G172"/>
    <mergeCell ref="H162:T172"/>
    <mergeCell ref="U162:AD172"/>
    <mergeCell ref="AE162:AN172"/>
    <mergeCell ref="AO162:AX172"/>
    <mergeCell ref="AY162:BF172"/>
    <mergeCell ref="A162:A172"/>
    <mergeCell ref="B173:G183"/>
    <mergeCell ref="H173:T183"/>
    <mergeCell ref="U173:AD183"/>
    <mergeCell ref="AE173:AN183"/>
    <mergeCell ref="AO173:AX183"/>
    <mergeCell ref="AY173:BF18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Packaging, Non-Metallic &amp; Furniture</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row>
    <row r="5" ht="12.75" customHeight="1">
      <c r="A5" s="65" t="s">
        <v>52</v>
      </c>
      <c r="B5" s="10"/>
      <c r="C5" s="65" t="s">
        <v>53</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0"/>
    </row>
    <row r="6" ht="12.75" customHeight="1">
      <c r="A6" s="66" t="s">
        <v>54</v>
      </c>
      <c r="B6" s="67"/>
      <c r="C6" s="67"/>
      <c r="D6" s="67"/>
      <c r="E6" s="67"/>
      <c r="F6" s="67"/>
      <c r="G6" s="67"/>
      <c r="H6" s="67"/>
      <c r="I6" s="67"/>
      <c r="J6" s="68"/>
      <c r="K6" s="69" t="s">
        <v>32</v>
      </c>
      <c r="L6" s="67"/>
      <c r="M6" s="67"/>
      <c r="N6" s="67"/>
      <c r="O6" s="70" t="s">
        <v>55</v>
      </c>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row>
    <row r="7" ht="12.75" customHeight="1">
      <c r="A7" s="72" t="s">
        <v>56</v>
      </c>
      <c r="B7" s="73"/>
      <c r="C7" s="73"/>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4"/>
    </row>
    <row r="8" ht="12.75" customHeight="1">
      <c r="A8" s="75" t="s">
        <v>57</v>
      </c>
      <c r="B8" s="73"/>
      <c r="C8" s="73"/>
      <c r="D8" s="73"/>
      <c r="E8" s="73"/>
      <c r="F8" s="73"/>
      <c r="G8" s="73"/>
      <c r="H8" s="73"/>
      <c r="I8" s="73"/>
      <c r="J8" s="73"/>
      <c r="K8" s="76"/>
      <c r="L8" s="73"/>
      <c r="M8" s="73"/>
      <c r="N8" s="77"/>
      <c r="O8" s="78"/>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4"/>
    </row>
    <row r="9" ht="12.75" customHeight="1">
      <c r="A9" s="75" t="s">
        <v>58</v>
      </c>
      <c r="B9" s="73"/>
      <c r="C9" s="73"/>
      <c r="D9" s="73"/>
      <c r="E9" s="73"/>
      <c r="F9" s="73"/>
      <c r="G9" s="73"/>
      <c r="H9" s="73"/>
      <c r="I9" s="73"/>
      <c r="J9" s="73"/>
      <c r="K9" s="76"/>
      <c r="L9" s="73"/>
      <c r="M9" s="73"/>
      <c r="N9" s="77"/>
      <c r="O9" s="78"/>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4"/>
    </row>
    <row r="10" ht="12.75" customHeight="1">
      <c r="A10" s="75" t="s">
        <v>59</v>
      </c>
      <c r="B10" s="73"/>
      <c r="C10" s="73"/>
      <c r="D10" s="73"/>
      <c r="E10" s="73"/>
      <c r="F10" s="73"/>
      <c r="G10" s="73"/>
      <c r="H10" s="73"/>
      <c r="I10" s="73"/>
      <c r="J10" s="73"/>
      <c r="K10" s="76"/>
      <c r="L10" s="73"/>
      <c r="M10" s="73"/>
      <c r="N10" s="77"/>
      <c r="O10" s="78"/>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4"/>
    </row>
    <row r="11" ht="12.75" customHeight="1">
      <c r="A11" s="75" t="s">
        <v>60</v>
      </c>
      <c r="B11" s="73"/>
      <c r="C11" s="73"/>
      <c r="D11" s="73"/>
      <c r="E11" s="73"/>
      <c r="F11" s="73"/>
      <c r="G11" s="73"/>
      <c r="H11" s="73"/>
      <c r="I11" s="73"/>
      <c r="J11" s="73"/>
      <c r="K11" s="76"/>
      <c r="L11" s="73"/>
      <c r="M11" s="73"/>
      <c r="N11" s="77"/>
      <c r="O11" s="78"/>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4"/>
    </row>
    <row r="12" ht="12.75" customHeight="1">
      <c r="A12" s="75" t="s">
        <v>61</v>
      </c>
      <c r="B12" s="73"/>
      <c r="C12" s="73"/>
      <c r="D12" s="73"/>
      <c r="E12" s="73"/>
      <c r="F12" s="73"/>
      <c r="G12" s="73"/>
      <c r="H12" s="73"/>
      <c r="I12" s="73"/>
      <c r="J12" s="73"/>
      <c r="K12" s="76"/>
      <c r="L12" s="73"/>
      <c r="M12" s="73"/>
      <c r="N12" s="77"/>
      <c r="O12" s="78"/>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4"/>
    </row>
    <row r="13" ht="12.75" customHeight="1">
      <c r="A13" s="75" t="s">
        <v>62</v>
      </c>
      <c r="B13" s="73"/>
      <c r="C13" s="73"/>
      <c r="D13" s="73"/>
      <c r="E13" s="73"/>
      <c r="F13" s="73"/>
      <c r="G13" s="73"/>
      <c r="H13" s="73"/>
      <c r="I13" s="73"/>
      <c r="J13" s="73"/>
      <c r="K13" s="76"/>
      <c r="L13" s="73"/>
      <c r="M13" s="73"/>
      <c r="N13" s="77"/>
      <c r="O13" s="78"/>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3"/>
      <c r="BF13" s="74"/>
    </row>
    <row r="14" ht="12.75" customHeight="1">
      <c r="A14" s="75" t="s">
        <v>63</v>
      </c>
      <c r="B14" s="73"/>
      <c r="C14" s="73"/>
      <c r="D14" s="73"/>
      <c r="E14" s="73"/>
      <c r="F14" s="73"/>
      <c r="G14" s="73"/>
      <c r="H14" s="73"/>
      <c r="I14" s="73"/>
      <c r="J14" s="73"/>
      <c r="K14" s="76"/>
      <c r="L14" s="73"/>
      <c r="M14" s="73"/>
      <c r="N14" s="77"/>
      <c r="O14" s="78"/>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4"/>
    </row>
    <row r="15" ht="12.75" customHeight="1">
      <c r="A15" s="75" t="s">
        <v>64</v>
      </c>
      <c r="B15" s="73"/>
      <c r="C15" s="73"/>
      <c r="D15" s="73"/>
      <c r="E15" s="73"/>
      <c r="F15" s="73"/>
      <c r="G15" s="73"/>
      <c r="H15" s="73"/>
      <c r="I15" s="73"/>
      <c r="J15" s="73"/>
      <c r="K15" s="76"/>
      <c r="L15" s="73"/>
      <c r="M15" s="73"/>
      <c r="N15" s="77"/>
      <c r="O15" s="78"/>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73"/>
      <c r="BF15" s="74"/>
    </row>
    <row r="16" ht="12.75" customHeight="1">
      <c r="A16" s="75" t="s">
        <v>65</v>
      </c>
      <c r="B16" s="73"/>
      <c r="C16" s="73"/>
      <c r="D16" s="73"/>
      <c r="E16" s="73"/>
      <c r="F16" s="73"/>
      <c r="G16" s="73"/>
      <c r="H16" s="73"/>
      <c r="I16" s="73"/>
      <c r="J16" s="73"/>
      <c r="K16" s="76"/>
      <c r="L16" s="73"/>
      <c r="M16" s="73"/>
      <c r="N16" s="77"/>
      <c r="O16" s="78"/>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c r="BA16" s="73"/>
      <c r="BB16" s="73"/>
      <c r="BC16" s="73"/>
      <c r="BD16" s="73"/>
      <c r="BE16" s="73"/>
      <c r="BF16" s="74"/>
    </row>
    <row r="17" ht="41.25" customHeight="1">
      <c r="A17" s="75" t="s">
        <v>66</v>
      </c>
      <c r="B17" s="73"/>
      <c r="C17" s="73"/>
      <c r="D17" s="73"/>
      <c r="E17" s="73"/>
      <c r="F17" s="73"/>
      <c r="G17" s="73"/>
      <c r="H17" s="73"/>
      <c r="I17" s="73"/>
      <c r="J17" s="73"/>
      <c r="K17" s="76"/>
      <c r="L17" s="73"/>
      <c r="M17" s="73"/>
      <c r="N17" s="77"/>
      <c r="O17" s="76"/>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73"/>
      <c r="BD17" s="73"/>
      <c r="BE17" s="73"/>
      <c r="BF17" s="74"/>
    </row>
    <row r="18" ht="12.75" customHeight="1">
      <c r="A18" s="79" t="s">
        <v>67</v>
      </c>
      <c r="B18" s="80"/>
      <c r="C18" s="80"/>
      <c r="D18" s="80"/>
      <c r="E18" s="80"/>
      <c r="F18" s="80"/>
      <c r="G18" s="80"/>
      <c r="H18" s="80"/>
      <c r="I18" s="80"/>
      <c r="J18" s="81"/>
      <c r="K18" s="82" t="s">
        <v>68</v>
      </c>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3"/>
    </row>
    <row r="19" ht="12.75" customHeight="1">
      <c r="A19" s="84"/>
      <c r="B19" s="85"/>
      <c r="C19" s="85"/>
      <c r="D19" s="85"/>
      <c r="E19" s="85"/>
      <c r="F19" s="85"/>
      <c r="G19" s="85"/>
      <c r="H19" s="85"/>
      <c r="I19" s="85"/>
      <c r="J19" s="86"/>
      <c r="K19" s="87"/>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8"/>
    </row>
    <row r="20" ht="12.75" customHeight="1">
      <c r="A20" s="72" t="s">
        <v>69</v>
      </c>
      <c r="B20" s="73"/>
      <c r="C20" s="73"/>
      <c r="D20" s="73"/>
      <c r="E20" s="73"/>
      <c r="F20" s="73"/>
      <c r="G20" s="73"/>
      <c r="H20" s="73"/>
      <c r="I20" s="73"/>
      <c r="J20" s="73"/>
      <c r="K20" s="73"/>
      <c r="L20" s="73"/>
      <c r="M20" s="73"/>
      <c r="N20" s="73"/>
      <c r="O20" s="73"/>
      <c r="P20" s="73"/>
      <c r="Q20" s="73"/>
      <c r="R20" s="73"/>
      <c r="S20" s="73"/>
      <c r="T20" s="73"/>
      <c r="U20" s="73"/>
      <c r="V20" s="73"/>
      <c r="W20" s="73"/>
      <c r="X20" s="73"/>
      <c r="Y20" s="73"/>
      <c r="Z20" s="73"/>
      <c r="AA20" s="73"/>
      <c r="AB20" s="73"/>
      <c r="AC20" s="73"/>
      <c r="AD20" s="73"/>
      <c r="AE20" s="73"/>
      <c r="AF20" s="73"/>
      <c r="AG20" s="73"/>
      <c r="AH20" s="73"/>
      <c r="AI20" s="73"/>
      <c r="AJ20" s="73"/>
      <c r="AK20" s="73"/>
      <c r="AL20" s="73"/>
      <c r="AM20" s="73"/>
      <c r="AN20" s="73"/>
      <c r="AO20" s="73"/>
      <c r="AP20" s="73"/>
      <c r="AQ20" s="73"/>
      <c r="AR20" s="73"/>
      <c r="AS20" s="73"/>
      <c r="AT20" s="73"/>
      <c r="AU20" s="73"/>
      <c r="AV20" s="73"/>
      <c r="AW20" s="73"/>
      <c r="AX20" s="73"/>
      <c r="AY20" s="73"/>
      <c r="AZ20" s="73"/>
      <c r="BA20" s="73"/>
      <c r="BB20" s="73"/>
      <c r="BC20" s="73"/>
      <c r="BD20" s="73"/>
      <c r="BE20" s="73"/>
      <c r="BF20" s="74"/>
    </row>
    <row r="21" ht="12.75" customHeight="1">
      <c r="A21" s="75" t="s">
        <v>70</v>
      </c>
      <c r="B21" s="73"/>
      <c r="C21" s="73"/>
      <c r="D21" s="73"/>
      <c r="E21" s="73"/>
      <c r="F21" s="73"/>
      <c r="G21" s="73"/>
      <c r="H21" s="73"/>
      <c r="I21" s="73"/>
      <c r="J21" s="73"/>
      <c r="K21" s="76"/>
      <c r="L21" s="73"/>
      <c r="M21" s="73"/>
      <c r="N21" s="77"/>
      <c r="O21" s="78"/>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73"/>
      <c r="AX21" s="73"/>
      <c r="AY21" s="73"/>
      <c r="AZ21" s="73"/>
      <c r="BA21" s="73"/>
      <c r="BB21" s="73"/>
      <c r="BC21" s="73"/>
      <c r="BD21" s="73"/>
      <c r="BE21" s="73"/>
      <c r="BF21" s="74"/>
    </row>
    <row r="22" ht="12.75" customHeight="1">
      <c r="A22" s="75" t="s">
        <v>71</v>
      </c>
      <c r="B22" s="73"/>
      <c r="C22" s="73"/>
      <c r="D22" s="73"/>
      <c r="E22" s="73"/>
      <c r="F22" s="73"/>
      <c r="G22" s="73"/>
      <c r="H22" s="73"/>
      <c r="I22" s="73"/>
      <c r="J22" s="73"/>
      <c r="K22" s="76"/>
      <c r="L22" s="73"/>
      <c r="M22" s="73"/>
      <c r="N22" s="77"/>
      <c r="O22" s="78"/>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73"/>
      <c r="AX22" s="73"/>
      <c r="AY22" s="73"/>
      <c r="AZ22" s="73"/>
      <c r="BA22" s="73"/>
      <c r="BB22" s="73"/>
      <c r="BC22" s="73"/>
      <c r="BD22" s="73"/>
      <c r="BE22" s="73"/>
      <c r="BF22" s="74"/>
    </row>
    <row r="23" ht="12.75" customHeight="1">
      <c r="A23" s="75" t="s">
        <v>72</v>
      </c>
      <c r="B23" s="73"/>
      <c r="C23" s="73"/>
      <c r="D23" s="73"/>
      <c r="E23" s="73"/>
      <c r="F23" s="73"/>
      <c r="G23" s="73"/>
      <c r="H23" s="73"/>
      <c r="I23" s="73"/>
      <c r="J23" s="73"/>
      <c r="K23" s="76"/>
      <c r="L23" s="73"/>
      <c r="M23" s="73"/>
      <c r="N23" s="77"/>
      <c r="O23" s="78"/>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4"/>
    </row>
    <row r="24" ht="12.75" customHeight="1">
      <c r="A24" s="75" t="s">
        <v>73</v>
      </c>
      <c r="B24" s="73"/>
      <c r="C24" s="73"/>
      <c r="D24" s="73"/>
      <c r="E24" s="73"/>
      <c r="F24" s="73"/>
      <c r="G24" s="73"/>
      <c r="H24" s="73"/>
      <c r="I24" s="73"/>
      <c r="J24" s="73"/>
      <c r="K24" s="76"/>
      <c r="L24" s="73"/>
      <c r="M24" s="73"/>
      <c r="N24" s="77"/>
      <c r="O24" s="78"/>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4"/>
    </row>
    <row r="25" ht="12.75" customHeight="1">
      <c r="A25" s="75" t="s">
        <v>74</v>
      </c>
      <c r="B25" s="73"/>
      <c r="C25" s="73"/>
      <c r="D25" s="73"/>
      <c r="E25" s="73"/>
      <c r="F25" s="73"/>
      <c r="G25" s="73"/>
      <c r="H25" s="73"/>
      <c r="I25" s="73"/>
      <c r="J25" s="73"/>
      <c r="K25" s="76"/>
      <c r="L25" s="73"/>
      <c r="M25" s="73"/>
      <c r="N25" s="77"/>
      <c r="O25" s="78"/>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4"/>
    </row>
    <row r="26" ht="12.75" customHeight="1">
      <c r="A26" s="75" t="s">
        <v>75</v>
      </c>
      <c r="B26" s="73"/>
      <c r="C26" s="73"/>
      <c r="D26" s="73"/>
      <c r="E26" s="73"/>
      <c r="F26" s="73"/>
      <c r="G26" s="73"/>
      <c r="H26" s="73"/>
      <c r="I26" s="73"/>
      <c r="J26" s="73"/>
      <c r="K26" s="76"/>
      <c r="L26" s="73"/>
      <c r="M26" s="73"/>
      <c r="N26" s="77"/>
      <c r="O26" s="78"/>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4"/>
    </row>
    <row r="27" ht="12.75" customHeight="1">
      <c r="A27" s="75" t="s">
        <v>76</v>
      </c>
      <c r="B27" s="73"/>
      <c r="C27" s="73"/>
      <c r="D27" s="73"/>
      <c r="E27" s="73"/>
      <c r="F27" s="73"/>
      <c r="G27" s="73"/>
      <c r="H27" s="73"/>
      <c r="I27" s="73"/>
      <c r="J27" s="73"/>
      <c r="K27" s="76"/>
      <c r="L27" s="73"/>
      <c r="M27" s="73"/>
      <c r="N27" s="77"/>
      <c r="O27" s="78"/>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4"/>
    </row>
    <row r="28" ht="12.75" customHeight="1">
      <c r="A28" s="75" t="s">
        <v>77</v>
      </c>
      <c r="B28" s="73"/>
      <c r="C28" s="73"/>
      <c r="D28" s="73"/>
      <c r="E28" s="73"/>
      <c r="F28" s="73"/>
      <c r="G28" s="73"/>
      <c r="H28" s="73"/>
      <c r="I28" s="73"/>
      <c r="J28" s="73"/>
      <c r="K28" s="76"/>
      <c r="L28" s="73"/>
      <c r="M28" s="73"/>
      <c r="N28" s="77"/>
      <c r="O28" s="78"/>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Q28" s="73"/>
      <c r="AR28" s="73"/>
      <c r="AS28" s="73"/>
      <c r="AT28" s="73"/>
      <c r="AU28" s="73"/>
      <c r="AV28" s="73"/>
      <c r="AW28" s="73"/>
      <c r="AX28" s="73"/>
      <c r="AY28" s="73"/>
      <c r="AZ28" s="73"/>
      <c r="BA28" s="73"/>
      <c r="BB28" s="73"/>
      <c r="BC28" s="73"/>
      <c r="BD28" s="73"/>
      <c r="BE28" s="73"/>
      <c r="BF28" s="74"/>
    </row>
    <row r="29" ht="12.75" customHeight="1">
      <c r="A29" s="75" t="s">
        <v>78</v>
      </c>
      <c r="B29" s="73"/>
      <c r="C29" s="73"/>
      <c r="D29" s="73"/>
      <c r="E29" s="73"/>
      <c r="F29" s="73"/>
      <c r="G29" s="73"/>
      <c r="H29" s="73"/>
      <c r="I29" s="73"/>
      <c r="J29" s="73"/>
      <c r="K29" s="76"/>
      <c r="L29" s="73"/>
      <c r="M29" s="73"/>
      <c r="N29" s="77"/>
      <c r="O29" s="78"/>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Q29" s="73"/>
      <c r="AR29" s="73"/>
      <c r="AS29" s="73"/>
      <c r="AT29" s="73"/>
      <c r="AU29" s="73"/>
      <c r="AV29" s="73"/>
      <c r="AW29" s="73"/>
      <c r="AX29" s="73"/>
      <c r="AY29" s="73"/>
      <c r="AZ29" s="73"/>
      <c r="BA29" s="73"/>
      <c r="BB29" s="73"/>
      <c r="BC29" s="73"/>
      <c r="BD29" s="73"/>
      <c r="BE29" s="73"/>
      <c r="BF29" s="74"/>
    </row>
    <row r="30" ht="12.75" customHeight="1">
      <c r="A30" s="75" t="s">
        <v>79</v>
      </c>
      <c r="B30" s="73"/>
      <c r="C30" s="73"/>
      <c r="D30" s="73"/>
      <c r="E30" s="73"/>
      <c r="F30" s="73"/>
      <c r="G30" s="73"/>
      <c r="H30" s="73"/>
      <c r="I30" s="73"/>
      <c r="J30" s="73"/>
      <c r="K30" s="76"/>
      <c r="L30" s="73"/>
      <c r="M30" s="73"/>
      <c r="N30" s="77"/>
      <c r="O30" s="76"/>
      <c r="P30" s="73"/>
      <c r="Q30" s="73"/>
      <c r="R30" s="73"/>
      <c r="S30" s="73"/>
      <c r="T30" s="73"/>
      <c r="U30" s="73"/>
      <c r="V30" s="73"/>
      <c r="W30" s="73"/>
      <c r="X30" s="73"/>
      <c r="Y30" s="73"/>
      <c r="Z30" s="73"/>
      <c r="AA30" s="73"/>
      <c r="AB30" s="73"/>
      <c r="AC30" s="73"/>
      <c r="AD30" s="73"/>
      <c r="AE30" s="73"/>
      <c r="AF30" s="73"/>
      <c r="AG30" s="73"/>
      <c r="AH30" s="73"/>
      <c r="AI30" s="73"/>
      <c r="AJ30" s="73"/>
      <c r="AK30" s="73"/>
      <c r="AL30" s="73"/>
      <c r="AM30" s="73"/>
      <c r="AN30" s="73"/>
      <c r="AO30" s="73"/>
      <c r="AP30" s="73"/>
      <c r="AQ30" s="73"/>
      <c r="AR30" s="73"/>
      <c r="AS30" s="73"/>
      <c r="AT30" s="73"/>
      <c r="AU30" s="73"/>
      <c r="AV30" s="73"/>
      <c r="AW30" s="73"/>
      <c r="AX30" s="73"/>
      <c r="AY30" s="73"/>
      <c r="AZ30" s="73"/>
      <c r="BA30" s="73"/>
      <c r="BB30" s="73"/>
      <c r="BC30" s="73"/>
      <c r="BD30" s="73"/>
      <c r="BE30" s="73"/>
      <c r="BF30" s="74"/>
    </row>
    <row r="31" ht="12.75" customHeight="1">
      <c r="A31" s="75" t="s">
        <v>80</v>
      </c>
      <c r="B31" s="73"/>
      <c r="C31" s="73"/>
      <c r="D31" s="73"/>
      <c r="E31" s="73"/>
      <c r="F31" s="73"/>
      <c r="G31" s="73"/>
      <c r="H31" s="73"/>
      <c r="I31" s="73"/>
      <c r="J31" s="73"/>
      <c r="K31" s="76"/>
      <c r="L31" s="73"/>
      <c r="M31" s="73"/>
      <c r="N31" s="77"/>
      <c r="O31" s="78"/>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4"/>
    </row>
    <row r="32" ht="12.75" customHeight="1">
      <c r="A32" s="79" t="s">
        <v>67</v>
      </c>
      <c r="B32" s="80"/>
      <c r="C32" s="80"/>
      <c r="D32" s="80"/>
      <c r="E32" s="80"/>
      <c r="F32" s="80"/>
      <c r="G32" s="80"/>
      <c r="H32" s="80"/>
      <c r="I32" s="80"/>
      <c r="J32" s="81"/>
      <c r="K32" s="82" t="s">
        <v>68</v>
      </c>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0"/>
      <c r="AX32" s="80"/>
      <c r="AY32" s="80"/>
      <c r="AZ32" s="80"/>
      <c r="BA32" s="80"/>
      <c r="BB32" s="80"/>
      <c r="BC32" s="80"/>
      <c r="BD32" s="80"/>
      <c r="BE32" s="80"/>
      <c r="BF32" s="83"/>
    </row>
    <row r="33" ht="12.75" customHeight="1">
      <c r="A33" s="84"/>
      <c r="B33" s="85"/>
      <c r="C33" s="85"/>
      <c r="D33" s="85"/>
      <c r="E33" s="85"/>
      <c r="F33" s="85"/>
      <c r="G33" s="85"/>
      <c r="H33" s="85"/>
      <c r="I33" s="85"/>
      <c r="J33" s="86"/>
      <c r="K33" s="87"/>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c r="BE33" s="85"/>
      <c r="BF33" s="88"/>
    </row>
    <row r="34" ht="12.75" customHeight="1">
      <c r="A34" s="72" t="s">
        <v>81</v>
      </c>
      <c r="B34" s="73"/>
      <c r="C34" s="73"/>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3"/>
      <c r="AO34" s="73"/>
      <c r="AP34" s="73"/>
      <c r="AQ34" s="73"/>
      <c r="AR34" s="73"/>
      <c r="AS34" s="73"/>
      <c r="AT34" s="73"/>
      <c r="AU34" s="73"/>
      <c r="AV34" s="73"/>
      <c r="AW34" s="73"/>
      <c r="AX34" s="73"/>
      <c r="AY34" s="73"/>
      <c r="AZ34" s="73"/>
      <c r="BA34" s="73"/>
      <c r="BB34" s="73"/>
      <c r="BC34" s="73"/>
      <c r="BD34" s="73"/>
      <c r="BE34" s="73"/>
      <c r="BF34" s="74"/>
    </row>
    <row r="35" ht="12.75" customHeight="1">
      <c r="A35" s="75" t="s">
        <v>82</v>
      </c>
      <c r="B35" s="73"/>
      <c r="C35" s="73"/>
      <c r="D35" s="73"/>
      <c r="E35" s="73"/>
      <c r="F35" s="73"/>
      <c r="G35" s="73"/>
      <c r="H35" s="73"/>
      <c r="I35" s="73"/>
      <c r="J35" s="73"/>
      <c r="K35" s="76"/>
      <c r="L35" s="73"/>
      <c r="M35" s="73"/>
      <c r="N35" s="73"/>
      <c r="O35" s="78"/>
      <c r="P35" s="73"/>
      <c r="Q35" s="73"/>
      <c r="R35" s="73"/>
      <c r="S35" s="73"/>
      <c r="T35" s="73"/>
      <c r="U35" s="73"/>
      <c r="V35" s="73"/>
      <c r="W35" s="73"/>
      <c r="X35" s="73"/>
      <c r="Y35" s="73"/>
      <c r="Z35" s="73"/>
      <c r="AA35" s="73"/>
      <c r="AB35" s="73"/>
      <c r="AC35" s="73"/>
      <c r="AD35" s="73"/>
      <c r="AE35" s="73"/>
      <c r="AF35" s="73"/>
      <c r="AG35" s="73"/>
      <c r="AH35" s="73"/>
      <c r="AI35" s="73"/>
      <c r="AJ35" s="73"/>
      <c r="AK35" s="73"/>
      <c r="AL35" s="73"/>
      <c r="AM35" s="73"/>
      <c r="AN35" s="73"/>
      <c r="AO35" s="73"/>
      <c r="AP35" s="73"/>
      <c r="AQ35" s="73"/>
      <c r="AR35" s="73"/>
      <c r="AS35" s="73"/>
      <c r="AT35" s="73"/>
      <c r="AU35" s="73"/>
      <c r="AV35" s="73"/>
      <c r="AW35" s="73"/>
      <c r="AX35" s="73"/>
      <c r="AY35" s="73"/>
      <c r="AZ35" s="73"/>
      <c r="BA35" s="73"/>
      <c r="BB35" s="73"/>
      <c r="BC35" s="73"/>
      <c r="BD35" s="73"/>
      <c r="BE35" s="73"/>
      <c r="BF35" s="74"/>
    </row>
    <row r="36" ht="12.75" customHeight="1">
      <c r="A36" s="75" t="s">
        <v>83</v>
      </c>
      <c r="B36" s="73"/>
      <c r="C36" s="73"/>
      <c r="D36" s="73"/>
      <c r="E36" s="73"/>
      <c r="F36" s="73"/>
      <c r="G36" s="73"/>
      <c r="H36" s="73"/>
      <c r="I36" s="73"/>
      <c r="J36" s="73"/>
      <c r="K36" s="76"/>
      <c r="L36" s="73"/>
      <c r="M36" s="73"/>
      <c r="N36" s="73"/>
      <c r="O36" s="78"/>
      <c r="P36" s="73"/>
      <c r="Q36" s="73"/>
      <c r="R36" s="73"/>
      <c r="S36" s="73"/>
      <c r="T36" s="73"/>
      <c r="U36" s="73"/>
      <c r="V36" s="73"/>
      <c r="W36" s="73"/>
      <c r="X36" s="73"/>
      <c r="Y36" s="73"/>
      <c r="Z36" s="73"/>
      <c r="AA36" s="73"/>
      <c r="AB36" s="73"/>
      <c r="AC36" s="73"/>
      <c r="AD36" s="73"/>
      <c r="AE36" s="73"/>
      <c r="AF36" s="73"/>
      <c r="AG36" s="73"/>
      <c r="AH36" s="73"/>
      <c r="AI36" s="73"/>
      <c r="AJ36" s="73"/>
      <c r="AK36" s="73"/>
      <c r="AL36" s="73"/>
      <c r="AM36" s="73"/>
      <c r="AN36" s="73"/>
      <c r="AO36" s="73"/>
      <c r="AP36" s="73"/>
      <c r="AQ36" s="73"/>
      <c r="AR36" s="73"/>
      <c r="AS36" s="73"/>
      <c r="AT36" s="73"/>
      <c r="AU36" s="73"/>
      <c r="AV36" s="73"/>
      <c r="AW36" s="73"/>
      <c r="AX36" s="73"/>
      <c r="AY36" s="73"/>
      <c r="AZ36" s="73"/>
      <c r="BA36" s="73"/>
      <c r="BB36" s="73"/>
      <c r="BC36" s="73"/>
      <c r="BD36" s="73"/>
      <c r="BE36" s="73"/>
      <c r="BF36" s="74"/>
    </row>
    <row r="37" ht="12.75" customHeight="1">
      <c r="A37" s="75" t="s">
        <v>84</v>
      </c>
      <c r="B37" s="73"/>
      <c r="C37" s="73"/>
      <c r="D37" s="73"/>
      <c r="E37" s="73"/>
      <c r="F37" s="73"/>
      <c r="G37" s="73"/>
      <c r="H37" s="73"/>
      <c r="I37" s="73"/>
      <c r="J37" s="73"/>
      <c r="K37" s="76"/>
      <c r="L37" s="73"/>
      <c r="M37" s="73"/>
      <c r="N37" s="73"/>
      <c r="O37" s="78"/>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4"/>
    </row>
    <row r="38" ht="12.75" customHeight="1">
      <c r="A38" s="75" t="s">
        <v>85</v>
      </c>
      <c r="B38" s="73"/>
      <c r="C38" s="73"/>
      <c r="D38" s="73"/>
      <c r="E38" s="73"/>
      <c r="F38" s="73"/>
      <c r="G38" s="73"/>
      <c r="H38" s="73"/>
      <c r="I38" s="73"/>
      <c r="J38" s="73"/>
      <c r="K38" s="76"/>
      <c r="L38" s="73"/>
      <c r="M38" s="73"/>
      <c r="N38" s="73"/>
      <c r="O38" s="78"/>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4"/>
    </row>
    <row r="39" ht="12.75" customHeight="1">
      <c r="A39" s="75" t="s">
        <v>86</v>
      </c>
      <c r="B39" s="73"/>
      <c r="C39" s="73"/>
      <c r="D39" s="73"/>
      <c r="E39" s="73"/>
      <c r="F39" s="73"/>
      <c r="G39" s="73"/>
      <c r="H39" s="73"/>
      <c r="I39" s="73"/>
      <c r="J39" s="73"/>
      <c r="K39" s="76"/>
      <c r="L39" s="73"/>
      <c r="M39" s="73"/>
      <c r="N39" s="73"/>
      <c r="O39" s="78"/>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c r="AV39" s="73"/>
      <c r="AW39" s="73"/>
      <c r="AX39" s="73"/>
      <c r="AY39" s="73"/>
      <c r="AZ39" s="73"/>
      <c r="BA39" s="73"/>
      <c r="BB39" s="73"/>
      <c r="BC39" s="73"/>
      <c r="BD39" s="73"/>
      <c r="BE39" s="73"/>
      <c r="BF39" s="74"/>
    </row>
    <row r="40" ht="12.75" customHeight="1">
      <c r="A40" s="75" t="s">
        <v>87</v>
      </c>
      <c r="B40" s="73"/>
      <c r="C40" s="73"/>
      <c r="D40" s="73"/>
      <c r="E40" s="73"/>
      <c r="F40" s="73"/>
      <c r="G40" s="73"/>
      <c r="H40" s="73"/>
      <c r="I40" s="73"/>
      <c r="J40" s="73"/>
      <c r="K40" s="76"/>
      <c r="L40" s="73"/>
      <c r="M40" s="73"/>
      <c r="N40" s="73"/>
      <c r="O40" s="78"/>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c r="AO40" s="73"/>
      <c r="AP40" s="73"/>
      <c r="AQ40" s="73"/>
      <c r="AR40" s="73"/>
      <c r="AS40" s="73"/>
      <c r="AT40" s="73"/>
      <c r="AU40" s="73"/>
      <c r="AV40" s="73"/>
      <c r="AW40" s="73"/>
      <c r="AX40" s="73"/>
      <c r="AY40" s="73"/>
      <c r="AZ40" s="73"/>
      <c r="BA40" s="73"/>
      <c r="BB40" s="73"/>
      <c r="BC40" s="73"/>
      <c r="BD40" s="73"/>
      <c r="BE40" s="73"/>
      <c r="BF40" s="74"/>
    </row>
    <row r="41" ht="12.75" customHeight="1">
      <c r="A41" s="75" t="s">
        <v>88</v>
      </c>
      <c r="B41" s="73"/>
      <c r="C41" s="73"/>
      <c r="D41" s="73"/>
      <c r="E41" s="73"/>
      <c r="F41" s="73"/>
      <c r="G41" s="73"/>
      <c r="H41" s="73"/>
      <c r="I41" s="73"/>
      <c r="J41" s="73"/>
      <c r="K41" s="76"/>
      <c r="L41" s="73"/>
      <c r="M41" s="73"/>
      <c r="N41" s="73"/>
      <c r="O41" s="78"/>
      <c r="P41" s="73"/>
      <c r="Q41" s="73"/>
      <c r="R41" s="73"/>
      <c r="S41" s="73"/>
      <c r="T41" s="73"/>
      <c r="U41" s="73"/>
      <c r="V41" s="73"/>
      <c r="W41" s="73"/>
      <c r="X41" s="73"/>
      <c r="Y41" s="73"/>
      <c r="Z41" s="73"/>
      <c r="AA41" s="73"/>
      <c r="AB41" s="73"/>
      <c r="AC41" s="73"/>
      <c r="AD41" s="73"/>
      <c r="AE41" s="73"/>
      <c r="AF41" s="73"/>
      <c r="AG41" s="73"/>
      <c r="AH41" s="73"/>
      <c r="AI41" s="73"/>
      <c r="AJ41" s="73"/>
      <c r="AK41" s="73"/>
      <c r="AL41" s="73"/>
      <c r="AM41" s="73"/>
      <c r="AN41" s="73"/>
      <c r="AO41" s="73"/>
      <c r="AP41" s="73"/>
      <c r="AQ41" s="73"/>
      <c r="AR41" s="73"/>
      <c r="AS41" s="73"/>
      <c r="AT41" s="73"/>
      <c r="AU41" s="73"/>
      <c r="AV41" s="73"/>
      <c r="AW41" s="73"/>
      <c r="AX41" s="73"/>
      <c r="AY41" s="73"/>
      <c r="AZ41" s="73"/>
      <c r="BA41" s="73"/>
      <c r="BB41" s="73"/>
      <c r="BC41" s="73"/>
      <c r="BD41" s="73"/>
      <c r="BE41" s="73"/>
      <c r="BF41" s="74"/>
    </row>
    <row r="42" ht="12.75" customHeight="1">
      <c r="A42" s="75" t="s">
        <v>89</v>
      </c>
      <c r="B42" s="73"/>
      <c r="C42" s="73"/>
      <c r="D42" s="73"/>
      <c r="E42" s="73"/>
      <c r="F42" s="73"/>
      <c r="G42" s="73"/>
      <c r="H42" s="73"/>
      <c r="I42" s="73"/>
      <c r="J42" s="73"/>
      <c r="K42" s="76"/>
      <c r="L42" s="73"/>
      <c r="M42" s="73"/>
      <c r="N42" s="73"/>
      <c r="O42" s="78"/>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c r="BE42" s="73"/>
      <c r="BF42" s="74"/>
    </row>
    <row r="43" ht="12.75" customHeight="1">
      <c r="A43" s="75" t="s">
        <v>90</v>
      </c>
      <c r="B43" s="73"/>
      <c r="C43" s="73"/>
      <c r="D43" s="73"/>
      <c r="E43" s="73"/>
      <c r="F43" s="73"/>
      <c r="G43" s="73"/>
      <c r="H43" s="73"/>
      <c r="I43" s="73"/>
      <c r="J43" s="73"/>
      <c r="K43" s="76"/>
      <c r="L43" s="73"/>
      <c r="M43" s="73"/>
      <c r="N43" s="73"/>
      <c r="O43" s="78"/>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4"/>
    </row>
    <row r="44" ht="12.75" customHeight="1">
      <c r="A44" s="75" t="s">
        <v>91</v>
      </c>
      <c r="B44" s="73"/>
      <c r="C44" s="73"/>
      <c r="D44" s="73"/>
      <c r="E44" s="73"/>
      <c r="F44" s="73"/>
      <c r="G44" s="73"/>
      <c r="H44" s="73"/>
      <c r="I44" s="73"/>
      <c r="J44" s="73"/>
      <c r="K44" s="76"/>
      <c r="L44" s="73"/>
      <c r="M44" s="73"/>
      <c r="N44" s="73"/>
      <c r="O44" s="76"/>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73"/>
      <c r="AS44" s="73"/>
      <c r="AT44" s="73"/>
      <c r="AU44" s="73"/>
      <c r="AV44" s="73"/>
      <c r="AW44" s="73"/>
      <c r="AX44" s="73"/>
      <c r="AY44" s="73"/>
      <c r="AZ44" s="73"/>
      <c r="BA44" s="73"/>
      <c r="BB44" s="73"/>
      <c r="BC44" s="73"/>
      <c r="BD44" s="73"/>
      <c r="BE44" s="73"/>
      <c r="BF44" s="74"/>
    </row>
    <row r="45" ht="12.75" customHeight="1">
      <c r="A45" s="75" t="s">
        <v>92</v>
      </c>
      <c r="B45" s="73"/>
      <c r="C45" s="73"/>
      <c r="D45" s="73"/>
      <c r="E45" s="73"/>
      <c r="F45" s="73"/>
      <c r="G45" s="73"/>
      <c r="H45" s="73"/>
      <c r="I45" s="73"/>
      <c r="J45" s="73"/>
      <c r="K45" s="76"/>
      <c r="L45" s="73"/>
      <c r="M45" s="73"/>
      <c r="N45" s="73"/>
      <c r="O45" s="78"/>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73"/>
      <c r="AP45" s="73"/>
      <c r="AQ45" s="73"/>
      <c r="AR45" s="73"/>
      <c r="AS45" s="73"/>
      <c r="AT45" s="73"/>
      <c r="AU45" s="73"/>
      <c r="AV45" s="73"/>
      <c r="AW45" s="73"/>
      <c r="AX45" s="73"/>
      <c r="AY45" s="73"/>
      <c r="AZ45" s="73"/>
      <c r="BA45" s="73"/>
      <c r="BB45" s="73"/>
      <c r="BC45" s="73"/>
      <c r="BD45" s="73"/>
      <c r="BE45" s="73"/>
      <c r="BF45" s="74"/>
    </row>
    <row r="46" ht="12.75" customHeight="1">
      <c r="A46" s="75" t="s">
        <v>93</v>
      </c>
      <c r="B46" s="73"/>
      <c r="C46" s="73"/>
      <c r="D46" s="73"/>
      <c r="E46" s="73"/>
      <c r="F46" s="73"/>
      <c r="G46" s="73"/>
      <c r="H46" s="73"/>
      <c r="I46" s="73"/>
      <c r="J46" s="73"/>
      <c r="K46" s="76"/>
      <c r="L46" s="73"/>
      <c r="M46" s="73"/>
      <c r="N46" s="73"/>
      <c r="O46" s="78"/>
      <c r="P46" s="73"/>
      <c r="Q46" s="73"/>
      <c r="R46" s="73"/>
      <c r="S46" s="73"/>
      <c r="T46" s="73"/>
      <c r="U46" s="73"/>
      <c r="V46" s="73"/>
      <c r="W46" s="73"/>
      <c r="X46" s="73"/>
      <c r="Y46" s="73"/>
      <c r="Z46" s="73"/>
      <c r="AA46" s="73"/>
      <c r="AB46" s="73"/>
      <c r="AC46" s="73"/>
      <c r="AD46" s="73"/>
      <c r="AE46" s="73"/>
      <c r="AF46" s="73"/>
      <c r="AG46" s="73"/>
      <c r="AH46" s="73"/>
      <c r="AI46" s="73"/>
      <c r="AJ46" s="73"/>
      <c r="AK46" s="73"/>
      <c r="AL46" s="73"/>
      <c r="AM46" s="73"/>
      <c r="AN46" s="73"/>
      <c r="AO46" s="73"/>
      <c r="AP46" s="73"/>
      <c r="AQ46" s="73"/>
      <c r="AR46" s="73"/>
      <c r="AS46" s="73"/>
      <c r="AT46" s="73"/>
      <c r="AU46" s="73"/>
      <c r="AV46" s="73"/>
      <c r="AW46" s="73"/>
      <c r="AX46" s="73"/>
      <c r="AY46" s="73"/>
      <c r="AZ46" s="73"/>
      <c r="BA46" s="73"/>
      <c r="BB46" s="73"/>
      <c r="BC46" s="73"/>
      <c r="BD46" s="73"/>
      <c r="BE46" s="73"/>
      <c r="BF46" s="74"/>
    </row>
    <row r="47" ht="12.75" customHeight="1">
      <c r="A47" s="79" t="s">
        <v>67</v>
      </c>
      <c r="B47" s="80"/>
      <c r="C47" s="80"/>
      <c r="D47" s="80"/>
      <c r="E47" s="80"/>
      <c r="F47" s="80"/>
      <c r="G47" s="80"/>
      <c r="H47" s="80"/>
      <c r="I47" s="80"/>
      <c r="J47" s="81"/>
      <c r="K47" s="82" t="s">
        <v>68</v>
      </c>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c r="BE47" s="80"/>
      <c r="BF47" s="83"/>
    </row>
    <row r="48" ht="12.75" customHeight="1">
      <c r="A48" s="84"/>
      <c r="B48" s="85"/>
      <c r="C48" s="85"/>
      <c r="D48" s="85"/>
      <c r="E48" s="85"/>
      <c r="F48" s="85"/>
      <c r="G48" s="85"/>
      <c r="H48" s="85"/>
      <c r="I48" s="85"/>
      <c r="J48" s="86"/>
      <c r="K48" s="87"/>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5"/>
      <c r="AS48" s="85"/>
      <c r="AT48" s="85"/>
      <c r="AU48" s="85"/>
      <c r="AV48" s="85"/>
      <c r="AW48" s="85"/>
      <c r="AX48" s="85"/>
      <c r="AY48" s="85"/>
      <c r="AZ48" s="85"/>
      <c r="BA48" s="85"/>
      <c r="BB48" s="85"/>
      <c r="BC48" s="85"/>
      <c r="BD48" s="85"/>
      <c r="BE48" s="85"/>
      <c r="BF48" s="88"/>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3">
    <mergeCell ref="C5:BF5"/>
    <mergeCell ref="O6:BF6"/>
    <mergeCell ref="A7:BF7"/>
    <mergeCell ref="O8:BF8"/>
    <mergeCell ref="O9:BF9"/>
    <mergeCell ref="O10:BF10"/>
    <mergeCell ref="O11:BF11"/>
    <mergeCell ref="O12:BF12"/>
    <mergeCell ref="A9:J9"/>
    <mergeCell ref="A10:J10"/>
    <mergeCell ref="K10:N10"/>
    <mergeCell ref="A11:J11"/>
    <mergeCell ref="K11:N11"/>
    <mergeCell ref="A12:J12"/>
    <mergeCell ref="K12:N12"/>
    <mergeCell ref="A16:J16"/>
    <mergeCell ref="K16:N16"/>
    <mergeCell ref="O16:BF16"/>
    <mergeCell ref="A17:J17"/>
    <mergeCell ref="K17:N17"/>
    <mergeCell ref="O17:BF17"/>
    <mergeCell ref="A18:J19"/>
    <mergeCell ref="K18:BF19"/>
    <mergeCell ref="A20:BF20"/>
    <mergeCell ref="A21:J21"/>
    <mergeCell ref="K21:N21"/>
    <mergeCell ref="O21:BF21"/>
    <mergeCell ref="K22:N22"/>
    <mergeCell ref="O22:BF22"/>
    <mergeCell ref="AO2:AU2"/>
    <mergeCell ref="AO3:AU3"/>
    <mergeCell ref="J1:AW1"/>
    <mergeCell ref="C2:J2"/>
    <mergeCell ref="K2:S2"/>
    <mergeCell ref="X2:AI2"/>
    <mergeCell ref="AV2:BF2"/>
    <mergeCell ref="K3:S3"/>
    <mergeCell ref="AV3:BF3"/>
    <mergeCell ref="C3:J3"/>
    <mergeCell ref="A5:B5"/>
    <mergeCell ref="A6:J6"/>
    <mergeCell ref="K6:N6"/>
    <mergeCell ref="A8:J8"/>
    <mergeCell ref="K8:N8"/>
    <mergeCell ref="K9:N9"/>
    <mergeCell ref="A13:J13"/>
    <mergeCell ref="K13:N13"/>
    <mergeCell ref="O13:BF13"/>
    <mergeCell ref="A14:J14"/>
    <mergeCell ref="K14:N14"/>
    <mergeCell ref="O14:BF14"/>
    <mergeCell ref="A15:J15"/>
    <mergeCell ref="K15:N15"/>
    <mergeCell ref="O15:BF15"/>
    <mergeCell ref="A22:J22"/>
    <mergeCell ref="A23:J23"/>
    <mergeCell ref="K23:N23"/>
    <mergeCell ref="O23:BF23"/>
    <mergeCell ref="A24:J24"/>
    <mergeCell ref="K24:N24"/>
    <mergeCell ref="O24:BF24"/>
    <mergeCell ref="K38:N38"/>
    <mergeCell ref="O38:BF38"/>
    <mergeCell ref="A36:J36"/>
    <mergeCell ref="K36:N36"/>
    <mergeCell ref="O36:BF36"/>
    <mergeCell ref="A37:J37"/>
    <mergeCell ref="K37:N37"/>
    <mergeCell ref="O37:BF37"/>
    <mergeCell ref="A38:J38"/>
    <mergeCell ref="K41:N41"/>
    <mergeCell ref="O41:BF41"/>
    <mergeCell ref="A39:J39"/>
    <mergeCell ref="K39:N39"/>
    <mergeCell ref="O39:BF39"/>
    <mergeCell ref="A40:J40"/>
    <mergeCell ref="K40:N40"/>
    <mergeCell ref="O40:BF40"/>
    <mergeCell ref="A41:J41"/>
    <mergeCell ref="K44:N44"/>
    <mergeCell ref="O44:BF44"/>
    <mergeCell ref="A42:J42"/>
    <mergeCell ref="K42:N42"/>
    <mergeCell ref="O42:BF42"/>
    <mergeCell ref="A43:J43"/>
    <mergeCell ref="K43:N43"/>
    <mergeCell ref="O43:BF43"/>
    <mergeCell ref="A44:J44"/>
    <mergeCell ref="K27:N27"/>
    <mergeCell ref="O27:BF27"/>
    <mergeCell ref="A25:J25"/>
    <mergeCell ref="K25:N25"/>
    <mergeCell ref="O25:BF25"/>
    <mergeCell ref="A26:J26"/>
    <mergeCell ref="K26:N26"/>
    <mergeCell ref="O26:BF26"/>
    <mergeCell ref="A27:J27"/>
    <mergeCell ref="K30:N30"/>
    <mergeCell ref="O30:BF30"/>
    <mergeCell ref="A28:J28"/>
    <mergeCell ref="K28:N28"/>
    <mergeCell ref="O28:BF28"/>
    <mergeCell ref="A29:J29"/>
    <mergeCell ref="K29:N29"/>
    <mergeCell ref="O29:BF29"/>
    <mergeCell ref="A30:J30"/>
    <mergeCell ref="K35:N35"/>
    <mergeCell ref="O35:BF35"/>
    <mergeCell ref="A31:J31"/>
    <mergeCell ref="K31:N31"/>
    <mergeCell ref="O31:BF31"/>
    <mergeCell ref="A32:J33"/>
    <mergeCell ref="K32:BF33"/>
    <mergeCell ref="A34:BF34"/>
    <mergeCell ref="A35:J35"/>
    <mergeCell ref="A45:J45"/>
    <mergeCell ref="K45:N45"/>
    <mergeCell ref="O45:BF45"/>
    <mergeCell ref="A46:J46"/>
    <mergeCell ref="K46:N46"/>
    <mergeCell ref="O46:BF46"/>
    <mergeCell ref="A47:J48"/>
    <mergeCell ref="K47:BF48"/>
  </mergeCells>
  <dataValidations>
    <dataValidation type="list" allowBlank="1" showInputMessage="1" prompt="Click to select section!!!" sqref="A7 A20 A34">
      <formula1>'Rough Work'!$K:$K</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Packaging, Non-Metallic &amp; Furniture</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row>
    <row r="5" ht="12.75" customHeight="1">
      <c r="A5" s="65" t="s">
        <v>94</v>
      </c>
      <c r="B5" s="10"/>
      <c r="C5" s="65" t="s">
        <v>95</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0"/>
    </row>
    <row r="6" ht="12.75" customHeight="1">
      <c r="A6" s="66" t="s">
        <v>54</v>
      </c>
      <c r="B6" s="67"/>
      <c r="C6" s="67"/>
      <c r="D6" s="67"/>
      <c r="E6" s="67"/>
      <c r="F6" s="67"/>
      <c r="G6" s="67"/>
      <c r="H6" s="67"/>
      <c r="I6" s="67"/>
      <c r="J6" s="68"/>
      <c r="K6" s="69" t="str">
        <f>IF(COUNTIF('Raw Data'!$M$1, "*inanci*") = 1, "April", "January")</f>
        <v>April</v>
      </c>
      <c r="L6" s="67"/>
      <c r="M6" s="67"/>
      <c r="N6" s="67"/>
      <c r="O6" s="69" t="str">
        <f>IF($K$6 = "April", "May", "February")</f>
        <v>May</v>
      </c>
      <c r="P6" s="67"/>
      <c r="Q6" s="67"/>
      <c r="R6" s="67"/>
      <c r="S6" s="69" t="str">
        <f>IF($K$6 = "April", "June", "March")</f>
        <v>June</v>
      </c>
      <c r="T6" s="67"/>
      <c r="U6" s="67"/>
      <c r="V6" s="67"/>
      <c r="W6" s="69" t="str">
        <f>IF($K$6 = "April", "July", "April")</f>
        <v>July</v>
      </c>
      <c r="X6" s="67"/>
      <c r="Y6" s="67"/>
      <c r="Z6" s="67"/>
      <c r="AA6" s="69" t="str">
        <f>IF($K$6 = "April", "August", "May")</f>
        <v>August</v>
      </c>
      <c r="AB6" s="67"/>
      <c r="AC6" s="67"/>
      <c r="AD6" s="67"/>
      <c r="AE6" s="69" t="str">
        <f>IF($K$6 = "April", "September", "June")</f>
        <v>September</v>
      </c>
      <c r="AF6" s="67"/>
      <c r="AG6" s="67"/>
      <c r="AH6" s="67"/>
      <c r="AI6" s="69" t="str">
        <f>IF($K$6 = "April", "October", "July")</f>
        <v>October</v>
      </c>
      <c r="AJ6" s="67"/>
      <c r="AK6" s="67"/>
      <c r="AL6" s="67"/>
      <c r="AM6" s="69" t="str">
        <f>IF($K$6 = "April", "November", "August")</f>
        <v>November</v>
      </c>
      <c r="AN6" s="67"/>
      <c r="AO6" s="67"/>
      <c r="AP6" s="67"/>
      <c r="AQ6" s="69" t="str">
        <f>IF($K$6 = "April", "December", "September")</f>
        <v>December</v>
      </c>
      <c r="AR6" s="67"/>
      <c r="AS6" s="67"/>
      <c r="AT6" s="67"/>
      <c r="AU6" s="69" t="str">
        <f>IF($K$6 = "April", "January", "October")</f>
        <v>January</v>
      </c>
      <c r="AV6" s="67"/>
      <c r="AW6" s="67"/>
      <c r="AX6" s="67"/>
      <c r="AY6" s="69" t="str">
        <f>IF($K$6 = "April", "February", "November")</f>
        <v>February</v>
      </c>
      <c r="AZ6" s="67"/>
      <c r="BA6" s="67"/>
      <c r="BB6" s="67"/>
      <c r="BC6" s="69" t="str">
        <f>IF($K$6 = "April", "March", "December")</f>
        <v>March</v>
      </c>
      <c r="BD6" s="67"/>
      <c r="BE6" s="67"/>
      <c r="BF6" s="89"/>
    </row>
    <row r="7" ht="12.75" customHeight="1">
      <c r="A7" s="90" t="s">
        <v>96</v>
      </c>
      <c r="B7" s="73"/>
      <c r="C7" s="73"/>
      <c r="D7" s="73"/>
      <c r="E7" s="73"/>
      <c r="F7" s="73"/>
      <c r="G7" s="73"/>
      <c r="H7" s="73"/>
      <c r="I7" s="73"/>
      <c r="J7" s="77"/>
      <c r="K7" s="91">
        <f>SUMIFS('Raw Data'!$AI:$AI, 'Raw Data'!$AN:$AN,"&lt;=" &amp;DATE(LEFT($AV$3, 4), MONTH("1 " &amp; K$6 &amp; " " &amp; LEFT($AV$3, 4)) + 1, 0 ), 'Raw Data'!$AN:$AN,"&gt;" &amp;DATE(LEFT($AV$3, 4), MONTH("1 " &amp; K$6 &amp; " " &amp; LEFT($AV$3, 4)), 0 ), 'Raw Data'!$O:$O,""&amp;'Raw Data'!$B$1,'Raw Data'!$D:$D,"&lt;&gt;*ithdr*",'Raw Data'!$D:$D,"&lt;&gt;*ancel*",'Raw Data'!$P:$P,"--")
+
SUMIFS('Raw Data'!$AI:$AI, 'Raw Data'!$AN:$AN, "&lt;=" &amp;DATE(LEFT($AV$3, 4), MONTH("1 " &amp; K$6 &amp; " " &amp; LEFT($AV$3, 4)) + 1, 0 ), 'Raw Data'!$AN:$AN,"&gt;" &amp;DATE(LEFT($AV$3, 4), MONTH("1 " &amp; K$6 &amp; " " &amp; LEFT($AV$3, 4)), 0 ), 'Raw Data'!$P:$P,""&amp;'Raw Data'!$B$1,'Raw Data'!$D:$D,"&lt;&gt;*ithdr*",'Raw Data'!$D:$D,"&lt;&gt;*ancel*")</f>
        <v>0</v>
      </c>
      <c r="L7" s="73"/>
      <c r="M7" s="73"/>
      <c r="N7" s="77"/>
      <c r="O7" s="91">
        <f>SUMIFS('Raw Data'!$AI:$AI, 'Raw Data'!$AN:$AN,"&lt;=" &amp;DATE(LEFT($AV$3, 4), MONTH("1 " &amp; O$6 &amp; " " &amp; LEFT($AV$3, 4)) + 1, 0 ), 'Raw Data'!$AN:$AN,"&gt;" &amp;DATE(LEFT($AV$3, 4), MONTH("1 " &amp; O$6 &amp; " " &amp; LEFT($AV$3, 4)), 0 ), 'Raw Data'!$O:$O,""&amp;'Raw Data'!$B$1,'Raw Data'!$D:$D,"&lt;&gt;*ithdr*",'Raw Data'!$D:$D,"&lt;&gt;*ancel*",'Raw Data'!$P:$P,"--")
+
SUMIFS('Raw Data'!$AI:$AI, 'Raw Data'!$AN:$AN, "&lt;=" &amp;DATE(LEFT($AV$3, 4), MONTH("1 " &amp; O$6 &amp; " " &amp; LEFT($AV$3, 4)) + 1, 0 ), 'Raw Data'!$AN:$AN,"&gt;" &amp;DATE(LEFT($AV$3, 4), MONTH("1 " &amp; O$6 &amp; " " &amp; LEFT($AV$3, 4)), 0 ), 'Raw Data'!$P:$P,""&amp;'Raw Data'!$B$1,'Raw Data'!$D:$D,"&lt;&gt;*ithdr*",'Raw Data'!$D:$D,"&lt;&gt;*ancel*")</f>
        <v>0</v>
      </c>
      <c r="P7" s="73"/>
      <c r="Q7" s="73"/>
      <c r="R7" s="77"/>
      <c r="S7" s="91">
        <f>SUMIFS('Raw Data'!$AI:$AI, 'Raw Data'!$AN:$AN,"&lt;=" &amp;DATE(LEFT($AV$3, 4), MONTH("1 " &amp; S$6 &amp; " " &amp; LEFT($AV$3, 4)) + 1, 0 ), 'Raw Data'!$AN:$AN,"&gt;" &amp;DATE(LEFT($AV$3, 4), MONTH("1 " &amp; S$6 &amp; " " &amp; LEFT($AV$3, 4)), 0 ), 'Raw Data'!$O:$O,""&amp;'Raw Data'!$B$1,'Raw Data'!$D:$D,"&lt;&gt;*ithdr*",'Raw Data'!$D:$D,"&lt;&gt;*ancel*",'Raw Data'!$P:$P,"--")
+
SUMIFS('Raw Data'!$AI:$AI, 'Raw Data'!$AN:$AN, "&lt;=" &amp;DATE(LEFT($AV$3, 4), MONTH("1 " &amp; S$6 &amp; " " &amp; LEFT($AV$3, 4)) + 1, 0 ), 'Raw Data'!$AN:$AN,"&gt;" &amp;DATE(LEFT($AV$3, 4), MONTH("1 " &amp; S$6 &amp; " " &amp; LEFT($AV$3, 4)), 0 ), 'Raw Data'!$P:$P,""&amp;'Raw Data'!$B$1,'Raw Data'!$D:$D,"&lt;&gt;*ithdr*",'Raw Data'!$D:$D,"&lt;&gt;*ancel*")</f>
        <v>0</v>
      </c>
      <c r="T7" s="73"/>
      <c r="U7" s="73"/>
      <c r="V7" s="77"/>
      <c r="W7" s="91">
        <f>SUMIFS('Raw Data'!$AI:$AI, 'Raw Data'!$AN:$AN,"&lt;=" &amp;DATE(LEFT($AV$3, 4), MONTH("1 " &amp; W$6 &amp; " " &amp; LEFT($AV$3, 4)) + 1, 0 ), 'Raw Data'!$AN:$AN,"&gt;" &amp;DATE(LEFT($AV$3, 4), MONTH("1 " &amp; W$6 &amp; " " &amp; LEFT($AV$3, 4)), 0 ), 'Raw Data'!$O:$O,""&amp;'Raw Data'!$B$1,'Raw Data'!$D:$D,"&lt;&gt;*ithdr*",'Raw Data'!$D:$D,"&lt;&gt;*ancel*",'Raw Data'!$P:$P,"--")
+
SUMIFS('Raw Data'!$AI:$AI, 'Raw Data'!$AN:$AN, "&lt;=" &amp;DATE(LEFT($AV$3, 4), MONTH("1 " &amp; W$6 &amp; " " &amp; LEFT($AV$3, 4)) + 1, 0 ), 'Raw Data'!$AN:$AN,"&gt;" &amp;DATE(LEFT($AV$3, 4), MONTH("1 " &amp; W$6 &amp; " " &amp; LEFT($AV$3, 4)), 0 ), 'Raw Data'!$P:$P,""&amp;'Raw Data'!$B$1,'Raw Data'!$D:$D,"&lt;&gt;*ithdr*",'Raw Data'!$D:$D,"&lt;&gt;*ancel*")</f>
        <v>0</v>
      </c>
      <c r="X7" s="73"/>
      <c r="Y7" s="73"/>
      <c r="Z7" s="77"/>
      <c r="AA7" s="91">
        <f>SUMIFS('Raw Data'!$AI:$AI, 'Raw Data'!$AN:$AN,"&lt;=" &amp;DATE(LEFT($AV$3, 4), MONTH("1 " &amp; AA$6 &amp; " " &amp; LEFT($AV$3, 4)) + 1, 0 ), 'Raw Data'!$AN:$AN,"&gt;" &amp;DATE(LEFT($AV$3, 4), MONTH("1 " &amp; AA$6 &amp; " " &amp; LEFT($AV$3, 4)), 0 ), 'Raw Data'!$O:$O,""&amp;'Raw Data'!$B$1,'Raw Data'!$D:$D,"&lt;&gt;*ithdr*",'Raw Data'!$D:$D,"&lt;&gt;*ancel*",'Raw Data'!$P:$P,"--")
+
SUMIFS('Raw Data'!$AI:$AI, 'Raw Data'!$AN:$AN, "&lt;=" &amp;DATE(LEFT($AV$3, 4), MONTH("1 " &amp; AA$6 &amp; " " &amp; LEFT($AV$3, 4)) + 1, 0 ), 'Raw Data'!$AN:$AN,"&gt;" &amp;DATE(LEFT($AV$3, 4), MONTH("1 " &amp; AA$6 &amp; " " &amp; LEFT($AV$3, 4)), 0 ), 'Raw Data'!$P:$P,""&amp;'Raw Data'!$B$1,'Raw Data'!$D:$D,"&lt;&gt;*ithdr*",'Raw Data'!$D:$D,"&lt;&gt;*ancel*")</f>
        <v>0</v>
      </c>
      <c r="AB7" s="73"/>
      <c r="AC7" s="73"/>
      <c r="AD7" s="77"/>
      <c r="AE7" s="91">
        <f>SUMIFS('Raw Data'!$AI:$AI, 'Raw Data'!$AN:$AN,"&lt;=" &amp;DATE(LEFT($AV$3, 4), MONTH("1 " &amp; AE$6 &amp; " " &amp; LEFT($AV$3, 4)) + 1, 0 ), 'Raw Data'!$AN:$AN,"&gt;" &amp;DATE(LEFT($AV$3, 4), MONTH("1 " &amp; AE$6 &amp; " " &amp; LEFT($AV$3, 4)), 0 ), 'Raw Data'!$O:$O,""&amp;'Raw Data'!$B$1,'Raw Data'!$D:$D,"&lt;&gt;*ithdr*",'Raw Data'!$D:$D,"&lt;&gt;*ancel*",'Raw Data'!$P:$P,"--")
+
SUMIFS('Raw Data'!$AI:$AI, 'Raw Data'!$AN:$AN, "&lt;=" &amp;DATE(LEFT($AV$3, 4), MONTH("1 " &amp; AE$6 &amp; " " &amp; LEFT($AV$3, 4)) + 1, 0 ), 'Raw Data'!$AN:$AN,"&gt;" &amp;DATE(LEFT($AV$3, 4), MONTH("1 " &amp; AE$6 &amp; " " &amp; LEFT($AV$3, 4)), 0 ), 'Raw Data'!$P:$P,""&amp;'Raw Data'!$B$1,'Raw Data'!$D:$D,"&lt;&gt;*ithdr*",'Raw Data'!$D:$D,"&lt;&gt;*ancel*")</f>
        <v>0</v>
      </c>
      <c r="AF7" s="73"/>
      <c r="AG7" s="73"/>
      <c r="AH7" s="77"/>
      <c r="AI7" s="91">
        <f>SUMIFS('Raw Data'!$AI:$AI, 'Raw Data'!$AN:$AN,"&lt;=" &amp;DATE(LEFT($AV$3, 4), MONTH("1 " &amp; AI$6 &amp; " " &amp; LEFT($AV$3, 4)) + 1, 0 ), 'Raw Data'!$AN:$AN,"&gt;" &amp;DATE(LEFT($AV$3, 4), MONTH("1 " &amp; AI$6 &amp; " " &amp; LEFT($AV$3, 4)), 0 ), 'Raw Data'!$O:$O,""&amp;'Raw Data'!$B$1,'Raw Data'!$D:$D,"&lt;&gt;*ithdr*",'Raw Data'!$D:$D,"&lt;&gt;*ancel*",'Raw Data'!$P:$P,"--")
+
SUMIFS('Raw Data'!$AI:$AI, 'Raw Data'!$AN:$AN, "&lt;=" &amp;DATE(LEFT($AV$3, 4), MONTH("1 " &amp; AI$6 &amp; " " &amp; LEFT($AV$3, 4)) + 1, 0 ), 'Raw Data'!$AN:$AN,"&gt;" &amp;DATE(LEFT($AV$3, 4), MONTH("1 " &amp; AI$6 &amp; " " &amp; LEFT($AV$3, 4)), 0 ), 'Raw Data'!$P:$P,""&amp;'Raw Data'!$B$1,'Raw Data'!$D:$D,"&lt;&gt;*ithdr*",'Raw Data'!$D:$D,"&lt;&gt;*ancel*")</f>
        <v>0</v>
      </c>
      <c r="AJ7" s="73"/>
      <c r="AK7" s="73"/>
      <c r="AL7" s="77"/>
      <c r="AM7" s="91">
        <f>SUMIFS('Raw Data'!$AI:$AI, 'Raw Data'!$AN:$AN,"&lt;=" &amp;DATE(LEFT($AV$3, 4), MONTH("1 " &amp; AM$6 &amp; " " &amp; LEFT($AV$3, 4)) + 1, 0 ), 'Raw Data'!$AN:$AN,"&gt;" &amp;DATE(LEFT($AV$3, 4), MONTH("1 " &amp; AM$6 &amp; " " &amp; LEFT($AV$3, 4)), 0 ), 'Raw Data'!$O:$O,""&amp;'Raw Data'!$B$1,'Raw Data'!$D:$D,"&lt;&gt;*ithdr*",'Raw Data'!$D:$D,"&lt;&gt;*ancel*",'Raw Data'!$P:$P,"--")
+
SUMIFS('Raw Data'!$AI:$AI, 'Raw Data'!$AN:$AN, "&lt;=" &amp;DATE(LEFT($AV$3, 4), MONTH("1 " &amp; AM$6 &amp; " " &amp; LEFT($AV$3, 4)) + 1, 0 ), 'Raw Data'!$AN:$AN,"&gt;" &amp;DATE(LEFT($AV$3, 4), MONTH("1 " &amp; AM$6 &amp; " " &amp; LEFT($AV$3, 4)), 0 ), 'Raw Data'!$P:$P,""&amp;'Raw Data'!$B$1,'Raw Data'!$D:$D,"&lt;&gt;*ithdr*",'Raw Data'!$D:$D,"&lt;&gt;*ancel*")</f>
        <v>0</v>
      </c>
      <c r="AN7" s="73"/>
      <c r="AO7" s="73"/>
      <c r="AP7" s="77"/>
      <c r="AQ7" s="91">
        <f>SUMIFS('Raw Data'!$AI:$AI, 'Raw Data'!$AN:$AN,"&lt;=" &amp;DATE(LEFT($AV$3, 4), MONTH("1 " &amp; AQ$6 &amp; " " &amp; LEFT($AV$3, 4)) + 1, 0 ), 'Raw Data'!$AN:$AN,"&gt;" &amp;DATE(LEFT($AV$3, 4), MONTH("1 " &amp; AQ$6 &amp; " " &amp; LEFT($AV$3, 4)), 0 ), 'Raw Data'!$O:$O,""&amp;'Raw Data'!$B$1,'Raw Data'!$D:$D,"&lt;&gt;*ithdr*",'Raw Data'!$D:$D,"&lt;&gt;*ancel*",'Raw Data'!$P:$P,"--")
+
SUMIFS('Raw Data'!$AI:$AI, 'Raw Data'!$AN:$AN, "&lt;=" &amp;DATE(LEFT($AV$3, 4), MONTH("1 " &amp; AQ$6 &amp; " " &amp; LEFT($AV$3, 4)) + 1, 0 ), 'Raw Data'!$AN:$AN,"&gt;" &amp;DATE(LEFT($AV$3, 4), MONTH("1 " &amp; AQ$6 &amp; " " &amp; LEFT($AV$3, 4)), 0 ), 'Raw Data'!$P:$P,""&amp;'Raw Data'!$B$1,'Raw Data'!$D:$D,"&lt;&gt;*ithdr*",'Raw Data'!$D:$D,"&lt;&gt;*ancel*")</f>
        <v>0</v>
      </c>
      <c r="AR7" s="73"/>
      <c r="AS7" s="73"/>
      <c r="AT7" s="77"/>
      <c r="AU7" s="91">
        <f>SUMIFS('Raw Data'!$AI:$AI, 'Raw Data'!$AN:$AN,"&lt;=" &amp;DATE(MID($AV$3, 15, 4), MONTH("1 " &amp; AU$6 &amp; " " &amp; MID($AV$3, 15, 4)) + 1, 0 ), 'Raw Data'!$AN:$AN,"&gt;" &amp;DATE(MID($AV$3, 15, 4), MONTH("1 " &amp; AU$6 &amp; " " &amp; MID($AV$3, 15, 4)), 0 ), 'Raw Data'!$O:$O,""&amp;'Raw Data'!$B$1,'Raw Data'!$D:$D,"&lt;&gt;*ithdr*",'Raw Data'!$D:$D,"&lt;&gt;*ancel*",'Raw Data'!$P:$P,"--")
+
SUMIFS('Raw Data'!$AI:$AI, 'Raw Data'!$AN:$AN, "&lt;=" &amp;DATE(MID($AV$3, 15, 4), MONTH("1 " &amp; AU$6 &amp; " " &amp; MID($AV$3, 15, 4)) + 1, 0 ), 'Raw Data'!$AN:$AN,"&gt;" &amp;DATE(MID($AV$3, 15, 4), MONTH("1 " &amp; AU$6 &amp; " " &amp; MID($AV$3, 15, 4)), 0 ), 'Raw Data'!$P:$P,""&amp;'Raw Data'!$B$1,'Raw Data'!$D:$D,"&lt;&gt;*ithdr*",'Raw Data'!$D:$D,"&lt;&gt;*ancel*")</f>
        <v>0</v>
      </c>
      <c r="AV7" s="73"/>
      <c r="AW7" s="73"/>
      <c r="AX7" s="77"/>
      <c r="AY7" s="91">
        <f>SUMIFS('Raw Data'!$AI:$AI, 'Raw Data'!$AN:$AN,"&lt;=" &amp;DATE(MID($AV$3, 15, 4), MONTH("1 " &amp; AY$6 &amp; " " &amp; MID($AV$3, 15, 4)) + 1, 0 ), 'Raw Data'!$AN:$AN,"&gt;" &amp;DATE(MID($AV$3, 15, 4), MONTH("1 " &amp; AY$6 &amp; " " &amp; MID($AV$3, 15, 4)), 0 ), 'Raw Data'!$O:$O,""&amp;'Raw Data'!$B$1,'Raw Data'!$D:$D,"&lt;&gt;*ithdr*",'Raw Data'!$D:$D,"&lt;&gt;*ancel*",'Raw Data'!$P:$P,"--")
+
SUMIFS('Raw Data'!$AI:$AI, 'Raw Data'!$AN:$AN, "&lt;=" &amp;DATE(MID($AV$3, 15, 4), MONTH("1 " &amp; AY$6 &amp; " " &amp; MID($AV$3, 15, 4)) + 1, 0 ), 'Raw Data'!$AN:$AN,"&gt;" &amp;DATE(MID($AV$3, 15, 4), MONTH("1 " &amp; AY$6 &amp; " " &amp; MID($AV$3, 15, 4)), 0 ), 'Raw Data'!$P:$P,""&amp;'Raw Data'!$B$1,'Raw Data'!$D:$D,"&lt;&gt;*ithdr*",'Raw Data'!$D:$D,"&lt;&gt;*ancel*")</f>
        <v>0</v>
      </c>
      <c r="AZ7" s="73"/>
      <c r="BA7" s="73"/>
      <c r="BB7" s="77"/>
      <c r="BC7" s="91">
        <f>SUMIFS('Raw Data'!$AI:$AI, 'Raw Data'!$AN:$AN,"&lt;=" &amp;DATE(MID($AV$3, 15, 4), MONTH("1 " &amp; BC$6 &amp; " " &amp; MID($AV$3, 15, 4)) + 1, 0 ), 'Raw Data'!$AN:$AN,"&gt;" &amp;DATE(MID($AV$3, 15, 4), MONTH("1 " &amp; BC$6 &amp; " " &amp; MID($AV$3, 15, 4)), 0 ), 'Raw Data'!$O:$O,""&amp;'Raw Data'!$B$1,'Raw Data'!$D:$D,"&lt;&gt;*ithdr*",'Raw Data'!$D:$D,"&lt;&gt;*ancel*",'Raw Data'!$P:$P,"--")
+
SUMIFS('Raw Data'!$AI:$AI, 'Raw Data'!$AN:$AN, "&lt;=" &amp;DATE(MID($AV$3, 15, 4), MONTH("1 " &amp; BC$6 &amp; " " &amp; MID($AV$3, 15, 4)) + 1, 0 ), 'Raw Data'!$AN:$AN,"&gt;" &amp;DATE(MID($AV$3, 15, 4), MONTH("1 " &amp; BC$6 &amp; " " &amp; MID($AV$3, 15, 4)), 0 ), 'Raw Data'!$P:$P,""&amp;'Raw Data'!$B$1,'Raw Data'!$D:$D,"&lt;&gt;*ithdr*",'Raw Data'!$D:$D,"&lt;&gt;*ancel*")</f>
        <v>0</v>
      </c>
      <c r="BD7" s="73"/>
      <c r="BE7" s="73"/>
      <c r="BF7" s="74"/>
    </row>
    <row r="8" ht="12.75" customHeight="1">
      <c r="A8" s="75" t="s">
        <v>97</v>
      </c>
      <c r="B8" s="73"/>
      <c r="C8" s="73"/>
      <c r="D8" s="73"/>
      <c r="E8" s="73"/>
      <c r="F8" s="73"/>
      <c r="G8" s="73"/>
      <c r="H8" s="73"/>
      <c r="I8" s="73"/>
      <c r="J8" s="77"/>
      <c r="K8" s="92">
        <f>SUMIFS('Raw Data'!$AI:$AI, 'Raw Data'!$AN:$AN,"&lt;=" &amp;DATE(LEFT($AV$3, 4), MONTH("1 " &amp; K$6 &amp; " " &amp; LEFT($AV$3, 4)) + 1, 0 ), 'Raw Data'!$AN:$AN,"&gt;" &amp;DATE(LEFT($AV$3, 4), MONTH("1 " &amp; K$6 &amp; " " &amp; LEFT($AV$3, 4)), 0 ), 'Raw Data'!$O:$O,""&amp;'Raw Data'!$B$1,'Raw Data'!$D:$D,"&lt;&gt;*ithdr*",'Raw Data'!$D:$D,"&lt;&gt;*ancel*",'Raw Data'!$P:$P,"--", 'Raw Data'!$H:$H,"Ear*")
+
SUMIFS('Raw Data'!$AI:$AI, 'Raw Data'!$AN:$AN, "&lt;=" &amp;DATE(LEFT($AV$3, 4), MONTH("1 " &amp; K$6 &amp; " " &amp; LEFT($AV$3, 4)) + 1, 0 ), 'Raw Data'!$AN:$AN,"&gt;" &amp;DATE(LEFT($AV$3, 4), MONTH("1 " &amp; K$6 &amp; " " &amp; LEFT($AV$3, 4)), 0 ), 'Raw Data'!$P:$P,""&amp;'Raw Data'!$B$1,'Raw Data'!$D:$D,"&lt;&gt;*ithdr*",'Raw Data'!$D:$D,"&lt;&gt;*ancel*", 'Raw Data'!$H:$H,"Ear*")</f>
        <v>0</v>
      </c>
      <c r="L8" s="73"/>
      <c r="M8" s="73"/>
      <c r="N8" s="77"/>
      <c r="O8" s="92">
        <f>SUMIFS('Raw Data'!$AI:$AI, 'Raw Data'!$AN:$AN,"&lt;=" &amp;DATE(LEFT($AV$3, 4), MONTH("1 " &amp; O$6 &amp; " " &amp; LEFT($AV$3, 4)) + 1, 0 ), 'Raw Data'!$AN:$AN,"&gt;" &amp;DATE(LEFT($AV$3, 4), MONTH("1 " &amp; O$6 &amp; " " &amp; LEFT($AV$3, 4)), 0 ), 'Raw Data'!$O:$O,""&amp;'Raw Data'!$B$1,'Raw Data'!$D:$D,"&lt;&gt;*ithdr*",'Raw Data'!$D:$D,"&lt;&gt;*ancel*",'Raw Data'!$P:$P,"--", 'Raw Data'!$H:$H,"Ear*")
+
SUMIFS('Raw Data'!$AI:$AI, 'Raw Data'!$AN:$AN, "&lt;=" &amp;DATE(LEFT($AV$3, 4), MONTH("1 " &amp; O$6 &amp; " " &amp; LEFT($AV$3, 4)) + 1, 0 ), 'Raw Data'!$AN:$AN,"&gt;" &amp;DATE(LEFT($AV$3, 4), MONTH("1 " &amp; O$6 &amp; " " &amp; LEFT($AV$3, 4)), 0 ), 'Raw Data'!$P:$P,""&amp;'Raw Data'!$B$1,'Raw Data'!$D:$D,"&lt;&gt;*ithdr*",'Raw Data'!$D:$D,"&lt;&gt;*ancel*", 'Raw Data'!$H:$H,"Ear*")</f>
        <v>0</v>
      </c>
      <c r="P8" s="73"/>
      <c r="Q8" s="73"/>
      <c r="R8" s="77"/>
      <c r="S8" s="92">
        <f>SUMIFS('Raw Data'!$AI:$AI, 'Raw Data'!$AN:$AN,"&lt;=" &amp;DATE(LEFT($AV$3, 4), MONTH("1 " &amp; S$6 &amp; " " &amp; LEFT($AV$3, 4)) + 1, 0 ), 'Raw Data'!$AN:$AN,"&gt;" &amp;DATE(LEFT($AV$3, 4), MONTH("1 " &amp; S$6 &amp; " " &amp; LEFT($AV$3, 4)), 0 ), 'Raw Data'!$O:$O,""&amp;'Raw Data'!$B$1,'Raw Data'!$D:$D,"&lt;&gt;*ithdr*",'Raw Data'!$D:$D,"&lt;&gt;*ancel*",'Raw Data'!$P:$P,"--", 'Raw Data'!$H:$H,"Ear*")
+
SUMIFS('Raw Data'!$AI:$AI, 'Raw Data'!$AN:$AN, "&lt;=" &amp;DATE(LEFT($AV$3, 4), MONTH("1 " &amp; S$6 &amp; " " &amp; LEFT($AV$3, 4)) + 1, 0 ), 'Raw Data'!$AN:$AN,"&gt;" &amp;DATE(LEFT($AV$3, 4), MONTH("1 " &amp; S$6 &amp; " " &amp; LEFT($AV$3, 4)), 0 ), 'Raw Data'!$P:$P,""&amp;'Raw Data'!$B$1,'Raw Data'!$D:$D,"&lt;&gt;*ithdr*",'Raw Data'!$D:$D,"&lt;&gt;*ancel*", 'Raw Data'!$H:$H,"Ear*")</f>
        <v>0</v>
      </c>
      <c r="T8" s="73"/>
      <c r="U8" s="73"/>
      <c r="V8" s="77"/>
      <c r="W8" s="92">
        <f>SUMIFS('Raw Data'!$AI:$AI, 'Raw Data'!$AN:$AN,"&lt;=" &amp;DATE(LEFT($AV$3, 4), MONTH("1 " &amp; W$6 &amp; " " &amp; LEFT($AV$3, 4)) + 1, 0 ), 'Raw Data'!$AN:$AN,"&gt;" &amp;DATE(LEFT($AV$3, 4), MONTH("1 " &amp; W$6 &amp; " " &amp; LEFT($AV$3, 4)), 0 ), 'Raw Data'!$O:$O,""&amp;'Raw Data'!$B$1,'Raw Data'!$D:$D,"&lt;&gt;*ithdr*",'Raw Data'!$D:$D,"&lt;&gt;*ancel*",'Raw Data'!$P:$P,"--", 'Raw Data'!$H:$H,"Ear*")
+
SUMIFS('Raw Data'!$AI:$AI, 'Raw Data'!$AN:$AN, "&lt;=" &amp;DATE(LEFT($AV$3, 4), MONTH("1 " &amp; W$6 &amp; " " &amp; LEFT($AV$3, 4)) + 1, 0 ), 'Raw Data'!$AN:$AN,"&gt;" &amp;DATE(LEFT($AV$3, 4), MONTH("1 " &amp; W$6 &amp; " " &amp; LEFT($AV$3, 4)), 0 ), 'Raw Data'!$P:$P,""&amp;'Raw Data'!$B$1,'Raw Data'!$D:$D,"&lt;&gt;*ithdr*",'Raw Data'!$D:$D,"&lt;&gt;*ancel*", 'Raw Data'!$H:$H,"Ear*")</f>
        <v>0</v>
      </c>
      <c r="X8" s="73"/>
      <c r="Y8" s="73"/>
      <c r="Z8" s="77"/>
      <c r="AA8" s="92">
        <f>SUMIFS('Raw Data'!$AI:$AI, 'Raw Data'!$AN:$AN,"&lt;=" &amp;DATE(LEFT($AV$3, 4), MONTH("1 " &amp; AA$6 &amp; " " &amp; LEFT($AV$3, 4)) + 1, 0 ), 'Raw Data'!$AN:$AN,"&gt;" &amp;DATE(LEFT($AV$3, 4), MONTH("1 " &amp; AA$6 &amp; " " &amp; LEFT($AV$3, 4)), 0 ), 'Raw Data'!$O:$O,""&amp;'Raw Data'!$B$1,'Raw Data'!$D:$D,"&lt;&gt;*ithdr*",'Raw Data'!$D:$D,"&lt;&gt;*ancel*",'Raw Data'!$P:$P,"--", 'Raw Data'!$H:$H,"Ear*")
+
SUMIFS('Raw Data'!$AI:$AI, 'Raw Data'!$AN:$AN, "&lt;=" &amp;DATE(LEFT($AV$3, 4), MONTH("1 " &amp; AA$6 &amp; " " &amp; LEFT($AV$3, 4)) + 1, 0 ), 'Raw Data'!$AN:$AN,"&gt;" &amp;DATE(LEFT($AV$3, 4), MONTH("1 " &amp; AA$6 &amp; " " &amp; LEFT($AV$3, 4)), 0 ), 'Raw Data'!$P:$P,""&amp;'Raw Data'!$B$1,'Raw Data'!$D:$D,"&lt;&gt;*ithdr*",'Raw Data'!$D:$D,"&lt;&gt;*ancel*", 'Raw Data'!$H:$H,"Ear*")</f>
        <v>0</v>
      </c>
      <c r="AB8" s="73"/>
      <c r="AC8" s="73"/>
      <c r="AD8" s="77"/>
      <c r="AE8" s="92">
        <f>SUMIFS('Raw Data'!$AI:$AI, 'Raw Data'!$AN:$AN,"&lt;=" &amp;DATE(LEFT($AV$3, 4), MONTH("1 " &amp; AE$6 &amp; " " &amp; LEFT($AV$3, 4)) + 1, 0 ), 'Raw Data'!$AN:$AN,"&gt;" &amp;DATE(LEFT($AV$3, 4), MONTH("1 " &amp; AE$6 &amp; " " &amp; LEFT($AV$3, 4)), 0 ), 'Raw Data'!$O:$O,""&amp;'Raw Data'!$B$1,'Raw Data'!$D:$D,"&lt;&gt;*ithdr*",'Raw Data'!$D:$D,"&lt;&gt;*ancel*",'Raw Data'!$P:$P,"--", 'Raw Data'!$H:$H,"Ear*")
+
SUMIFS('Raw Data'!$AI:$AI, 'Raw Data'!$AN:$AN, "&lt;=" &amp;DATE(LEFT($AV$3, 4), MONTH("1 " &amp; AE$6 &amp; " " &amp; LEFT($AV$3, 4)) + 1, 0 ), 'Raw Data'!$AN:$AN,"&gt;" &amp;DATE(LEFT($AV$3, 4), MONTH("1 " &amp; AE$6 &amp; " " &amp; LEFT($AV$3, 4)), 0 ), 'Raw Data'!$P:$P,""&amp;'Raw Data'!$B$1,'Raw Data'!$D:$D,"&lt;&gt;*ithdr*",'Raw Data'!$D:$D,"&lt;&gt;*ancel*", 'Raw Data'!$H:$H,"Ear*")</f>
        <v>0</v>
      </c>
      <c r="AF8" s="73"/>
      <c r="AG8" s="73"/>
      <c r="AH8" s="77"/>
      <c r="AI8" s="92">
        <f>SUMIFS('Raw Data'!$AI:$AI, 'Raw Data'!$AN:$AN,"&lt;=" &amp;DATE(LEFT($AV$3, 4), MONTH("1 " &amp; AI$6 &amp; " " &amp; LEFT($AV$3, 4)) + 1, 0 ), 'Raw Data'!$AN:$AN,"&gt;" &amp;DATE(LEFT($AV$3, 4), MONTH("1 " &amp; AI$6 &amp; " " &amp; LEFT($AV$3, 4)), 0 ), 'Raw Data'!$O:$O,""&amp;'Raw Data'!$B$1,'Raw Data'!$D:$D,"&lt;&gt;*ithdr*",'Raw Data'!$D:$D,"&lt;&gt;*ancel*",'Raw Data'!$P:$P,"--", 'Raw Data'!$H:$H,"Ear*")
+
SUMIFS('Raw Data'!$AI:$AI, 'Raw Data'!$AN:$AN, "&lt;=" &amp;DATE(LEFT($AV$3, 4), MONTH("1 " &amp; AI$6 &amp; " " &amp; LEFT($AV$3, 4)) + 1, 0 ), 'Raw Data'!$AN:$AN,"&gt;" &amp;DATE(LEFT($AV$3, 4), MONTH("1 " &amp; AI$6 &amp; " " &amp; LEFT($AV$3, 4)), 0 ), 'Raw Data'!$P:$P,""&amp;'Raw Data'!$B$1,'Raw Data'!$D:$D,"&lt;&gt;*ithdr*",'Raw Data'!$D:$D,"&lt;&gt;*ancel*", 'Raw Data'!$H:$H,"Ear*")</f>
        <v>0</v>
      </c>
      <c r="AJ8" s="73"/>
      <c r="AK8" s="73"/>
      <c r="AL8" s="77"/>
      <c r="AM8" s="92">
        <f>SUMIFS('Raw Data'!$AI:$AI, 'Raw Data'!$AN:$AN,"&lt;=" &amp;DATE(LEFT($AV$3, 4), MONTH("1 " &amp; AM$6 &amp; " " &amp; LEFT($AV$3, 4)) + 1, 0 ), 'Raw Data'!$AN:$AN,"&gt;" &amp;DATE(LEFT($AV$3, 4), MONTH("1 " &amp; AM$6 &amp; " " &amp; LEFT($AV$3, 4)), 0 ), 'Raw Data'!$O:$O,""&amp;'Raw Data'!$B$1,'Raw Data'!$D:$D,"&lt;&gt;*ithdr*",'Raw Data'!$D:$D,"&lt;&gt;*ancel*",'Raw Data'!$P:$P,"--", 'Raw Data'!$H:$H,"Ear*")
+
SUMIFS('Raw Data'!$AI:$AI, 'Raw Data'!$AN:$AN, "&lt;=" &amp;DATE(LEFT($AV$3, 4), MONTH("1 " &amp; AM$6 &amp; " " &amp; LEFT($AV$3, 4)) + 1, 0 ), 'Raw Data'!$AN:$AN,"&gt;" &amp;DATE(LEFT($AV$3, 4), MONTH("1 " &amp; AM$6 &amp; " " &amp; LEFT($AV$3, 4)), 0 ), 'Raw Data'!$P:$P,""&amp;'Raw Data'!$B$1,'Raw Data'!$D:$D,"&lt;&gt;*ithdr*",'Raw Data'!$D:$D,"&lt;&gt;*ancel*", 'Raw Data'!$H:$H,"Ear*")</f>
        <v>0</v>
      </c>
      <c r="AN8" s="73"/>
      <c r="AO8" s="73"/>
      <c r="AP8" s="77"/>
      <c r="AQ8" s="92">
        <f>SUMIFS('Raw Data'!$AI:$AI, 'Raw Data'!$AN:$AN,"&lt;=" &amp;DATE(LEFT($AV$3, 4), MONTH("1 " &amp; AQ$6 &amp; " " &amp; LEFT($AV$3, 4)) + 1, 0 ), 'Raw Data'!$AN:$AN,"&gt;" &amp;DATE(LEFT($AV$3, 4), MONTH("1 " &amp; AQ$6 &amp; " " &amp; LEFT($AV$3, 4)), 0 ), 'Raw Data'!$O:$O,""&amp;'Raw Data'!$B$1,'Raw Data'!$D:$D,"&lt;&gt;*ithdr*",'Raw Data'!$D:$D,"&lt;&gt;*ancel*",'Raw Data'!$P:$P,"--", 'Raw Data'!$H:$H,"Ear*")
+
SUMIFS('Raw Data'!$AI:$AI, 'Raw Data'!$AN:$AN, "&lt;=" &amp;DATE(LEFT($AV$3, 4), MONTH("1 " &amp; AQ$6 &amp; " " &amp; LEFT($AV$3, 4)) + 1, 0 ), 'Raw Data'!$AN:$AN,"&gt;" &amp;DATE(LEFT($AV$3, 4), MONTH("1 " &amp; AQ$6 &amp; " " &amp; LEFT($AV$3, 4)), 0 ), 'Raw Data'!$P:$P,""&amp;'Raw Data'!$B$1,'Raw Data'!$D:$D,"&lt;&gt;*ithdr*",'Raw Data'!$D:$D,"&lt;&gt;*ancel*", 'Raw Data'!$H:$H,"Ear*")</f>
        <v>0</v>
      </c>
      <c r="AR8" s="73"/>
      <c r="AS8" s="73"/>
      <c r="AT8" s="77"/>
      <c r="AU8" s="92">
        <f>SUMIFS('Raw Data'!$AI:$AI, 'Raw Data'!$AN:$AN,"&lt;=" &amp;DATE(MID($AV$3, 15, 4), MONTH("1 " &amp; AU$6 &amp; " " &amp; MID($AV$3, 15, 4)) + 1, 0 ), 'Raw Data'!$AN:$AN,"&gt;" &amp;DATE(MID($AV$3, 15, 4), MONTH("1 " &amp; AU$6 &amp; " " &amp; MID($AV$3, 15, 4)), 0 ), 'Raw Data'!$O:$O,""&amp;'Raw Data'!$B$1,'Raw Data'!$D:$D,"&lt;&gt;*ithdr*",'Raw Data'!$D:$D,"&lt;&gt;*ancel*",'Raw Data'!$P:$P,"--", 'Raw Data'!$H:$H,"Ear*")
+
SUMIFS('Raw Data'!$AI:$AI, 'Raw Data'!$AN:$AN, "&lt;=" &amp;DATE(MID($AV$3, 15, 4), MONTH("1 " &amp; AU$6 &amp; " " &amp; MID($AV$3, 15, 4)) + 1, 0 ), 'Raw Data'!$AN:$AN,"&gt;" &amp;DATE(MID($AV$3, 15, 4), MONTH("1 " &amp; AU$6 &amp; " " &amp; MID($AV$3, 15, 4)), 0 ), 'Raw Data'!$P:$P,""&amp;'Raw Data'!$B$1,'Raw Data'!$D:$D,"&lt;&gt;*ithdr*",'Raw Data'!$D:$D,"&lt;&gt;*ancel*", 'Raw Data'!$H:$H,"Ear*")</f>
        <v>0</v>
      </c>
      <c r="AV8" s="73"/>
      <c r="AW8" s="73"/>
      <c r="AX8" s="77"/>
      <c r="AY8" s="92">
        <f>SUMIFS('Raw Data'!$AI:$AI, 'Raw Data'!$AN:$AN,"&lt;=" &amp;DATE(MID($AV$3, 15, 4), MONTH("1 " &amp; AY$6 &amp; " " &amp; MID($AV$3, 15, 4)) + 1, 0 ), 'Raw Data'!$AN:$AN,"&gt;" &amp;DATE(MID($AV$3, 15, 4), MONTH("1 " &amp; AY$6 &amp; " " &amp; MID($AV$3, 15, 4)), 0 ), 'Raw Data'!$O:$O,""&amp;'Raw Data'!$B$1,'Raw Data'!$D:$D,"&lt;&gt;*ithdr*",'Raw Data'!$D:$D,"&lt;&gt;*ancel*",'Raw Data'!$P:$P,"--", 'Raw Data'!$H:$H,"Ear*")
+
SUMIFS('Raw Data'!$AI:$AI, 'Raw Data'!$AN:$AN, "&lt;=" &amp;DATE(MID($AV$3, 15, 4), MONTH("1 " &amp; AY$6 &amp; " " &amp; MID($AV$3, 15, 4)) + 1, 0 ), 'Raw Data'!$AN:$AN,"&gt;" &amp;DATE(MID($AV$3, 15, 4), MONTH("1 " &amp; AY$6 &amp; " " &amp; MID($AV$3, 15, 4)), 0 ), 'Raw Data'!$P:$P,""&amp;'Raw Data'!$B$1,'Raw Data'!$D:$D,"&lt;&gt;*ithdr*",'Raw Data'!$D:$D,"&lt;&gt;*ancel*", 'Raw Data'!$H:$H,"Ear*")</f>
        <v>0</v>
      </c>
      <c r="AZ8" s="73"/>
      <c r="BA8" s="73"/>
      <c r="BB8" s="77"/>
      <c r="BC8" s="92">
        <f>SUMIFS('Raw Data'!$AI:$AI, 'Raw Data'!$AN:$AN,"&lt;=" &amp;DATE(MID($AV$3, 15, 4), MONTH("1 " &amp; BC$6 &amp; " " &amp; MID($AV$3, 15, 4)) + 1, 0 ), 'Raw Data'!$AN:$AN,"&gt;" &amp;DATE(MID($AV$3, 15, 4), MONTH("1 " &amp; BC$6 &amp; " " &amp; MID($AV$3, 15, 4)), 0 ), 'Raw Data'!$O:$O,""&amp;'Raw Data'!$B$1,'Raw Data'!$D:$D,"&lt;&gt;*ithdr*",'Raw Data'!$D:$D,"&lt;&gt;*ancel*",'Raw Data'!$P:$P,"--", 'Raw Data'!$H:$H,"Ear*")
+
SUMIFS('Raw Data'!$AI:$AI, 'Raw Data'!$AN:$AN, "&lt;=" &amp;DATE(MID($AV$3, 15, 4), MONTH("1 " &amp; BC$6 &amp; " " &amp; MID($AV$3, 15, 4)) + 1, 0 ), 'Raw Data'!$AN:$AN,"&gt;" &amp;DATE(MID($AV$3, 15, 4), MONTH("1 " &amp; BC$6 &amp; " " &amp; MID($AV$3, 15, 4)), 0 ), 'Raw Data'!$P:$P,""&amp;'Raw Data'!$B$1,'Raw Data'!$D:$D,"&lt;&gt;*ithdr*",'Raw Data'!$D:$D,"&lt;&gt;*ancel*", 'Raw Data'!$H:$H,"Ear*")</f>
        <v>0</v>
      </c>
      <c r="BD8" s="73"/>
      <c r="BE8" s="73"/>
      <c r="BF8" s="74"/>
    </row>
    <row r="9" ht="12.75" customHeight="1">
      <c r="A9" s="93" t="s">
        <v>98</v>
      </c>
      <c r="B9" s="73"/>
      <c r="C9" s="73"/>
      <c r="D9" s="73"/>
      <c r="E9" s="73"/>
      <c r="F9" s="73"/>
      <c r="G9" s="73"/>
      <c r="H9" s="73"/>
      <c r="I9" s="73"/>
      <c r="J9" s="77"/>
      <c r="K9" s="94">
        <f>SUMIFS('Raw Data'!$AI:$AI, 'Raw Data'!$AN:$AN,"&lt;=" &amp;DATE(LEFT($AV$3, 4), MONTH("1 " &amp; K$6 &amp; " " &amp; LEFT($AV$3, 4)) + 1, 0 ), 'Raw Data'!$AN:$AN,"&gt;" &amp;DATE(LEFT($AV$3, 4), MONTH("1 " &amp; K$6 &amp; " " &amp; LEFT($AV$3, 4)), 0 ), 'Raw Data'!$O:$O,""&amp;'Raw Data'!$B$1,'Raw Data'!$D:$D,"&lt;&gt;*ithdr*",'Raw Data'!$D:$D,"&lt;&gt;*ancel*",'Raw Data'!$P:$P,"--", 'Raw Data'!$H:$H,"Earning - External*")
+
SUMIFS('Raw Data'!$AI:$AI, 'Raw Data'!$AN:$AN, "&lt;=" &amp;DATE(LEFT($AV$3, 4), MONTH("1 " &amp; K$6 &amp; " " &amp; LEFT($AV$3, 4)) + 1, 0 ), 'Raw Data'!$AN:$AN,"&gt;" &amp;DATE(LEFT($AV$3, 4), MONTH("1 " &amp; K$6 &amp; " " &amp; LEFT($AV$3, 4)), 0 ), 'Raw Data'!$P:$P,""&amp;'Raw Data'!$B$1,'Raw Data'!$D:$D,"&lt;&gt;*ithdr*",'Raw Data'!$D:$D,"&lt;&gt;*ancel*", 'Raw Data'!$H:$H,"Earning - External*")</f>
        <v>0</v>
      </c>
      <c r="L9" s="73"/>
      <c r="M9" s="73"/>
      <c r="N9" s="77"/>
      <c r="O9" s="94">
        <f>SUMIFS('Raw Data'!$AI:$AI, 'Raw Data'!$AN:$AN,"&lt;=" &amp;DATE(LEFT($AV$3, 4), MONTH("1 " &amp; O$6 &amp; " " &amp; LEFT($AV$3, 4)) + 1, 0 ), 'Raw Data'!$AN:$AN,"&gt;" &amp;DATE(LEFT($AV$3, 4), MONTH("1 " &amp; O$6 &amp; " " &amp; LEFT($AV$3, 4)), 0 ), 'Raw Data'!$O:$O,""&amp;'Raw Data'!$B$1,'Raw Data'!$D:$D,"&lt;&gt;*ithdr*",'Raw Data'!$D:$D,"&lt;&gt;*ancel*",'Raw Data'!$P:$P,"--", 'Raw Data'!$H:$H,"Earning - External*")
+
SUMIFS('Raw Data'!$AI:$AI, 'Raw Data'!$AN:$AN, "&lt;=" &amp;DATE(LEFT($AV$3, 4), MONTH("1 " &amp; O$6 &amp; " " &amp; LEFT($AV$3, 4)) + 1, 0 ), 'Raw Data'!$AN:$AN,"&gt;" &amp;DATE(LEFT($AV$3, 4), MONTH("1 " &amp; O$6 &amp; " " &amp; LEFT($AV$3, 4)), 0 ), 'Raw Data'!$P:$P,""&amp;'Raw Data'!$B$1,'Raw Data'!$D:$D,"&lt;&gt;*ithdr*",'Raw Data'!$D:$D,"&lt;&gt;*ancel*", 'Raw Data'!$H:$H,"Earning - External*")</f>
        <v>0</v>
      </c>
      <c r="P9" s="73"/>
      <c r="Q9" s="73"/>
      <c r="R9" s="77"/>
      <c r="S9" s="94">
        <f>SUMIFS('Raw Data'!$AI:$AI, 'Raw Data'!$AN:$AN,"&lt;=" &amp;DATE(LEFT($AV$3, 4), MONTH("1 " &amp; S$6 &amp; " " &amp; LEFT($AV$3, 4)) + 1, 0 ), 'Raw Data'!$AN:$AN,"&gt;" &amp;DATE(LEFT($AV$3, 4), MONTH("1 " &amp; S$6 &amp; " " &amp; LEFT($AV$3, 4)), 0 ), 'Raw Data'!$O:$O,""&amp;'Raw Data'!$B$1,'Raw Data'!$D:$D,"&lt;&gt;*ithdr*",'Raw Data'!$D:$D,"&lt;&gt;*ancel*",'Raw Data'!$P:$P,"--", 'Raw Data'!$H:$H,"Earning - External*")
+
SUMIFS('Raw Data'!$AI:$AI, 'Raw Data'!$AN:$AN, "&lt;=" &amp;DATE(LEFT($AV$3, 4), MONTH("1 " &amp; S$6 &amp; " " &amp; LEFT($AV$3, 4)) + 1, 0 ), 'Raw Data'!$AN:$AN,"&gt;" &amp;DATE(LEFT($AV$3, 4), MONTH("1 " &amp; S$6 &amp; " " &amp; LEFT($AV$3, 4)), 0 ), 'Raw Data'!$P:$P,""&amp;'Raw Data'!$B$1,'Raw Data'!$D:$D,"&lt;&gt;*ithdr*",'Raw Data'!$D:$D,"&lt;&gt;*ancel*", 'Raw Data'!$H:$H,"Earning - External*")</f>
        <v>0</v>
      </c>
      <c r="T9" s="73"/>
      <c r="U9" s="73"/>
      <c r="V9" s="77"/>
      <c r="W9" s="94">
        <f>SUMIFS('Raw Data'!$AI:$AI, 'Raw Data'!$AN:$AN,"&lt;=" &amp;DATE(LEFT($AV$3, 4), MONTH("1 " &amp; W$6 &amp; " " &amp; LEFT($AV$3, 4)) + 1, 0 ), 'Raw Data'!$AN:$AN,"&gt;" &amp;DATE(LEFT($AV$3, 4), MONTH("1 " &amp; W$6 &amp; " " &amp; LEFT($AV$3, 4)), 0 ), 'Raw Data'!$O:$O,""&amp;'Raw Data'!$B$1,'Raw Data'!$D:$D,"&lt;&gt;*ithdr*",'Raw Data'!$D:$D,"&lt;&gt;*ancel*",'Raw Data'!$P:$P,"--", 'Raw Data'!$H:$H,"Earning - External*")
+
SUMIFS('Raw Data'!$AI:$AI, 'Raw Data'!$AN:$AN, "&lt;=" &amp;DATE(LEFT($AV$3, 4), MONTH("1 " &amp; W$6 &amp; " " &amp; LEFT($AV$3, 4)) + 1, 0 ), 'Raw Data'!$AN:$AN,"&gt;" &amp;DATE(LEFT($AV$3, 4), MONTH("1 " &amp; W$6 &amp; " " &amp; LEFT($AV$3, 4)), 0 ), 'Raw Data'!$P:$P,""&amp;'Raw Data'!$B$1,'Raw Data'!$D:$D,"&lt;&gt;*ithdr*",'Raw Data'!$D:$D,"&lt;&gt;*ancel*", 'Raw Data'!$H:$H,"Earning - External*")</f>
        <v>0</v>
      </c>
      <c r="X9" s="73"/>
      <c r="Y9" s="73"/>
      <c r="Z9" s="77"/>
      <c r="AA9" s="94">
        <f>SUMIFS('Raw Data'!$AI:$AI, 'Raw Data'!$AN:$AN,"&lt;=" &amp;DATE(LEFT($AV$3, 4), MONTH("1 " &amp; AA$6 &amp; " " &amp; LEFT($AV$3, 4)) + 1, 0 ), 'Raw Data'!$AN:$AN,"&gt;" &amp;DATE(LEFT($AV$3, 4), MONTH("1 " &amp; AA$6 &amp; " " &amp; LEFT($AV$3, 4)), 0 ), 'Raw Data'!$O:$O,""&amp;'Raw Data'!$B$1,'Raw Data'!$D:$D,"&lt;&gt;*ithdr*",'Raw Data'!$D:$D,"&lt;&gt;*ancel*",'Raw Data'!$P:$P,"--", 'Raw Data'!$H:$H,"Earning - External*")
+
SUMIFS('Raw Data'!$AI:$AI, 'Raw Data'!$AN:$AN, "&lt;=" &amp;DATE(LEFT($AV$3, 4), MONTH("1 " &amp; AA$6 &amp; " " &amp; LEFT($AV$3, 4)) + 1, 0 ), 'Raw Data'!$AN:$AN,"&gt;" &amp;DATE(LEFT($AV$3, 4), MONTH("1 " &amp; AA$6 &amp; " " &amp; LEFT($AV$3, 4)), 0 ), 'Raw Data'!$P:$P,""&amp;'Raw Data'!$B$1,'Raw Data'!$D:$D,"&lt;&gt;*ithdr*",'Raw Data'!$D:$D,"&lt;&gt;*ancel*", 'Raw Data'!$H:$H,"Earning - External*")</f>
        <v>0</v>
      </c>
      <c r="AB9" s="73"/>
      <c r="AC9" s="73"/>
      <c r="AD9" s="77"/>
      <c r="AE9" s="94">
        <f>SUMIFS('Raw Data'!$AI:$AI, 'Raw Data'!$AN:$AN,"&lt;=" &amp;DATE(LEFT($AV$3, 4), MONTH("1 " &amp; AE$6 &amp; " " &amp; LEFT($AV$3, 4)) + 1, 0 ), 'Raw Data'!$AN:$AN,"&gt;" &amp;DATE(LEFT($AV$3, 4), MONTH("1 " &amp; AE$6 &amp; " " &amp; LEFT($AV$3, 4)), 0 ), 'Raw Data'!$O:$O,""&amp;'Raw Data'!$B$1,'Raw Data'!$D:$D,"&lt;&gt;*ithdr*",'Raw Data'!$D:$D,"&lt;&gt;*ancel*",'Raw Data'!$P:$P,"--", 'Raw Data'!$H:$H,"Earning - External*")
+
SUMIFS('Raw Data'!$AI:$AI, 'Raw Data'!$AN:$AN, "&lt;=" &amp;DATE(LEFT($AV$3, 4), MONTH("1 " &amp; AE$6 &amp; " " &amp; LEFT($AV$3, 4)) + 1, 0 ), 'Raw Data'!$AN:$AN,"&gt;" &amp;DATE(LEFT($AV$3, 4), MONTH("1 " &amp; AE$6 &amp; " " &amp; LEFT($AV$3, 4)), 0 ), 'Raw Data'!$P:$P,""&amp;'Raw Data'!$B$1,'Raw Data'!$D:$D,"&lt;&gt;*ithdr*",'Raw Data'!$D:$D,"&lt;&gt;*ancel*", 'Raw Data'!$H:$H,"Earning - External*")</f>
        <v>0</v>
      </c>
      <c r="AF9" s="73"/>
      <c r="AG9" s="73"/>
      <c r="AH9" s="77"/>
      <c r="AI9" s="94">
        <f>SUMIFS('Raw Data'!$AI:$AI, 'Raw Data'!$AN:$AN,"&lt;=" &amp;DATE(LEFT($AV$3, 4), MONTH("1 " &amp; AI$6 &amp; " " &amp; LEFT($AV$3, 4)) + 1, 0 ), 'Raw Data'!$AN:$AN,"&gt;" &amp;DATE(LEFT($AV$3, 4), MONTH("1 " &amp; AI$6 &amp; " " &amp; LEFT($AV$3, 4)), 0 ), 'Raw Data'!$O:$O,""&amp;'Raw Data'!$B$1,'Raw Data'!$D:$D,"&lt;&gt;*ithdr*",'Raw Data'!$D:$D,"&lt;&gt;*ancel*",'Raw Data'!$P:$P,"--", 'Raw Data'!$H:$H,"Earning - External*")
+
SUMIFS('Raw Data'!$AI:$AI, 'Raw Data'!$AN:$AN, "&lt;=" &amp;DATE(LEFT($AV$3, 4), MONTH("1 " &amp; AI$6 &amp; " " &amp; LEFT($AV$3, 4)) + 1, 0 ), 'Raw Data'!$AN:$AN,"&gt;" &amp;DATE(LEFT($AV$3, 4), MONTH("1 " &amp; AI$6 &amp; " " &amp; LEFT($AV$3, 4)), 0 ), 'Raw Data'!$P:$P,""&amp;'Raw Data'!$B$1,'Raw Data'!$D:$D,"&lt;&gt;*ithdr*",'Raw Data'!$D:$D,"&lt;&gt;*ancel*", 'Raw Data'!$H:$H,"Earning - External*")</f>
        <v>0</v>
      </c>
      <c r="AJ9" s="73"/>
      <c r="AK9" s="73"/>
      <c r="AL9" s="77"/>
      <c r="AM9" s="94">
        <f>SUMIFS('Raw Data'!$AI:$AI, 'Raw Data'!$AN:$AN,"&lt;=" &amp;DATE(LEFT($AV$3, 4), MONTH("1 " &amp; AM$6 &amp; " " &amp; LEFT($AV$3, 4)) + 1, 0 ), 'Raw Data'!$AN:$AN,"&gt;" &amp;DATE(LEFT($AV$3, 4), MONTH("1 " &amp; AM$6 &amp; " " &amp; LEFT($AV$3, 4)), 0 ), 'Raw Data'!$O:$O,""&amp;'Raw Data'!$B$1,'Raw Data'!$D:$D,"&lt;&gt;*ithdr*",'Raw Data'!$D:$D,"&lt;&gt;*ancel*",'Raw Data'!$P:$P,"--", 'Raw Data'!$H:$H,"Earning - External*")
+
SUMIFS('Raw Data'!$AI:$AI, 'Raw Data'!$AN:$AN, "&lt;=" &amp;DATE(LEFT($AV$3, 4), MONTH("1 " &amp; AM$6 &amp; " " &amp; LEFT($AV$3, 4)) + 1, 0 ), 'Raw Data'!$AN:$AN,"&gt;" &amp;DATE(LEFT($AV$3, 4), MONTH("1 " &amp; AM$6 &amp; " " &amp; LEFT($AV$3, 4)), 0 ), 'Raw Data'!$P:$P,""&amp;'Raw Data'!$B$1,'Raw Data'!$D:$D,"&lt;&gt;*ithdr*",'Raw Data'!$D:$D,"&lt;&gt;*ancel*", 'Raw Data'!$H:$H,"Earning - External*")</f>
        <v>0</v>
      </c>
      <c r="AN9" s="73"/>
      <c r="AO9" s="73"/>
      <c r="AP9" s="77"/>
      <c r="AQ9" s="94">
        <f>SUMIFS('Raw Data'!$AI:$AI, 'Raw Data'!$AN:$AN,"&lt;=" &amp;DATE(LEFT($AV$3, 4), MONTH("1 " &amp; AQ$6 &amp; " " &amp; LEFT($AV$3, 4)) + 1, 0 ), 'Raw Data'!$AN:$AN,"&gt;" &amp;DATE(LEFT($AV$3, 4), MONTH("1 " &amp; AQ$6 &amp; " " &amp; LEFT($AV$3, 4)), 0 ), 'Raw Data'!$O:$O,""&amp;'Raw Data'!$B$1,'Raw Data'!$D:$D,"&lt;&gt;*ithdr*",'Raw Data'!$D:$D,"&lt;&gt;*ancel*",'Raw Data'!$P:$P,"--", 'Raw Data'!$H:$H,"Earning - External*")
+
SUMIFS('Raw Data'!$AI:$AI, 'Raw Data'!$AN:$AN, "&lt;=" &amp;DATE(LEFT($AV$3, 4), MONTH("1 " &amp; AQ$6 &amp; " " &amp; LEFT($AV$3, 4)) + 1, 0 ), 'Raw Data'!$AN:$AN,"&gt;" &amp;DATE(LEFT($AV$3, 4), MONTH("1 " &amp; AQ$6 &amp; " " &amp; LEFT($AV$3, 4)), 0 ), 'Raw Data'!$P:$P,""&amp;'Raw Data'!$B$1,'Raw Data'!$D:$D,"&lt;&gt;*ithdr*",'Raw Data'!$D:$D,"&lt;&gt;*ancel*", 'Raw Data'!$H:$H,"Earning - External*")</f>
        <v>0</v>
      </c>
      <c r="AR9" s="73"/>
      <c r="AS9" s="73"/>
      <c r="AT9" s="77"/>
      <c r="AU9" s="94">
        <f>SUMIFS('Raw Data'!$AI:$AI, 'Raw Data'!$AN:$AN,"&lt;=" &amp;DATE(MID($AV$3, 15, 4), MONTH("1 " &amp; AU$6 &amp; " " &amp; MID($AV$3, 15, 4)) + 1, 0 ), 'Raw Data'!$AN:$AN,"&gt;" &amp;DATE(MID($AV$3, 15, 4), MONTH("1 " &amp; AU$6 &amp; " " &amp; MID($AV$3, 15, 4)), 0 ), 'Raw Data'!$O:$O,""&amp;'Raw Data'!$B$1,'Raw Data'!$D:$D,"&lt;&gt;*ithdr*",'Raw Data'!$D:$D,"&lt;&gt;*ancel*",'Raw Data'!$P:$P,"--", 'Raw Data'!$H:$H,"Earning - External*")
+
SUMIFS('Raw Data'!$AI:$AI, 'Raw Data'!$AN:$AN, "&lt;=" &amp;DATE(MID($AV$3, 15, 4), MONTH("1 " &amp; AU$6 &amp; " " &amp; MID($AV$3, 15, 4)) + 1, 0 ), 'Raw Data'!$AN:$AN,"&gt;" &amp;DATE(MID($AV$3, 15, 4), MONTH("1 " &amp; AU$6 &amp; " " &amp; MID($AV$3, 15, 4)), 0 ), 'Raw Data'!$P:$P,""&amp;'Raw Data'!$B$1,'Raw Data'!$D:$D,"&lt;&gt;*ithdr*",'Raw Data'!$D:$D,"&lt;&gt;*ancel*", 'Raw Data'!$H:$H,"Earning - External*")</f>
        <v>0</v>
      </c>
      <c r="AV9" s="73"/>
      <c r="AW9" s="73"/>
      <c r="AX9" s="77"/>
      <c r="AY9" s="94">
        <f>SUMIFS('Raw Data'!$AI:$AI, 'Raw Data'!$AN:$AN,"&lt;=" &amp;DATE(MID($AV$3, 15, 4), MONTH("1 " &amp; AY$6 &amp; " " &amp; MID($AV$3, 15, 4)) + 1, 0 ), 'Raw Data'!$AN:$AN,"&gt;" &amp;DATE(MID($AV$3, 15, 4), MONTH("1 " &amp; AY$6 &amp; " " &amp; MID($AV$3, 15, 4)), 0 ), 'Raw Data'!$O:$O,""&amp;'Raw Data'!$B$1,'Raw Data'!$D:$D,"&lt;&gt;*ithdr*",'Raw Data'!$D:$D,"&lt;&gt;*ancel*",'Raw Data'!$P:$P,"--", 'Raw Data'!$H:$H,"Earning - External*")
+
SUMIFS('Raw Data'!$AI:$AI, 'Raw Data'!$AN:$AN, "&lt;=" &amp;DATE(MID($AV$3, 15, 4), MONTH("1 " &amp; AY$6 &amp; " " &amp; MID($AV$3, 15, 4)) + 1, 0 ), 'Raw Data'!$AN:$AN,"&gt;" &amp;DATE(MID($AV$3, 15, 4), MONTH("1 " &amp; AY$6 &amp; " " &amp; MID($AV$3, 15, 4)), 0 ), 'Raw Data'!$P:$P,""&amp;'Raw Data'!$B$1,'Raw Data'!$D:$D,"&lt;&gt;*ithdr*",'Raw Data'!$D:$D,"&lt;&gt;*ancel*", 'Raw Data'!$H:$H,"Earning - External*")</f>
        <v>0</v>
      </c>
      <c r="AZ9" s="73"/>
      <c r="BA9" s="73"/>
      <c r="BB9" s="77"/>
      <c r="BC9" s="94">
        <f>SUMIFS('Raw Data'!$AI:$AI, 'Raw Data'!$AN:$AN,"&lt;=" &amp;DATE(MID($AV$3, 15, 4), MONTH("1 " &amp; BC$6 &amp; " " &amp; MID($AV$3, 15, 4)) + 1, 0 ), 'Raw Data'!$AN:$AN,"&gt;" &amp;DATE(MID($AV$3, 15, 4), MONTH("1 " &amp; BC$6 &amp; " " &amp; MID($AV$3, 15, 4)), 0 ), 'Raw Data'!$O:$O,""&amp;'Raw Data'!$B$1,'Raw Data'!$D:$D,"&lt;&gt;*ithdr*",'Raw Data'!$D:$D,"&lt;&gt;*ancel*",'Raw Data'!$P:$P,"--", 'Raw Data'!$H:$H,"Earning - External*")
+
SUMIFS('Raw Data'!$AI:$AI, 'Raw Data'!$AN:$AN, "&lt;=" &amp;DATE(MID($AV$3, 15, 4), MONTH("1 " &amp; BC$6 &amp; " " &amp; MID($AV$3, 15, 4)) + 1, 0 ), 'Raw Data'!$AN:$AN,"&gt;" &amp;DATE(MID($AV$3, 15, 4), MONTH("1 " &amp; BC$6 &amp; " " &amp; MID($AV$3, 15, 4)), 0 ), 'Raw Data'!$P:$P,""&amp;'Raw Data'!$B$1,'Raw Data'!$D:$D,"&lt;&gt;*ithdr*",'Raw Data'!$D:$D,"&lt;&gt;*ancel*", 'Raw Data'!$H:$H,"Earning - External*")</f>
        <v>0</v>
      </c>
      <c r="BD9" s="73"/>
      <c r="BE9" s="73"/>
      <c r="BF9" s="74"/>
    </row>
    <row r="10" ht="12.75" customHeight="1">
      <c r="A10" s="93" t="s">
        <v>99</v>
      </c>
      <c r="B10" s="73"/>
      <c r="C10" s="73"/>
      <c r="D10" s="73"/>
      <c r="E10" s="73"/>
      <c r="F10" s="73"/>
      <c r="G10" s="73"/>
      <c r="H10" s="73"/>
      <c r="I10" s="73"/>
      <c r="J10" s="77"/>
      <c r="K10" s="94">
        <f>SUMIFS('Raw Data'!$AI:$AI, 'Raw Data'!$AN:$AN,"&lt;=" &amp;DATE(LEFT($AV$3, 4), MONTH("1 " &amp; K$6 &amp; " " &amp; LEFT($AV$3, 4)) + 1, 0 ), 'Raw Data'!$AN:$AN,"&gt;" &amp;DATE(LEFT($AV$3, 4), MONTH("1 " &amp; K$6 &amp; " " &amp; LEFT($AV$3, 4)), 0 ), 'Raw Data'!$O:$O,""&amp;'Raw Data'!$B$1,'Raw Data'!$D:$D,"&lt;&gt;*ithdr*",'Raw Data'!$D:$D,"&lt;&gt;*ancel*",'Raw Data'!$P:$P,"--", 'Raw Data'!$H:$H,"Earning - Obligator*")
+
SUMIFS('Raw Data'!$AI:$AI, 'Raw Data'!$AN:$AN, "&lt;=" &amp;DATE(LEFT($AV$3, 4), MONTH("1 " &amp; K$6 &amp; " " &amp; LEFT($AV$3, 4)) + 1, 0 ), 'Raw Data'!$AN:$AN,"&gt;" &amp;DATE(LEFT($AV$3, 4), MONTH("1 " &amp; K$6 &amp; " " &amp; LEFT($AV$3, 4)), 0 ), 'Raw Data'!$P:$P,""&amp;'Raw Data'!$B$1,'Raw Data'!$D:$D,"&lt;&gt;*ithdr*",'Raw Data'!$D:$D,"&lt;&gt;*ancel*", 'Raw Data'!$H:$H,"Earning - Obligator*")</f>
        <v>0</v>
      </c>
      <c r="L10" s="73"/>
      <c r="M10" s="73"/>
      <c r="N10" s="77"/>
      <c r="O10" s="94">
        <f>SUMIFS('Raw Data'!$AI:$AI, 'Raw Data'!$AN:$AN,"&lt;=" &amp;DATE(LEFT($AV$3, 4), MONTH("1 " &amp; O$6 &amp; " " &amp; LEFT($AV$3, 4)) + 1, 0 ), 'Raw Data'!$AN:$AN,"&gt;" &amp;DATE(LEFT($AV$3, 4), MONTH("1 " &amp; O$6 &amp; " " &amp; LEFT($AV$3, 4)), 0 ), 'Raw Data'!$O:$O,""&amp;'Raw Data'!$B$1,'Raw Data'!$D:$D,"&lt;&gt;*ithdr*",'Raw Data'!$D:$D,"&lt;&gt;*ancel*",'Raw Data'!$P:$P,"--", 'Raw Data'!$H:$H,"Earning - Obligator*")
+
SUMIFS('Raw Data'!$AI:$AI, 'Raw Data'!$AN:$AN, "&lt;=" &amp;DATE(LEFT($AV$3, 4), MONTH("1 " &amp; O$6 &amp; " " &amp; LEFT($AV$3, 4)) + 1, 0 ), 'Raw Data'!$AN:$AN,"&gt;" &amp;DATE(LEFT($AV$3, 4), MONTH("1 " &amp; O$6 &amp; " " &amp; LEFT($AV$3, 4)), 0 ), 'Raw Data'!$P:$P,""&amp;'Raw Data'!$B$1,'Raw Data'!$D:$D,"&lt;&gt;*ithdr*",'Raw Data'!$D:$D,"&lt;&gt;*ancel*", 'Raw Data'!$H:$H,"Earning - Obligator*")</f>
        <v>0</v>
      </c>
      <c r="P10" s="73"/>
      <c r="Q10" s="73"/>
      <c r="R10" s="77"/>
      <c r="S10" s="94">
        <f>SUMIFS('Raw Data'!$AI:$AI, 'Raw Data'!$AN:$AN,"&lt;=" &amp;DATE(LEFT($AV$3, 4), MONTH("1 " &amp; S$6 &amp; " " &amp; LEFT($AV$3, 4)) + 1, 0 ), 'Raw Data'!$AN:$AN,"&gt;" &amp;DATE(LEFT($AV$3, 4), MONTH("1 " &amp; S$6 &amp; " " &amp; LEFT($AV$3, 4)), 0 ), 'Raw Data'!$O:$O,""&amp;'Raw Data'!$B$1,'Raw Data'!$D:$D,"&lt;&gt;*ithdr*",'Raw Data'!$D:$D,"&lt;&gt;*ancel*",'Raw Data'!$P:$P,"--", 'Raw Data'!$H:$H,"Earning - Obligator*")
+
SUMIFS('Raw Data'!$AI:$AI, 'Raw Data'!$AN:$AN, "&lt;=" &amp;DATE(LEFT($AV$3, 4), MONTH("1 " &amp; S$6 &amp; " " &amp; LEFT($AV$3, 4)) + 1, 0 ), 'Raw Data'!$AN:$AN,"&gt;" &amp;DATE(LEFT($AV$3, 4), MONTH("1 " &amp; S$6 &amp; " " &amp; LEFT($AV$3, 4)), 0 ), 'Raw Data'!$P:$P,""&amp;'Raw Data'!$B$1,'Raw Data'!$D:$D,"&lt;&gt;*ithdr*",'Raw Data'!$D:$D,"&lt;&gt;*ancel*", 'Raw Data'!$H:$H,"Earning - Obligator*")</f>
        <v>0</v>
      </c>
      <c r="T10" s="73"/>
      <c r="U10" s="73"/>
      <c r="V10" s="77"/>
      <c r="W10" s="94">
        <f>SUMIFS('Raw Data'!$AI:$AI, 'Raw Data'!$AN:$AN,"&lt;=" &amp;DATE(LEFT($AV$3, 4), MONTH("1 " &amp; W$6 &amp; " " &amp; LEFT($AV$3, 4)) + 1, 0 ), 'Raw Data'!$AN:$AN,"&gt;" &amp;DATE(LEFT($AV$3, 4), MONTH("1 " &amp; W$6 &amp; " " &amp; LEFT($AV$3, 4)), 0 ), 'Raw Data'!$O:$O,""&amp;'Raw Data'!$B$1,'Raw Data'!$D:$D,"&lt;&gt;*ithdr*",'Raw Data'!$D:$D,"&lt;&gt;*ancel*",'Raw Data'!$P:$P,"--", 'Raw Data'!$H:$H,"Earning - Obligator*")
+
SUMIFS('Raw Data'!$AI:$AI, 'Raw Data'!$AN:$AN, "&lt;=" &amp;DATE(LEFT($AV$3, 4), MONTH("1 " &amp; W$6 &amp; " " &amp; LEFT($AV$3, 4)) + 1, 0 ), 'Raw Data'!$AN:$AN,"&gt;" &amp;DATE(LEFT($AV$3, 4), MONTH("1 " &amp; W$6 &amp; " " &amp; LEFT($AV$3, 4)), 0 ), 'Raw Data'!$P:$P,""&amp;'Raw Data'!$B$1,'Raw Data'!$D:$D,"&lt;&gt;*ithdr*",'Raw Data'!$D:$D,"&lt;&gt;*ancel*", 'Raw Data'!$H:$H,"Earning - Obligator*")</f>
        <v>0</v>
      </c>
      <c r="X10" s="73"/>
      <c r="Y10" s="73"/>
      <c r="Z10" s="77"/>
      <c r="AA10" s="94">
        <f>SUMIFS('Raw Data'!$AI:$AI, 'Raw Data'!$AN:$AN,"&lt;=" &amp;DATE(LEFT($AV$3, 4), MONTH("1 " &amp; AA$6 &amp; " " &amp; LEFT($AV$3, 4)) + 1, 0 ), 'Raw Data'!$AN:$AN,"&gt;" &amp;DATE(LEFT($AV$3, 4), MONTH("1 " &amp; AA$6 &amp; " " &amp; LEFT($AV$3, 4)), 0 ), 'Raw Data'!$O:$O,""&amp;'Raw Data'!$B$1,'Raw Data'!$D:$D,"&lt;&gt;*ithdr*",'Raw Data'!$D:$D,"&lt;&gt;*ancel*",'Raw Data'!$P:$P,"--", 'Raw Data'!$H:$H,"Earning - Obligator*")
+
SUMIFS('Raw Data'!$AI:$AI, 'Raw Data'!$AN:$AN, "&lt;=" &amp;DATE(LEFT($AV$3, 4), MONTH("1 " &amp; AA$6 &amp; " " &amp; LEFT($AV$3, 4)) + 1, 0 ), 'Raw Data'!$AN:$AN,"&gt;" &amp;DATE(LEFT($AV$3, 4), MONTH("1 " &amp; AA$6 &amp; " " &amp; LEFT($AV$3, 4)), 0 ), 'Raw Data'!$P:$P,""&amp;'Raw Data'!$B$1,'Raw Data'!$D:$D,"&lt;&gt;*ithdr*",'Raw Data'!$D:$D,"&lt;&gt;*ancel*", 'Raw Data'!$H:$H,"Earning - Obligator*")</f>
        <v>0</v>
      </c>
      <c r="AB10" s="73"/>
      <c r="AC10" s="73"/>
      <c r="AD10" s="77"/>
      <c r="AE10" s="94">
        <f>SUMIFS('Raw Data'!$AI:$AI, 'Raw Data'!$AN:$AN,"&lt;=" &amp;DATE(LEFT($AV$3, 4), MONTH("1 " &amp; AE$6 &amp; " " &amp; LEFT($AV$3, 4)) + 1, 0 ), 'Raw Data'!$AN:$AN,"&gt;" &amp;DATE(LEFT($AV$3, 4), MONTH("1 " &amp; AE$6 &amp; " " &amp; LEFT($AV$3, 4)), 0 ), 'Raw Data'!$O:$O,""&amp;'Raw Data'!$B$1,'Raw Data'!$D:$D,"&lt;&gt;*ithdr*",'Raw Data'!$D:$D,"&lt;&gt;*ancel*",'Raw Data'!$P:$P,"--", 'Raw Data'!$H:$H,"Earning - Obligator*")
+
SUMIFS('Raw Data'!$AI:$AI, 'Raw Data'!$AN:$AN, "&lt;=" &amp;DATE(LEFT($AV$3, 4), MONTH("1 " &amp; AE$6 &amp; " " &amp; LEFT($AV$3, 4)) + 1, 0 ), 'Raw Data'!$AN:$AN,"&gt;" &amp;DATE(LEFT($AV$3, 4), MONTH("1 " &amp; AE$6 &amp; " " &amp; LEFT($AV$3, 4)), 0 ), 'Raw Data'!$P:$P,""&amp;'Raw Data'!$B$1,'Raw Data'!$D:$D,"&lt;&gt;*ithdr*",'Raw Data'!$D:$D,"&lt;&gt;*ancel*", 'Raw Data'!$H:$H,"Earning - Obligator*")</f>
        <v>0</v>
      </c>
      <c r="AF10" s="73"/>
      <c r="AG10" s="73"/>
      <c r="AH10" s="77"/>
      <c r="AI10" s="94">
        <f>SUMIFS('Raw Data'!$AI:$AI, 'Raw Data'!$AN:$AN,"&lt;=" &amp;DATE(LEFT($AV$3, 4), MONTH("1 " &amp; AI$6 &amp; " " &amp; LEFT($AV$3, 4)) + 1, 0 ), 'Raw Data'!$AN:$AN,"&gt;" &amp;DATE(LEFT($AV$3, 4), MONTH("1 " &amp; AI$6 &amp; " " &amp; LEFT($AV$3, 4)), 0 ), 'Raw Data'!$O:$O,""&amp;'Raw Data'!$B$1,'Raw Data'!$D:$D,"&lt;&gt;*ithdr*",'Raw Data'!$D:$D,"&lt;&gt;*ancel*",'Raw Data'!$P:$P,"--", 'Raw Data'!$H:$H,"Earning - Obligator*")
+
SUMIFS('Raw Data'!$AI:$AI, 'Raw Data'!$AN:$AN, "&lt;=" &amp;DATE(LEFT($AV$3, 4), MONTH("1 " &amp; AI$6 &amp; " " &amp; LEFT($AV$3, 4)) + 1, 0 ), 'Raw Data'!$AN:$AN,"&gt;" &amp;DATE(LEFT($AV$3, 4), MONTH("1 " &amp; AI$6 &amp; " " &amp; LEFT($AV$3, 4)), 0 ), 'Raw Data'!$P:$P,""&amp;'Raw Data'!$B$1,'Raw Data'!$D:$D,"&lt;&gt;*ithdr*",'Raw Data'!$D:$D,"&lt;&gt;*ancel*", 'Raw Data'!$H:$H,"Earning - Obligator*")</f>
        <v>0</v>
      </c>
      <c r="AJ10" s="73"/>
      <c r="AK10" s="73"/>
      <c r="AL10" s="77"/>
      <c r="AM10" s="94">
        <f>SUMIFS('Raw Data'!$AI:$AI, 'Raw Data'!$AN:$AN,"&lt;=" &amp;DATE(LEFT($AV$3, 4), MONTH("1 " &amp; AM$6 &amp; " " &amp; LEFT($AV$3, 4)) + 1, 0 ), 'Raw Data'!$AN:$AN,"&gt;" &amp;DATE(LEFT($AV$3, 4), MONTH("1 " &amp; AM$6 &amp; " " &amp; LEFT($AV$3, 4)), 0 ), 'Raw Data'!$O:$O,""&amp;'Raw Data'!$B$1,'Raw Data'!$D:$D,"&lt;&gt;*ithdr*",'Raw Data'!$D:$D,"&lt;&gt;*ancel*",'Raw Data'!$P:$P,"--", 'Raw Data'!$H:$H,"Earning - Obligator*")
+
SUMIFS('Raw Data'!$AI:$AI, 'Raw Data'!$AN:$AN, "&lt;=" &amp;DATE(LEFT($AV$3, 4), MONTH("1 " &amp; AM$6 &amp; " " &amp; LEFT($AV$3, 4)) + 1, 0 ), 'Raw Data'!$AN:$AN,"&gt;" &amp;DATE(LEFT($AV$3, 4), MONTH("1 " &amp; AM$6 &amp; " " &amp; LEFT($AV$3, 4)), 0 ), 'Raw Data'!$P:$P,""&amp;'Raw Data'!$B$1,'Raw Data'!$D:$D,"&lt;&gt;*ithdr*",'Raw Data'!$D:$D,"&lt;&gt;*ancel*", 'Raw Data'!$H:$H,"Earning - Obligator*")</f>
        <v>0</v>
      </c>
      <c r="AN10" s="73"/>
      <c r="AO10" s="73"/>
      <c r="AP10" s="77"/>
      <c r="AQ10" s="94">
        <f>SUMIFS('Raw Data'!$AI:$AI, 'Raw Data'!$AN:$AN,"&lt;=" &amp;DATE(LEFT($AV$3, 4), MONTH("1 " &amp; AQ$6 &amp; " " &amp; LEFT($AV$3, 4)) + 1, 0 ), 'Raw Data'!$AN:$AN,"&gt;" &amp;DATE(LEFT($AV$3, 4), MONTH("1 " &amp; AQ$6 &amp; " " &amp; LEFT($AV$3, 4)), 0 ), 'Raw Data'!$O:$O,""&amp;'Raw Data'!$B$1,'Raw Data'!$D:$D,"&lt;&gt;*ithdr*",'Raw Data'!$D:$D,"&lt;&gt;*ancel*",'Raw Data'!$P:$P,"--", 'Raw Data'!$H:$H,"Earning - Obligator*")
+
SUMIFS('Raw Data'!$AI:$AI, 'Raw Data'!$AN:$AN, "&lt;=" &amp;DATE(LEFT($AV$3, 4), MONTH("1 " &amp; AQ$6 &amp; " " &amp; LEFT($AV$3, 4)) + 1, 0 ), 'Raw Data'!$AN:$AN,"&gt;" &amp;DATE(LEFT($AV$3, 4), MONTH("1 " &amp; AQ$6 &amp; " " &amp; LEFT($AV$3, 4)), 0 ), 'Raw Data'!$P:$P,""&amp;'Raw Data'!$B$1,'Raw Data'!$D:$D,"&lt;&gt;*ithdr*",'Raw Data'!$D:$D,"&lt;&gt;*ancel*", 'Raw Data'!$H:$H,"Earning - Obligator*")</f>
        <v>0</v>
      </c>
      <c r="AR10" s="73"/>
      <c r="AS10" s="73"/>
      <c r="AT10" s="77"/>
      <c r="AU10" s="94">
        <f>SUMIFS('Raw Data'!$AI:$AI, 'Raw Data'!$AN:$AN,"&lt;=" &amp;DATE(MID($AV$3, 15, 4), MONTH("1 " &amp; AU$6 &amp; " " &amp; MID($AV$3, 15, 4)) + 1, 0 ), 'Raw Data'!$AN:$AN,"&gt;" &amp;DATE(MID($AV$3, 15, 4), MONTH("1 " &amp; AU$6 &amp; " " &amp; MID($AV$3, 15, 4)), 0 ), 'Raw Data'!$O:$O,""&amp;'Raw Data'!$B$1,'Raw Data'!$D:$D,"&lt;&gt;*ithdr*",'Raw Data'!$D:$D,"&lt;&gt;*ancel*",'Raw Data'!$P:$P,"--", 'Raw Data'!$H:$H,"Earning - Obligator*")
+
SUMIFS('Raw Data'!$AI:$AI, 'Raw Data'!$AN:$AN, "&lt;=" &amp;DATE(MID($AV$3, 15, 4), MONTH("1 " &amp; AU$6 &amp; " " &amp; MID($AV$3, 15, 4)) + 1, 0 ), 'Raw Data'!$AN:$AN,"&gt;" &amp;DATE(MID($AV$3, 15, 4), MONTH("1 " &amp; AU$6 &amp; " " &amp; MID($AV$3, 15, 4)), 0 ), 'Raw Data'!$P:$P,""&amp;'Raw Data'!$B$1,'Raw Data'!$D:$D,"&lt;&gt;*ithdr*",'Raw Data'!$D:$D,"&lt;&gt;*ancel*", 'Raw Data'!$H:$H,"Earning - Obligator*")</f>
        <v>0</v>
      </c>
      <c r="AV10" s="73"/>
      <c r="AW10" s="73"/>
      <c r="AX10" s="77"/>
      <c r="AY10" s="94">
        <f>SUMIFS('Raw Data'!$AI:$AI, 'Raw Data'!$AN:$AN,"&lt;=" &amp;DATE(MID($AV$3, 15, 4), MONTH("1 " &amp; AY$6 &amp; " " &amp; MID($AV$3, 15, 4)) + 1, 0 ), 'Raw Data'!$AN:$AN,"&gt;" &amp;DATE(MID($AV$3, 15, 4), MONTH("1 " &amp; AY$6 &amp; " " &amp; MID($AV$3, 15, 4)), 0 ), 'Raw Data'!$O:$O,""&amp;'Raw Data'!$B$1,'Raw Data'!$D:$D,"&lt;&gt;*ithdr*",'Raw Data'!$D:$D,"&lt;&gt;*ancel*",'Raw Data'!$P:$P,"--", 'Raw Data'!$H:$H,"Earning - Obligator*")
+
SUMIFS('Raw Data'!$AI:$AI, 'Raw Data'!$AN:$AN, "&lt;=" &amp;DATE(MID($AV$3, 15, 4), MONTH("1 " &amp; AY$6 &amp; " " &amp; MID($AV$3, 15, 4)) + 1, 0 ), 'Raw Data'!$AN:$AN,"&gt;" &amp;DATE(MID($AV$3, 15, 4), MONTH("1 " &amp; AY$6 &amp; " " &amp; MID($AV$3, 15, 4)), 0 ), 'Raw Data'!$P:$P,""&amp;'Raw Data'!$B$1,'Raw Data'!$D:$D,"&lt;&gt;*ithdr*",'Raw Data'!$D:$D,"&lt;&gt;*ancel*", 'Raw Data'!$H:$H,"Earning - Obligator*")</f>
        <v>0</v>
      </c>
      <c r="AZ10" s="73"/>
      <c r="BA10" s="73"/>
      <c r="BB10" s="77"/>
      <c r="BC10" s="94">
        <f>SUMIFS('Raw Data'!$AI:$AI, 'Raw Data'!$AN:$AN,"&lt;=" &amp;DATE(MID($AV$3, 15, 4), MONTH("1 " &amp; BC$6 &amp; " " &amp; MID($AV$3, 15, 4)) + 1, 0 ), 'Raw Data'!$AN:$AN,"&gt;" &amp;DATE(MID($AV$3, 15, 4), MONTH("1 " &amp; BC$6 &amp; " " &amp; MID($AV$3, 15, 4)), 0 ), 'Raw Data'!$O:$O,""&amp;'Raw Data'!$B$1,'Raw Data'!$D:$D,"&lt;&gt;*ithdr*",'Raw Data'!$D:$D,"&lt;&gt;*ancel*",'Raw Data'!$P:$P,"--", 'Raw Data'!$H:$H,"Earning - Obligator*")
+
SUMIFS('Raw Data'!$AI:$AI, 'Raw Data'!$AN:$AN, "&lt;=" &amp;DATE(MID($AV$3, 15, 4), MONTH("1 " &amp; BC$6 &amp; " " &amp; MID($AV$3, 15, 4)) + 1, 0 ), 'Raw Data'!$AN:$AN,"&gt;" &amp;DATE(MID($AV$3, 15, 4), MONTH("1 " &amp; BC$6 &amp; " " &amp; MID($AV$3, 15, 4)), 0 ), 'Raw Data'!$P:$P,""&amp;'Raw Data'!$B$1,'Raw Data'!$D:$D,"&lt;&gt;*ithdr*",'Raw Data'!$D:$D,"&lt;&gt;*ancel*", 'Raw Data'!$H:$H,"Earning - Obligator*")</f>
        <v>0</v>
      </c>
      <c r="BD10" s="73"/>
      <c r="BE10" s="73"/>
      <c r="BF10" s="74"/>
    </row>
    <row r="11" ht="12.75" customHeight="1">
      <c r="A11" s="75" t="s">
        <v>100</v>
      </c>
      <c r="B11" s="73"/>
      <c r="C11" s="73"/>
      <c r="D11" s="73"/>
      <c r="E11" s="73"/>
      <c r="F11" s="73"/>
      <c r="G11" s="73"/>
      <c r="H11" s="73"/>
      <c r="I11" s="73"/>
      <c r="J11" s="77"/>
      <c r="K11" s="92">
        <f>SUMIFS('Raw Data'!$AI:$AI, 'Raw Data'!$AN:$AN,"&lt;=" &amp;DATE(LEFT($AV$3, 4), MONTH("1 " &amp; K$6 &amp; " " &amp; LEFT($AV$3, 4)) + 1, 0 ), 'Raw Data'!$AN:$AN,"&gt;" &amp;DATE(LEFT($AV$3, 4), MONTH("1 " &amp; K$6 &amp; " " &amp; LEFT($AV$3, 4)), 0 ), 'Raw Data'!$O:$O,""&amp;'Raw Data'!$B$1,'Raw Data'!$D:$D,"&lt;&gt;*ithdr*",'Raw Data'!$D:$D,"&lt;&gt;*ancel*",'Raw Data'!$P:$P,"--", 'Raw Data'!$H:$H,"Non*")
+
SUMIFS('Raw Data'!$AI:$AI, 'Raw Data'!$AN:$AN, "&lt;=" &amp;DATE(LEFT($AV$3, 4), MONTH("1 " &amp; K$6 &amp; " " &amp; LEFT($AV$3, 4)) + 1, 0 ), 'Raw Data'!$AN:$AN,"&gt;" &amp;DATE(LEFT($AV$3, 4), MONTH("1 " &amp; K$6 &amp; " " &amp; LEFT($AV$3, 4)), 0 ), 'Raw Data'!$P:$P,""&amp;'Raw Data'!$B$1,'Raw Data'!$D:$D,"&lt;&gt;*ithdr*",'Raw Data'!$D:$D,"&lt;&gt;*ancel*", 'Raw Data'!$H:$H,"Non*")</f>
        <v>0</v>
      </c>
      <c r="L11" s="73"/>
      <c r="M11" s="73"/>
      <c r="N11" s="77"/>
      <c r="O11" s="92">
        <f>SUMIFS('Raw Data'!$AI:$AI, 'Raw Data'!$AN:$AN,"&lt;=" &amp;DATE(LEFT($AV$3, 4), MONTH("1 " &amp; O$6 &amp; " " &amp; LEFT($AV$3, 4)) + 1, 0 ), 'Raw Data'!$AN:$AN,"&gt;" &amp;DATE(LEFT($AV$3, 4), MONTH("1 " &amp; O$6 &amp; " " &amp; LEFT($AV$3, 4)), 0 ), 'Raw Data'!$O:$O,""&amp;'Raw Data'!$B$1,'Raw Data'!$D:$D,"&lt;&gt;*ithdr*",'Raw Data'!$D:$D,"&lt;&gt;*ancel*",'Raw Data'!$P:$P,"--", 'Raw Data'!$H:$H,"Non*")
+
SUMIFS('Raw Data'!$AI:$AI, 'Raw Data'!$AN:$AN, "&lt;=" &amp;DATE(LEFT($AV$3, 4), MONTH("1 " &amp; O$6 &amp; " " &amp; LEFT($AV$3, 4)) + 1, 0 ), 'Raw Data'!$AN:$AN,"&gt;" &amp;DATE(LEFT($AV$3, 4), MONTH("1 " &amp; O$6 &amp; " " &amp; LEFT($AV$3, 4)), 0 ), 'Raw Data'!$P:$P,""&amp;'Raw Data'!$B$1,'Raw Data'!$D:$D,"&lt;&gt;*ithdr*",'Raw Data'!$D:$D,"&lt;&gt;*ancel*", 'Raw Data'!$H:$H,"Non*")</f>
        <v>0</v>
      </c>
      <c r="P11" s="73"/>
      <c r="Q11" s="73"/>
      <c r="R11" s="77"/>
      <c r="S11" s="92">
        <f>SUMIFS('Raw Data'!$AI:$AI, 'Raw Data'!$AN:$AN,"&lt;=" &amp;DATE(LEFT($AV$3, 4), MONTH("1 " &amp; S$6 &amp; " " &amp; LEFT($AV$3, 4)) + 1, 0 ), 'Raw Data'!$AN:$AN,"&gt;" &amp;DATE(LEFT($AV$3, 4), MONTH("1 " &amp; S$6 &amp; " " &amp; LEFT($AV$3, 4)), 0 ), 'Raw Data'!$O:$O,""&amp;'Raw Data'!$B$1,'Raw Data'!$D:$D,"&lt;&gt;*ithdr*",'Raw Data'!$D:$D,"&lt;&gt;*ancel*",'Raw Data'!$P:$P,"--", 'Raw Data'!$H:$H,"Non*")
+
SUMIFS('Raw Data'!$AI:$AI, 'Raw Data'!$AN:$AN, "&lt;=" &amp;DATE(LEFT($AV$3, 4), MONTH("1 " &amp; S$6 &amp; " " &amp; LEFT($AV$3, 4)) + 1, 0 ), 'Raw Data'!$AN:$AN,"&gt;" &amp;DATE(LEFT($AV$3, 4), MONTH("1 " &amp; S$6 &amp; " " &amp; LEFT($AV$3, 4)), 0 ), 'Raw Data'!$P:$P,""&amp;'Raw Data'!$B$1,'Raw Data'!$D:$D,"&lt;&gt;*ithdr*",'Raw Data'!$D:$D,"&lt;&gt;*ancel*", 'Raw Data'!$H:$H,"Non*")</f>
        <v>0</v>
      </c>
      <c r="T11" s="73"/>
      <c r="U11" s="73"/>
      <c r="V11" s="77"/>
      <c r="W11" s="92">
        <f>SUMIFS('Raw Data'!$AI:$AI, 'Raw Data'!$AN:$AN,"&lt;=" &amp;DATE(LEFT($AV$3, 4), MONTH("1 " &amp; W$6 &amp; " " &amp; LEFT($AV$3, 4)) + 1, 0 ), 'Raw Data'!$AN:$AN,"&gt;" &amp;DATE(LEFT($AV$3, 4), MONTH("1 " &amp; W$6 &amp; " " &amp; LEFT($AV$3, 4)), 0 ), 'Raw Data'!$O:$O,""&amp;'Raw Data'!$B$1,'Raw Data'!$D:$D,"&lt;&gt;*ithdr*",'Raw Data'!$D:$D,"&lt;&gt;*ancel*",'Raw Data'!$P:$P,"--", 'Raw Data'!$H:$H,"Non*")
+
SUMIFS('Raw Data'!$AI:$AI, 'Raw Data'!$AN:$AN, "&lt;=" &amp;DATE(LEFT($AV$3, 4), MONTH("1 " &amp; W$6 &amp; " " &amp; LEFT($AV$3, 4)) + 1, 0 ), 'Raw Data'!$AN:$AN,"&gt;" &amp;DATE(LEFT($AV$3, 4), MONTH("1 " &amp; W$6 &amp; " " &amp; LEFT($AV$3, 4)), 0 ), 'Raw Data'!$P:$P,""&amp;'Raw Data'!$B$1,'Raw Data'!$D:$D,"&lt;&gt;*ithdr*",'Raw Data'!$D:$D,"&lt;&gt;*ancel*", 'Raw Data'!$H:$H,"Non*")</f>
        <v>0</v>
      </c>
      <c r="X11" s="73"/>
      <c r="Y11" s="73"/>
      <c r="Z11" s="77"/>
      <c r="AA11" s="92">
        <f>SUMIFS('Raw Data'!$AI:$AI, 'Raw Data'!$AN:$AN,"&lt;=" &amp;DATE(LEFT($AV$3, 4), MONTH("1 " &amp; AA$6 &amp; " " &amp; LEFT($AV$3, 4)) + 1, 0 ), 'Raw Data'!$AN:$AN,"&gt;" &amp;DATE(LEFT($AV$3, 4), MONTH("1 " &amp; AA$6 &amp; " " &amp; LEFT($AV$3, 4)), 0 ), 'Raw Data'!$O:$O,""&amp;'Raw Data'!$B$1,'Raw Data'!$D:$D,"&lt;&gt;*ithdr*",'Raw Data'!$D:$D,"&lt;&gt;*ancel*",'Raw Data'!$P:$P,"--", 'Raw Data'!$H:$H,"Non*")
+
SUMIFS('Raw Data'!$AI:$AI, 'Raw Data'!$AN:$AN, "&lt;=" &amp;DATE(LEFT($AV$3, 4), MONTH("1 " &amp; AA$6 &amp; " " &amp; LEFT($AV$3, 4)) + 1, 0 ), 'Raw Data'!$AN:$AN,"&gt;" &amp;DATE(LEFT($AV$3, 4), MONTH("1 " &amp; AA$6 &amp; " " &amp; LEFT($AV$3, 4)), 0 ), 'Raw Data'!$P:$P,""&amp;'Raw Data'!$B$1,'Raw Data'!$D:$D,"&lt;&gt;*ithdr*",'Raw Data'!$D:$D,"&lt;&gt;*ancel*", 'Raw Data'!$H:$H,"Non*")</f>
        <v>0</v>
      </c>
      <c r="AB11" s="73"/>
      <c r="AC11" s="73"/>
      <c r="AD11" s="77"/>
      <c r="AE11" s="92">
        <f>SUMIFS('Raw Data'!$AI:$AI, 'Raw Data'!$AN:$AN,"&lt;=" &amp;DATE(LEFT($AV$3, 4), MONTH("1 " &amp; AE$6 &amp; " " &amp; LEFT($AV$3, 4)) + 1, 0 ), 'Raw Data'!$AN:$AN,"&gt;" &amp;DATE(LEFT($AV$3, 4), MONTH("1 " &amp; AE$6 &amp; " " &amp; LEFT($AV$3, 4)), 0 ), 'Raw Data'!$O:$O,""&amp;'Raw Data'!$B$1,'Raw Data'!$D:$D,"&lt;&gt;*ithdr*",'Raw Data'!$D:$D,"&lt;&gt;*ancel*",'Raw Data'!$P:$P,"--", 'Raw Data'!$H:$H,"Non*")
+
SUMIFS('Raw Data'!$AI:$AI, 'Raw Data'!$AN:$AN, "&lt;=" &amp;DATE(LEFT($AV$3, 4), MONTH("1 " &amp; AE$6 &amp; " " &amp; LEFT($AV$3, 4)) + 1, 0 ), 'Raw Data'!$AN:$AN,"&gt;" &amp;DATE(LEFT($AV$3, 4), MONTH("1 " &amp; AE$6 &amp; " " &amp; LEFT($AV$3, 4)), 0 ), 'Raw Data'!$P:$P,""&amp;'Raw Data'!$B$1,'Raw Data'!$D:$D,"&lt;&gt;*ithdr*",'Raw Data'!$D:$D,"&lt;&gt;*ancel*", 'Raw Data'!$H:$H,"Non*")</f>
        <v>0</v>
      </c>
      <c r="AF11" s="73"/>
      <c r="AG11" s="73"/>
      <c r="AH11" s="77"/>
      <c r="AI11" s="92">
        <f>SUMIFS('Raw Data'!$AI:$AI, 'Raw Data'!$AN:$AN,"&lt;=" &amp;DATE(LEFT($AV$3, 4), MONTH("1 " &amp; AI$6 &amp; " " &amp; LEFT($AV$3, 4)) + 1, 0 ), 'Raw Data'!$AN:$AN,"&gt;" &amp;DATE(LEFT($AV$3, 4), MONTH("1 " &amp; AI$6 &amp; " " &amp; LEFT($AV$3, 4)), 0 ), 'Raw Data'!$O:$O,""&amp;'Raw Data'!$B$1,'Raw Data'!$D:$D,"&lt;&gt;*ithdr*",'Raw Data'!$D:$D,"&lt;&gt;*ancel*",'Raw Data'!$P:$P,"--", 'Raw Data'!$H:$H,"Non*")
+
SUMIFS('Raw Data'!$AI:$AI, 'Raw Data'!$AN:$AN, "&lt;=" &amp;DATE(LEFT($AV$3, 4), MONTH("1 " &amp; AI$6 &amp; " " &amp; LEFT($AV$3, 4)) + 1, 0 ), 'Raw Data'!$AN:$AN,"&gt;" &amp;DATE(LEFT($AV$3, 4), MONTH("1 " &amp; AI$6 &amp; " " &amp; LEFT($AV$3, 4)), 0 ), 'Raw Data'!$P:$P,""&amp;'Raw Data'!$B$1,'Raw Data'!$D:$D,"&lt;&gt;*ithdr*",'Raw Data'!$D:$D,"&lt;&gt;*ancel*", 'Raw Data'!$H:$H,"Non*")</f>
        <v>0</v>
      </c>
      <c r="AJ11" s="73"/>
      <c r="AK11" s="73"/>
      <c r="AL11" s="77"/>
      <c r="AM11" s="92">
        <f>SUMIFS('Raw Data'!$AI:$AI, 'Raw Data'!$AN:$AN,"&lt;=" &amp;DATE(LEFT($AV$3, 4), MONTH("1 " &amp; AM$6 &amp; " " &amp; LEFT($AV$3, 4)) + 1, 0 ), 'Raw Data'!$AN:$AN,"&gt;" &amp;DATE(LEFT($AV$3, 4), MONTH("1 " &amp; AM$6 &amp; " " &amp; LEFT($AV$3, 4)), 0 ), 'Raw Data'!$O:$O,""&amp;'Raw Data'!$B$1,'Raw Data'!$D:$D,"&lt;&gt;*ithdr*",'Raw Data'!$D:$D,"&lt;&gt;*ancel*",'Raw Data'!$P:$P,"--", 'Raw Data'!$H:$H,"Non*")
+
SUMIFS('Raw Data'!$AI:$AI, 'Raw Data'!$AN:$AN, "&lt;=" &amp;DATE(LEFT($AV$3, 4), MONTH("1 " &amp; AM$6 &amp; " " &amp; LEFT($AV$3, 4)) + 1, 0 ), 'Raw Data'!$AN:$AN,"&gt;" &amp;DATE(LEFT($AV$3, 4), MONTH("1 " &amp; AM$6 &amp; " " &amp; LEFT($AV$3, 4)), 0 ), 'Raw Data'!$P:$P,""&amp;'Raw Data'!$B$1,'Raw Data'!$D:$D,"&lt;&gt;*ithdr*",'Raw Data'!$D:$D,"&lt;&gt;*ancel*", 'Raw Data'!$H:$H,"Non*")</f>
        <v>0</v>
      </c>
      <c r="AN11" s="73"/>
      <c r="AO11" s="73"/>
      <c r="AP11" s="77"/>
      <c r="AQ11" s="92">
        <f>SUMIFS('Raw Data'!$AI:$AI, 'Raw Data'!$AN:$AN,"&lt;=" &amp;DATE(LEFT($AV$3, 4), MONTH("1 " &amp; AQ$6 &amp; " " &amp; LEFT($AV$3, 4)) + 1, 0 ), 'Raw Data'!$AN:$AN,"&gt;" &amp;DATE(LEFT($AV$3, 4), MONTH("1 " &amp; AQ$6 &amp; " " &amp; LEFT($AV$3, 4)), 0 ), 'Raw Data'!$O:$O,""&amp;'Raw Data'!$B$1,'Raw Data'!$D:$D,"&lt;&gt;*ithdr*",'Raw Data'!$D:$D,"&lt;&gt;*ancel*",'Raw Data'!$P:$P,"--", 'Raw Data'!$H:$H,"Non*")
+
SUMIFS('Raw Data'!$AI:$AI, 'Raw Data'!$AN:$AN, "&lt;=" &amp;DATE(LEFT($AV$3, 4), MONTH("1 " &amp; AQ$6 &amp; " " &amp; LEFT($AV$3, 4)) + 1, 0 ), 'Raw Data'!$AN:$AN,"&gt;" &amp;DATE(LEFT($AV$3, 4), MONTH("1 " &amp; AQ$6 &amp; " " &amp; LEFT($AV$3, 4)), 0 ), 'Raw Data'!$P:$P,""&amp;'Raw Data'!$B$1,'Raw Data'!$D:$D,"&lt;&gt;*ithdr*",'Raw Data'!$D:$D,"&lt;&gt;*ancel*", 'Raw Data'!$H:$H,"Non*")</f>
        <v>0</v>
      </c>
      <c r="AR11" s="73"/>
      <c r="AS11" s="73"/>
      <c r="AT11" s="77"/>
      <c r="AU11" s="92">
        <f>SUMIFS('Raw Data'!$AI:$AI, 'Raw Data'!$AN:$AN,"&lt;=" &amp;DATE(MID($AV$3, 15, 4), MONTH("1 " &amp; AU$6 &amp; " " &amp; MID($AV$3, 15, 4)) + 1, 0 ), 'Raw Data'!$AN:$AN,"&gt;" &amp;DATE(MID($AV$3, 15, 4), MONTH("1 " &amp; AU$6 &amp; " " &amp; MID($AV$3, 15, 4)), 0 ), 'Raw Data'!$O:$O,""&amp;'Raw Data'!$B$1,'Raw Data'!$D:$D,"&lt;&gt;*ithdr*",'Raw Data'!$D:$D,"&lt;&gt;*ancel*",'Raw Data'!$P:$P,"--", 'Raw Data'!$H:$H,"Non*")
+
SUMIFS('Raw Data'!$AI:$AI, 'Raw Data'!$AN:$AN, "&lt;=" &amp;DATE(MID($AV$3, 15, 4), MONTH("1 " &amp; AU$6 &amp; " " &amp; MID($AV$3, 15, 4)) + 1, 0 ), 'Raw Data'!$AN:$AN,"&gt;" &amp;DATE(MID($AV$3, 15, 4), MONTH("1 " &amp; AU$6 &amp; " " &amp; MID($AV$3, 15, 4)), 0 ), 'Raw Data'!$P:$P,""&amp;'Raw Data'!$B$1,'Raw Data'!$D:$D,"&lt;&gt;*ithdr*",'Raw Data'!$D:$D,"&lt;&gt;*ancel*", 'Raw Data'!$H:$H,"Non*")</f>
        <v>0</v>
      </c>
      <c r="AV11" s="73"/>
      <c r="AW11" s="73"/>
      <c r="AX11" s="77"/>
      <c r="AY11" s="92">
        <f>SUMIFS('Raw Data'!$AI:$AI, 'Raw Data'!$AN:$AN,"&lt;=" &amp;DATE(MID($AV$3, 15, 4), MONTH("1 " &amp; AY$6 &amp; " " &amp; MID($AV$3, 15, 4)) + 1, 0 ), 'Raw Data'!$AN:$AN,"&gt;" &amp;DATE(MID($AV$3, 15, 4), MONTH("1 " &amp; AY$6 &amp; " " &amp; MID($AV$3, 15, 4)), 0 ), 'Raw Data'!$O:$O,""&amp;'Raw Data'!$B$1,'Raw Data'!$D:$D,"&lt;&gt;*ithdr*",'Raw Data'!$D:$D,"&lt;&gt;*ancel*",'Raw Data'!$P:$P,"--", 'Raw Data'!$H:$H,"Non*")
+
SUMIFS('Raw Data'!$AI:$AI, 'Raw Data'!$AN:$AN, "&lt;=" &amp;DATE(MID($AV$3, 15, 4), MONTH("1 " &amp; AY$6 &amp; " " &amp; MID($AV$3, 15, 4)) + 1, 0 ), 'Raw Data'!$AN:$AN,"&gt;" &amp;DATE(MID($AV$3, 15, 4), MONTH("1 " &amp; AY$6 &amp; " " &amp; MID($AV$3, 15, 4)), 0 ), 'Raw Data'!$P:$P,""&amp;'Raw Data'!$B$1,'Raw Data'!$D:$D,"&lt;&gt;*ithdr*",'Raw Data'!$D:$D,"&lt;&gt;*ancel*", 'Raw Data'!$H:$H,"Non*")</f>
        <v>0</v>
      </c>
      <c r="AZ11" s="73"/>
      <c r="BA11" s="73"/>
      <c r="BB11" s="77"/>
      <c r="BC11" s="92">
        <f>SUMIFS('Raw Data'!$AI:$AI, 'Raw Data'!$AN:$AN,"&lt;=" &amp;DATE(MID($AV$3, 15, 4), MONTH("1 " &amp; BC$6 &amp; " " &amp; MID($AV$3, 15, 4)) + 1, 0 ), 'Raw Data'!$AN:$AN,"&gt;" &amp;DATE(MID($AV$3, 15, 4), MONTH("1 " &amp; BC$6 &amp; " " &amp; MID($AV$3, 15, 4)), 0 ), 'Raw Data'!$O:$O,""&amp;'Raw Data'!$B$1,'Raw Data'!$D:$D,"&lt;&gt;*ithdr*",'Raw Data'!$D:$D,"&lt;&gt;*ancel*",'Raw Data'!$P:$P,"--", 'Raw Data'!$H:$H,"Non*")
+
SUMIFS('Raw Data'!$AI:$AI, 'Raw Data'!$AN:$AN, "&lt;=" &amp;DATE(MID($AV$3, 15, 4), MONTH("1 " &amp; BC$6 &amp; " " &amp; MID($AV$3, 15, 4)) + 1, 0 ), 'Raw Data'!$AN:$AN,"&gt;" &amp;DATE(MID($AV$3, 15, 4), MONTH("1 " &amp; BC$6 &amp; " " &amp; MID($AV$3, 15, 4)), 0 ), 'Raw Data'!$P:$P,""&amp;'Raw Data'!$B$1,'Raw Data'!$D:$D,"&lt;&gt;*ithdr*",'Raw Data'!$D:$D,"&lt;&gt;*ancel*", 'Raw Data'!$H:$H,"Non*")</f>
        <v>0</v>
      </c>
      <c r="BD11" s="73"/>
      <c r="BE11" s="73"/>
      <c r="BF11" s="74"/>
    </row>
    <row r="12" ht="12.75" customHeight="1">
      <c r="A12" s="93" t="s">
        <v>101</v>
      </c>
      <c r="B12" s="73"/>
      <c r="C12" s="73"/>
      <c r="D12" s="73"/>
      <c r="E12" s="73"/>
      <c r="F12" s="73"/>
      <c r="G12" s="73"/>
      <c r="H12" s="73"/>
      <c r="I12" s="73"/>
      <c r="J12" s="77"/>
      <c r="K12" s="94">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f>
        <v>0</v>
      </c>
      <c r="L12" s="73"/>
      <c r="M12" s="73"/>
      <c r="N12" s="77"/>
      <c r="O12" s="94">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f>
        <v>0</v>
      </c>
      <c r="P12" s="73"/>
      <c r="Q12" s="73"/>
      <c r="R12" s="77"/>
      <c r="S12" s="94">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f>
        <v>0</v>
      </c>
      <c r="T12" s="73"/>
      <c r="U12" s="73"/>
      <c r="V12" s="77"/>
      <c r="W12" s="94">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f>
        <v>0</v>
      </c>
      <c r="X12" s="73"/>
      <c r="Y12" s="73"/>
      <c r="Z12" s="77"/>
      <c r="AA12" s="94">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f>
        <v>0</v>
      </c>
      <c r="AB12" s="73"/>
      <c r="AC12" s="73"/>
      <c r="AD12" s="77"/>
      <c r="AE12" s="94">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f>
        <v>0</v>
      </c>
      <c r="AF12" s="73"/>
      <c r="AG12" s="73"/>
      <c r="AH12" s="77"/>
      <c r="AI12" s="94">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f>
        <v>0</v>
      </c>
      <c r="AJ12" s="73"/>
      <c r="AK12" s="73"/>
      <c r="AL12" s="77"/>
      <c r="AM12" s="94">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f>
        <v>0</v>
      </c>
      <c r="AN12" s="73"/>
      <c r="AO12" s="73"/>
      <c r="AP12" s="77"/>
      <c r="AQ12" s="94">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f>
        <v>0</v>
      </c>
      <c r="AR12" s="73"/>
      <c r="AS12" s="73"/>
      <c r="AT12" s="77"/>
      <c r="AU12" s="94">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f>
        <v>0</v>
      </c>
      <c r="AV12" s="73"/>
      <c r="AW12" s="73"/>
      <c r="AX12" s="77"/>
      <c r="AY12" s="94">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f>
        <v>0</v>
      </c>
      <c r="AZ12" s="73"/>
      <c r="BA12" s="73"/>
      <c r="BB12" s="77"/>
      <c r="BC12" s="94">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f>
        <v>0</v>
      </c>
      <c r="BD12" s="73"/>
      <c r="BE12" s="73"/>
      <c r="BF12" s="74"/>
    </row>
    <row r="13" ht="12.75" customHeight="1">
      <c r="A13" s="93" t="s">
        <v>102</v>
      </c>
      <c r="B13" s="73"/>
      <c r="C13" s="73"/>
      <c r="D13" s="73"/>
      <c r="E13" s="73"/>
      <c r="F13" s="73"/>
      <c r="G13" s="73"/>
      <c r="H13" s="73"/>
      <c r="I13" s="73"/>
      <c r="J13" s="77"/>
      <c r="K13" s="94">
        <f>SUMIFS('Raw Data'!$AI:$AI, 'Raw Data'!$AN:$AN,"&lt;=" &amp;DATE(LEFT($AV$3, 4), MONTH("1 " &amp; K$6 &amp; " " &amp; LEFT($AV$3, 4)) + 1, 0 ), 'Raw Data'!$AN:$AN,"&gt;" &amp;DATE(LEFT($AV$3, 4), MONTH("1 " &amp; K$6 &amp; " " &amp; LEFT($AV$3, 4)), 0 ), 'Raw Data'!$O:$O,""&amp;'Raw Data'!$B$1,'Raw Data'!$D:$D,"&lt;&gt;*ithdr*",'Raw Data'!$D:$D,"&lt;&gt;*ancel*",'Raw Data'!$P:$P,"--", 'Raw Data'!$H:$H,"Earning - Gov*")
+
SUMIFS('Raw Data'!$AI:$AI, 'Raw Data'!$AN:$AN, "&lt;=" &amp;DATE(LEFT($AV$3, 4), MONTH("1 " &amp; K$6 &amp; " " &amp; LEFT($AV$3, 4)) + 1, 0 ), 'Raw Data'!$AN:$AN,"&gt;" &amp;DATE(LEFT($AV$3, 4), MONTH("1 " &amp; K$6 &amp; " " &amp; LEFT($AV$3, 4)), 0 ), 'Raw Data'!$P:$P,""&amp;'Raw Data'!$B$1,'Raw Data'!$D:$D,"&lt;&gt;*ithdr*",'Raw Data'!$D:$D,"&lt;&gt;*ancel*", 'Raw Data'!$H:$H,"Earning - Gov*")</f>
        <v>0</v>
      </c>
      <c r="L13" s="73"/>
      <c r="M13" s="73"/>
      <c r="N13" s="77"/>
      <c r="O13" s="94">
        <f>SUMIFS('Raw Data'!$AI:$AI, 'Raw Data'!$AN:$AN,"&lt;=" &amp;DATE(LEFT($AV$3, 4), MONTH("1 " &amp; O$6 &amp; " " &amp; LEFT($AV$3, 4)) + 1, 0 ), 'Raw Data'!$AN:$AN,"&gt;" &amp;DATE(LEFT($AV$3, 4), MONTH("1 " &amp; O$6 &amp; " " &amp; LEFT($AV$3, 4)), 0 ), 'Raw Data'!$O:$O,""&amp;'Raw Data'!$B$1,'Raw Data'!$D:$D,"&lt;&gt;*ithdr*",'Raw Data'!$D:$D,"&lt;&gt;*ancel*",'Raw Data'!$P:$P,"--", 'Raw Data'!$H:$H,"Earning - Gov*")
+
SUMIFS('Raw Data'!$AI:$AI, 'Raw Data'!$AN:$AN, "&lt;=" &amp;DATE(LEFT($AV$3, 4), MONTH("1 " &amp; O$6 &amp; " " &amp; LEFT($AV$3, 4)) + 1, 0 ), 'Raw Data'!$AN:$AN,"&gt;" &amp;DATE(LEFT($AV$3, 4), MONTH("1 " &amp; O$6 &amp; " " &amp; LEFT($AV$3, 4)), 0 ), 'Raw Data'!$P:$P,""&amp;'Raw Data'!$B$1,'Raw Data'!$D:$D,"&lt;&gt;*ithdr*",'Raw Data'!$D:$D,"&lt;&gt;*ancel*", 'Raw Data'!$H:$H,"Earning - Gov*")</f>
        <v>0</v>
      </c>
      <c r="P13" s="73"/>
      <c r="Q13" s="73"/>
      <c r="R13" s="77"/>
      <c r="S13" s="94">
        <f>SUMIFS('Raw Data'!$AI:$AI, 'Raw Data'!$AN:$AN,"&lt;=" &amp;DATE(LEFT($AV$3, 4), MONTH("1 " &amp; S$6 &amp; " " &amp; LEFT($AV$3, 4)) + 1, 0 ), 'Raw Data'!$AN:$AN,"&gt;" &amp;DATE(LEFT($AV$3, 4), MONTH("1 " &amp; S$6 &amp; " " &amp; LEFT($AV$3, 4)), 0 ), 'Raw Data'!$O:$O,""&amp;'Raw Data'!$B$1,'Raw Data'!$D:$D,"&lt;&gt;*ithdr*",'Raw Data'!$D:$D,"&lt;&gt;*ancel*",'Raw Data'!$P:$P,"--", 'Raw Data'!$H:$H,"Earning - Gov*")
+
SUMIFS('Raw Data'!$AI:$AI, 'Raw Data'!$AN:$AN, "&lt;=" &amp;DATE(LEFT($AV$3, 4), MONTH("1 " &amp; S$6 &amp; " " &amp; LEFT($AV$3, 4)) + 1, 0 ), 'Raw Data'!$AN:$AN,"&gt;" &amp;DATE(LEFT($AV$3, 4), MONTH("1 " &amp; S$6 &amp; " " &amp; LEFT($AV$3, 4)), 0 ), 'Raw Data'!$P:$P,""&amp;'Raw Data'!$B$1,'Raw Data'!$D:$D,"&lt;&gt;*ithdr*",'Raw Data'!$D:$D,"&lt;&gt;*ancel*", 'Raw Data'!$H:$H,"Earning - Gov*")</f>
        <v>0</v>
      </c>
      <c r="T13" s="73"/>
      <c r="U13" s="73"/>
      <c r="V13" s="77"/>
      <c r="W13" s="94">
        <f>SUMIFS('Raw Data'!$AI:$AI, 'Raw Data'!$AN:$AN,"&lt;=" &amp;DATE(LEFT($AV$3, 4), MONTH("1 " &amp; W$6 &amp; " " &amp; LEFT($AV$3, 4)) + 1, 0 ), 'Raw Data'!$AN:$AN,"&gt;" &amp;DATE(LEFT($AV$3, 4), MONTH("1 " &amp; W$6 &amp; " " &amp; LEFT($AV$3, 4)), 0 ), 'Raw Data'!$O:$O,""&amp;'Raw Data'!$B$1,'Raw Data'!$D:$D,"&lt;&gt;*ithdr*",'Raw Data'!$D:$D,"&lt;&gt;*ancel*",'Raw Data'!$P:$P,"--", 'Raw Data'!$H:$H,"Earning - Gov*")
+
SUMIFS('Raw Data'!$AI:$AI, 'Raw Data'!$AN:$AN, "&lt;=" &amp;DATE(LEFT($AV$3, 4), MONTH("1 " &amp; W$6 &amp; " " &amp; LEFT($AV$3, 4)) + 1, 0 ), 'Raw Data'!$AN:$AN,"&gt;" &amp;DATE(LEFT($AV$3, 4), MONTH("1 " &amp; W$6 &amp; " " &amp; LEFT($AV$3, 4)), 0 ), 'Raw Data'!$P:$P,""&amp;'Raw Data'!$B$1,'Raw Data'!$D:$D,"&lt;&gt;*ithdr*",'Raw Data'!$D:$D,"&lt;&gt;*ancel*", 'Raw Data'!$H:$H,"Earning - Gov*")</f>
        <v>0</v>
      </c>
      <c r="X13" s="73"/>
      <c r="Y13" s="73"/>
      <c r="Z13" s="77"/>
      <c r="AA13" s="94">
        <f>SUMIFS('Raw Data'!$AI:$AI, 'Raw Data'!$AN:$AN,"&lt;=" &amp;DATE(LEFT($AV$3, 4), MONTH("1 " &amp; AA$6 &amp; " " &amp; LEFT($AV$3, 4)) + 1, 0 ), 'Raw Data'!$AN:$AN,"&gt;" &amp;DATE(LEFT($AV$3, 4), MONTH("1 " &amp; AA$6 &amp; " " &amp; LEFT($AV$3, 4)), 0 ), 'Raw Data'!$O:$O,""&amp;'Raw Data'!$B$1,'Raw Data'!$D:$D,"&lt;&gt;*ithdr*",'Raw Data'!$D:$D,"&lt;&gt;*ancel*",'Raw Data'!$P:$P,"--", 'Raw Data'!$H:$H,"Earning - Gov*")
+
SUMIFS('Raw Data'!$AI:$AI, 'Raw Data'!$AN:$AN, "&lt;=" &amp;DATE(LEFT($AV$3, 4), MONTH("1 " &amp; AA$6 &amp; " " &amp; LEFT($AV$3, 4)) + 1, 0 ), 'Raw Data'!$AN:$AN,"&gt;" &amp;DATE(LEFT($AV$3, 4), MONTH("1 " &amp; AA$6 &amp; " " &amp; LEFT($AV$3, 4)), 0 ), 'Raw Data'!$P:$P,""&amp;'Raw Data'!$B$1,'Raw Data'!$D:$D,"&lt;&gt;*ithdr*",'Raw Data'!$D:$D,"&lt;&gt;*ancel*", 'Raw Data'!$H:$H,"Earning - Gov*")</f>
        <v>0</v>
      </c>
      <c r="AB13" s="73"/>
      <c r="AC13" s="73"/>
      <c r="AD13" s="77"/>
      <c r="AE13" s="94">
        <f>SUMIFS('Raw Data'!$AI:$AI, 'Raw Data'!$AN:$AN,"&lt;=" &amp;DATE(LEFT($AV$3, 4), MONTH("1 " &amp; AE$6 &amp; " " &amp; LEFT($AV$3, 4)) + 1, 0 ), 'Raw Data'!$AN:$AN,"&gt;" &amp;DATE(LEFT($AV$3, 4), MONTH("1 " &amp; AE$6 &amp; " " &amp; LEFT($AV$3, 4)), 0 ), 'Raw Data'!$O:$O,""&amp;'Raw Data'!$B$1,'Raw Data'!$D:$D,"&lt;&gt;*ithdr*",'Raw Data'!$D:$D,"&lt;&gt;*ancel*",'Raw Data'!$P:$P,"--", 'Raw Data'!$H:$H,"Earning - Gov*")
+
SUMIFS('Raw Data'!$AI:$AI, 'Raw Data'!$AN:$AN, "&lt;=" &amp;DATE(LEFT($AV$3, 4), MONTH("1 " &amp; AE$6 &amp; " " &amp; LEFT($AV$3, 4)) + 1, 0 ), 'Raw Data'!$AN:$AN,"&gt;" &amp;DATE(LEFT($AV$3, 4), MONTH("1 " &amp; AE$6 &amp; " " &amp; LEFT($AV$3, 4)), 0 ), 'Raw Data'!$P:$P,""&amp;'Raw Data'!$B$1,'Raw Data'!$D:$D,"&lt;&gt;*ithdr*",'Raw Data'!$D:$D,"&lt;&gt;*ancel*", 'Raw Data'!$H:$H,"Earning - Gov*")</f>
        <v>0</v>
      </c>
      <c r="AF13" s="73"/>
      <c r="AG13" s="73"/>
      <c r="AH13" s="77"/>
      <c r="AI13" s="94">
        <f>SUMIFS('Raw Data'!$AI:$AI, 'Raw Data'!$AN:$AN,"&lt;=" &amp;DATE(LEFT($AV$3, 4), MONTH("1 " &amp; AI$6 &amp; " " &amp; LEFT($AV$3, 4)) + 1, 0 ), 'Raw Data'!$AN:$AN,"&gt;" &amp;DATE(LEFT($AV$3, 4), MONTH("1 " &amp; AI$6 &amp; " " &amp; LEFT($AV$3, 4)), 0 ), 'Raw Data'!$O:$O,""&amp;'Raw Data'!$B$1,'Raw Data'!$D:$D,"&lt;&gt;*ithdr*",'Raw Data'!$D:$D,"&lt;&gt;*ancel*",'Raw Data'!$P:$P,"--", 'Raw Data'!$H:$H,"Earning - Gov*")
+
SUMIFS('Raw Data'!$AI:$AI, 'Raw Data'!$AN:$AN, "&lt;=" &amp;DATE(LEFT($AV$3, 4), MONTH("1 " &amp; AI$6 &amp; " " &amp; LEFT($AV$3, 4)) + 1, 0 ), 'Raw Data'!$AN:$AN,"&gt;" &amp;DATE(LEFT($AV$3, 4), MONTH("1 " &amp; AI$6 &amp; " " &amp; LEFT($AV$3, 4)), 0 ), 'Raw Data'!$P:$P,""&amp;'Raw Data'!$B$1,'Raw Data'!$D:$D,"&lt;&gt;*ithdr*",'Raw Data'!$D:$D,"&lt;&gt;*ancel*", 'Raw Data'!$H:$H,"Earning - Gov*")</f>
        <v>0</v>
      </c>
      <c r="AJ13" s="73"/>
      <c r="AK13" s="73"/>
      <c r="AL13" s="77"/>
      <c r="AM13" s="94">
        <f>SUMIFS('Raw Data'!$AI:$AI, 'Raw Data'!$AN:$AN,"&lt;=" &amp;DATE(LEFT($AV$3, 4), MONTH("1 " &amp; AM$6 &amp; " " &amp; LEFT($AV$3, 4)) + 1, 0 ), 'Raw Data'!$AN:$AN,"&gt;" &amp;DATE(LEFT($AV$3, 4), MONTH("1 " &amp; AM$6 &amp; " " &amp; LEFT($AV$3, 4)), 0 ), 'Raw Data'!$O:$O,""&amp;'Raw Data'!$B$1,'Raw Data'!$D:$D,"&lt;&gt;*ithdr*",'Raw Data'!$D:$D,"&lt;&gt;*ancel*",'Raw Data'!$P:$P,"--", 'Raw Data'!$H:$H,"Earning - Gov*")
+
SUMIFS('Raw Data'!$AI:$AI, 'Raw Data'!$AN:$AN, "&lt;=" &amp;DATE(LEFT($AV$3, 4), MONTH("1 " &amp; AM$6 &amp; " " &amp; LEFT($AV$3, 4)) + 1, 0 ), 'Raw Data'!$AN:$AN,"&gt;" &amp;DATE(LEFT($AV$3, 4), MONTH("1 " &amp; AM$6 &amp; " " &amp; LEFT($AV$3, 4)), 0 ), 'Raw Data'!$P:$P,""&amp;'Raw Data'!$B$1,'Raw Data'!$D:$D,"&lt;&gt;*ithdr*",'Raw Data'!$D:$D,"&lt;&gt;*ancel*", 'Raw Data'!$H:$H,"Earning - Gov*")</f>
        <v>0</v>
      </c>
      <c r="AN13" s="73"/>
      <c r="AO13" s="73"/>
      <c r="AP13" s="77"/>
      <c r="AQ13" s="94">
        <f>SUMIFS('Raw Data'!$AI:$AI, 'Raw Data'!$AN:$AN,"&lt;=" &amp;DATE(LEFT($AV$3, 4), MONTH("1 " &amp; AQ$6 &amp; " " &amp; LEFT($AV$3, 4)) + 1, 0 ), 'Raw Data'!$AN:$AN,"&gt;" &amp;DATE(LEFT($AV$3, 4), MONTH("1 " &amp; AQ$6 &amp; " " &amp; LEFT($AV$3, 4)), 0 ), 'Raw Data'!$O:$O,""&amp;'Raw Data'!$B$1,'Raw Data'!$D:$D,"&lt;&gt;*ithdr*",'Raw Data'!$D:$D,"&lt;&gt;*ancel*",'Raw Data'!$P:$P,"--", 'Raw Data'!$H:$H,"Earning - Gov*")
+
SUMIFS('Raw Data'!$AI:$AI, 'Raw Data'!$AN:$AN, "&lt;=" &amp;DATE(LEFT($AV$3, 4), MONTH("1 " &amp; AQ$6 &amp; " " &amp; LEFT($AV$3, 4)) + 1, 0 ), 'Raw Data'!$AN:$AN,"&gt;" &amp;DATE(LEFT($AV$3, 4), MONTH("1 " &amp; AQ$6 &amp; " " &amp; LEFT($AV$3, 4)), 0 ), 'Raw Data'!$P:$P,""&amp;'Raw Data'!$B$1,'Raw Data'!$D:$D,"&lt;&gt;*ithdr*",'Raw Data'!$D:$D,"&lt;&gt;*ancel*", 'Raw Data'!$H:$H,"Earning - Gov*")</f>
        <v>0</v>
      </c>
      <c r="AR13" s="73"/>
      <c r="AS13" s="73"/>
      <c r="AT13" s="77"/>
      <c r="AU13" s="94">
        <f>SUMIFS('Raw Data'!$AI:$AI, 'Raw Data'!$AN:$AN,"&lt;=" &amp;DATE(MID($AV$3, 15, 4), MONTH("1 " &amp; AU$6 &amp; " " &amp; MID($AV$3, 15, 4)) + 1, 0 ), 'Raw Data'!$AN:$AN,"&gt;" &amp;DATE(MID($AV$3, 15, 4), MONTH("1 " &amp; AU$6 &amp; " " &amp; MID($AV$3, 15, 4)), 0 ), 'Raw Data'!$O:$O,""&amp;'Raw Data'!$B$1,'Raw Data'!$D:$D,"&lt;&gt;*ithdr*",'Raw Data'!$D:$D,"&lt;&gt;*ancel*",'Raw Data'!$P:$P,"--", 'Raw Data'!$H:$H,"Earning - Gov*")
+
SUMIFS('Raw Data'!$AI:$AI, 'Raw Data'!$AN:$AN, "&lt;=" &amp;DATE(MID($AV$3, 15, 4), MONTH("1 " &amp; AU$6 &amp; " " &amp; MID($AV$3, 15, 4)) + 1, 0 ), 'Raw Data'!$AN:$AN,"&gt;" &amp;DATE(MID($AV$3, 15, 4), MONTH("1 " &amp; AU$6 &amp; " " &amp; MID($AV$3, 15, 4)), 0 ), 'Raw Data'!$P:$P,""&amp;'Raw Data'!$B$1,'Raw Data'!$D:$D,"&lt;&gt;*ithdr*",'Raw Data'!$D:$D,"&lt;&gt;*ancel*", 'Raw Data'!$H:$H,"Earning - Gov*")</f>
        <v>0</v>
      </c>
      <c r="AV13" s="73"/>
      <c r="AW13" s="73"/>
      <c r="AX13" s="77"/>
      <c r="AY13" s="94">
        <f>SUMIFS('Raw Data'!$AI:$AI, 'Raw Data'!$AN:$AN,"&lt;=" &amp;DATE(MID($AV$3, 15, 4), MONTH("1 " &amp; AY$6 &amp; " " &amp; MID($AV$3, 15, 4)) + 1, 0 ), 'Raw Data'!$AN:$AN,"&gt;" &amp;DATE(MID($AV$3, 15, 4), MONTH("1 " &amp; AY$6 &amp; " " &amp; MID($AV$3, 15, 4)), 0 ), 'Raw Data'!$O:$O,""&amp;'Raw Data'!$B$1,'Raw Data'!$D:$D,"&lt;&gt;*ithdr*",'Raw Data'!$D:$D,"&lt;&gt;*ancel*",'Raw Data'!$P:$P,"--", 'Raw Data'!$H:$H,"Earning - Gov*")
+
SUMIFS('Raw Data'!$AI:$AI, 'Raw Data'!$AN:$AN, "&lt;=" &amp;DATE(MID($AV$3, 15, 4), MONTH("1 " &amp; AY$6 &amp; " " &amp; MID($AV$3, 15, 4)) + 1, 0 ), 'Raw Data'!$AN:$AN,"&gt;" &amp;DATE(MID($AV$3, 15, 4), MONTH("1 " &amp; AY$6 &amp; " " &amp; MID($AV$3, 15, 4)), 0 ), 'Raw Data'!$P:$P,""&amp;'Raw Data'!$B$1,'Raw Data'!$D:$D,"&lt;&gt;*ithdr*",'Raw Data'!$D:$D,"&lt;&gt;*ancel*", 'Raw Data'!$H:$H,"Earning - Gov*")</f>
        <v>0</v>
      </c>
      <c r="AZ13" s="73"/>
      <c r="BA13" s="73"/>
      <c r="BB13" s="77"/>
      <c r="BC13" s="94">
        <f>SUMIFS('Raw Data'!$AI:$AI, 'Raw Data'!$AN:$AN,"&lt;=" &amp;DATE(MID($AV$3, 15, 4), MONTH("1 " &amp; BC$6 &amp; " " &amp; MID($AV$3, 15, 4)) + 1, 0 ), 'Raw Data'!$AN:$AN,"&gt;" &amp;DATE(MID($AV$3, 15, 4), MONTH("1 " &amp; BC$6 &amp; " " &amp; MID($AV$3, 15, 4)), 0 ), 'Raw Data'!$O:$O,""&amp;'Raw Data'!$B$1,'Raw Data'!$D:$D,"&lt;&gt;*ithdr*",'Raw Data'!$D:$D,"&lt;&gt;*ancel*",'Raw Data'!$P:$P,"--", 'Raw Data'!$H:$H,"Earning - Gov*")
+
SUMIFS('Raw Data'!$AI:$AI, 'Raw Data'!$AN:$AN, "&lt;=" &amp;DATE(MID($AV$3, 15, 4), MONTH("1 " &amp; BC$6 &amp; " " &amp; MID($AV$3, 15, 4)) + 1, 0 ), 'Raw Data'!$AN:$AN,"&gt;" &amp;DATE(MID($AV$3, 15, 4), MONTH("1 " &amp; BC$6 &amp; " " &amp; MID($AV$3, 15, 4)), 0 ), 'Raw Data'!$P:$P,""&amp;'Raw Data'!$B$1,'Raw Data'!$D:$D,"&lt;&gt;*ithdr*",'Raw Data'!$D:$D,"&lt;&gt;*ancel*", 'Raw Data'!$H:$H,"Earning - Gov*")</f>
        <v>0</v>
      </c>
      <c r="BD13" s="73"/>
      <c r="BE13" s="73"/>
      <c r="BF13" s="74"/>
    </row>
    <row r="14" ht="12.75" customHeight="1">
      <c r="A14" s="93" t="s">
        <v>103</v>
      </c>
      <c r="B14" s="73"/>
      <c r="C14" s="73"/>
      <c r="D14" s="73"/>
      <c r="E14" s="73"/>
      <c r="F14" s="73"/>
      <c r="G14" s="73"/>
      <c r="H14" s="73"/>
      <c r="I14" s="73"/>
      <c r="J14" s="77"/>
      <c r="K14" s="94">
        <f>SUMIFS('Raw Data'!$AI:$AI, 'Raw Data'!$AN:$AN,"&lt;=" &amp;DATE(LEFT($AV$3, 4), MONTH("1 " &amp; K$6 &amp; " " &amp; LEFT($AV$3, 4)) + 1, 0 ), 'Raw Data'!$AN:$AN,"&gt;" &amp;DATE(LEFT($AV$3, 4), MONTH("1 " &amp; K$6 &amp; " " &amp; LEFT($AV$3, 4)), 0 ), 'Raw Data'!$O:$O,""&amp;'Raw Data'!$B$1,'Raw Data'!$D:$D,"&lt;&gt;*ithdr*",'Raw Data'!$D:$D,"&lt;&gt;*ancel*",'Raw Data'!$P:$P,"--", 'Raw Data'!$H:$H,"Earning - Internal*")
+
SUMIFS('Raw Data'!$AI:$AI, 'Raw Data'!$AN:$AN, "&lt;=" &amp;DATE(LEFT($AV$3, 4), MONTH("1 " &amp; K$6 &amp; " " &amp; LEFT($AV$3, 4)) + 1, 0 ), 'Raw Data'!$AN:$AN,"&gt;" &amp;DATE(LEFT($AV$3, 4), MONTH("1 " &amp; K$6 &amp; " " &amp; LEFT($AV$3, 4)), 0 ), 'Raw Data'!$P:$P,""&amp;'Raw Data'!$B$1,'Raw Data'!$D:$D,"&lt;&gt;*ithdr*",'Raw Data'!$D:$D,"&lt;&gt;*ancel*", 'Raw Data'!$H:$H,"Earning - Internal*")</f>
        <v>0</v>
      </c>
      <c r="L14" s="73"/>
      <c r="M14" s="73"/>
      <c r="N14" s="77"/>
      <c r="O14" s="94">
        <f>SUMIFS('Raw Data'!$AI:$AI, 'Raw Data'!$AN:$AN,"&lt;=" &amp;DATE(LEFT($AV$3, 4), MONTH("1 " &amp; O$6 &amp; " " &amp; LEFT($AV$3, 4)) + 1, 0 ), 'Raw Data'!$AN:$AN,"&gt;" &amp;DATE(LEFT($AV$3, 4), MONTH("1 " &amp; O$6 &amp; " " &amp; LEFT($AV$3, 4)), 0 ), 'Raw Data'!$O:$O,""&amp;'Raw Data'!$B$1,'Raw Data'!$D:$D,"&lt;&gt;*ithdr*",'Raw Data'!$D:$D,"&lt;&gt;*ancel*",'Raw Data'!$P:$P,"--", 'Raw Data'!$H:$H,"Earning - Internal*")
+
SUMIFS('Raw Data'!$AI:$AI, 'Raw Data'!$AN:$AN, "&lt;=" &amp;DATE(LEFT($AV$3, 4), MONTH("1 " &amp; O$6 &amp; " " &amp; LEFT($AV$3, 4)) + 1, 0 ), 'Raw Data'!$AN:$AN,"&gt;" &amp;DATE(LEFT($AV$3, 4), MONTH("1 " &amp; O$6 &amp; " " &amp; LEFT($AV$3, 4)), 0 ), 'Raw Data'!$P:$P,""&amp;'Raw Data'!$B$1,'Raw Data'!$D:$D,"&lt;&gt;*ithdr*",'Raw Data'!$D:$D,"&lt;&gt;*ancel*", 'Raw Data'!$H:$H,"Earning - Internal*")</f>
        <v>0</v>
      </c>
      <c r="P14" s="73"/>
      <c r="Q14" s="73"/>
      <c r="R14" s="77"/>
      <c r="S14" s="94">
        <f>SUMIFS('Raw Data'!$AI:$AI, 'Raw Data'!$AN:$AN,"&lt;=" &amp;DATE(LEFT($AV$3, 4), MONTH("1 " &amp; S$6 &amp; " " &amp; LEFT($AV$3, 4)) + 1, 0 ), 'Raw Data'!$AN:$AN,"&gt;" &amp;DATE(LEFT($AV$3, 4), MONTH("1 " &amp; S$6 &amp; " " &amp; LEFT($AV$3, 4)), 0 ), 'Raw Data'!$O:$O,""&amp;'Raw Data'!$B$1,'Raw Data'!$D:$D,"&lt;&gt;*ithdr*",'Raw Data'!$D:$D,"&lt;&gt;*ancel*",'Raw Data'!$P:$P,"--", 'Raw Data'!$H:$H,"Earning - Internal*")
+
SUMIFS('Raw Data'!$AI:$AI, 'Raw Data'!$AN:$AN, "&lt;=" &amp;DATE(LEFT($AV$3, 4), MONTH("1 " &amp; S$6 &amp; " " &amp; LEFT($AV$3, 4)) + 1, 0 ), 'Raw Data'!$AN:$AN,"&gt;" &amp;DATE(LEFT($AV$3, 4), MONTH("1 " &amp; S$6 &amp; " " &amp; LEFT($AV$3, 4)), 0 ), 'Raw Data'!$P:$P,""&amp;'Raw Data'!$B$1,'Raw Data'!$D:$D,"&lt;&gt;*ithdr*",'Raw Data'!$D:$D,"&lt;&gt;*ancel*", 'Raw Data'!$H:$H,"Earning - Internal*")</f>
        <v>0</v>
      </c>
      <c r="T14" s="73"/>
      <c r="U14" s="73"/>
      <c r="V14" s="77"/>
      <c r="W14" s="94">
        <f>SUMIFS('Raw Data'!$AI:$AI, 'Raw Data'!$AN:$AN,"&lt;=" &amp;DATE(LEFT($AV$3, 4), MONTH("1 " &amp; W$6 &amp; " " &amp; LEFT($AV$3, 4)) + 1, 0 ), 'Raw Data'!$AN:$AN,"&gt;" &amp;DATE(LEFT($AV$3, 4), MONTH("1 " &amp; W$6 &amp; " " &amp; LEFT($AV$3, 4)), 0 ), 'Raw Data'!$O:$O,""&amp;'Raw Data'!$B$1,'Raw Data'!$D:$D,"&lt;&gt;*ithdr*",'Raw Data'!$D:$D,"&lt;&gt;*ancel*",'Raw Data'!$P:$P,"--", 'Raw Data'!$H:$H,"Earning - Internal*")
+
SUMIFS('Raw Data'!$AI:$AI, 'Raw Data'!$AN:$AN, "&lt;=" &amp;DATE(LEFT($AV$3, 4), MONTH("1 " &amp; W$6 &amp; " " &amp; LEFT($AV$3, 4)) + 1, 0 ), 'Raw Data'!$AN:$AN,"&gt;" &amp;DATE(LEFT($AV$3, 4), MONTH("1 " &amp; W$6 &amp; " " &amp; LEFT($AV$3, 4)), 0 ), 'Raw Data'!$P:$P,""&amp;'Raw Data'!$B$1,'Raw Data'!$D:$D,"&lt;&gt;*ithdr*",'Raw Data'!$D:$D,"&lt;&gt;*ancel*", 'Raw Data'!$H:$H,"Earning - Internal*")</f>
        <v>0</v>
      </c>
      <c r="X14" s="73"/>
      <c r="Y14" s="73"/>
      <c r="Z14" s="77"/>
      <c r="AA14" s="94">
        <f>SUMIFS('Raw Data'!$AI:$AI, 'Raw Data'!$AN:$AN,"&lt;=" &amp;DATE(LEFT($AV$3, 4), MONTH("1 " &amp; AA$6 &amp; " " &amp; LEFT($AV$3, 4)) + 1, 0 ), 'Raw Data'!$AN:$AN,"&gt;" &amp;DATE(LEFT($AV$3, 4), MONTH("1 " &amp; AA$6 &amp; " " &amp; LEFT($AV$3, 4)), 0 ), 'Raw Data'!$O:$O,""&amp;'Raw Data'!$B$1,'Raw Data'!$D:$D,"&lt;&gt;*ithdr*",'Raw Data'!$D:$D,"&lt;&gt;*ancel*",'Raw Data'!$P:$P,"--", 'Raw Data'!$H:$H,"Earning - Internal*")
+
SUMIFS('Raw Data'!$AI:$AI, 'Raw Data'!$AN:$AN, "&lt;=" &amp;DATE(LEFT($AV$3, 4), MONTH("1 " &amp; AA$6 &amp; " " &amp; LEFT($AV$3, 4)) + 1, 0 ), 'Raw Data'!$AN:$AN,"&gt;" &amp;DATE(LEFT($AV$3, 4), MONTH("1 " &amp; AA$6 &amp; " " &amp; LEFT($AV$3, 4)), 0 ), 'Raw Data'!$P:$P,""&amp;'Raw Data'!$B$1,'Raw Data'!$D:$D,"&lt;&gt;*ithdr*",'Raw Data'!$D:$D,"&lt;&gt;*ancel*", 'Raw Data'!$H:$H,"Earning - Internal*")</f>
        <v>0</v>
      </c>
      <c r="AB14" s="73"/>
      <c r="AC14" s="73"/>
      <c r="AD14" s="77"/>
      <c r="AE14" s="94">
        <f>SUMIFS('Raw Data'!$AI:$AI, 'Raw Data'!$AN:$AN,"&lt;=" &amp;DATE(LEFT($AV$3, 4), MONTH("1 " &amp; AE$6 &amp; " " &amp; LEFT($AV$3, 4)) + 1, 0 ), 'Raw Data'!$AN:$AN,"&gt;" &amp;DATE(LEFT($AV$3, 4), MONTH("1 " &amp; AE$6 &amp; " " &amp; LEFT($AV$3, 4)), 0 ), 'Raw Data'!$O:$O,""&amp;'Raw Data'!$B$1,'Raw Data'!$D:$D,"&lt;&gt;*ithdr*",'Raw Data'!$D:$D,"&lt;&gt;*ancel*",'Raw Data'!$P:$P,"--", 'Raw Data'!$H:$H,"Earning - Internal*")
+
SUMIFS('Raw Data'!$AI:$AI, 'Raw Data'!$AN:$AN, "&lt;=" &amp;DATE(LEFT($AV$3, 4), MONTH("1 " &amp; AE$6 &amp; " " &amp; LEFT($AV$3, 4)) + 1, 0 ), 'Raw Data'!$AN:$AN,"&gt;" &amp;DATE(LEFT($AV$3, 4), MONTH("1 " &amp; AE$6 &amp; " " &amp; LEFT($AV$3, 4)), 0 ), 'Raw Data'!$P:$P,""&amp;'Raw Data'!$B$1,'Raw Data'!$D:$D,"&lt;&gt;*ithdr*",'Raw Data'!$D:$D,"&lt;&gt;*ancel*", 'Raw Data'!$H:$H,"Earning - Internal*")</f>
        <v>0</v>
      </c>
      <c r="AF14" s="73"/>
      <c r="AG14" s="73"/>
      <c r="AH14" s="77"/>
      <c r="AI14" s="94">
        <f>SUMIFS('Raw Data'!$AI:$AI, 'Raw Data'!$AN:$AN,"&lt;=" &amp;DATE(LEFT($AV$3, 4), MONTH("1 " &amp; AI$6 &amp; " " &amp; LEFT($AV$3, 4)) + 1, 0 ), 'Raw Data'!$AN:$AN,"&gt;" &amp;DATE(LEFT($AV$3, 4), MONTH("1 " &amp; AI$6 &amp; " " &amp; LEFT($AV$3, 4)), 0 ), 'Raw Data'!$O:$O,""&amp;'Raw Data'!$B$1,'Raw Data'!$D:$D,"&lt;&gt;*ithdr*",'Raw Data'!$D:$D,"&lt;&gt;*ancel*",'Raw Data'!$P:$P,"--", 'Raw Data'!$H:$H,"Earning - Internal*")
+
SUMIFS('Raw Data'!$AI:$AI, 'Raw Data'!$AN:$AN, "&lt;=" &amp;DATE(LEFT($AV$3, 4), MONTH("1 " &amp; AI$6 &amp; " " &amp; LEFT($AV$3, 4)) + 1, 0 ), 'Raw Data'!$AN:$AN,"&gt;" &amp;DATE(LEFT($AV$3, 4), MONTH("1 " &amp; AI$6 &amp; " " &amp; LEFT($AV$3, 4)), 0 ), 'Raw Data'!$P:$P,""&amp;'Raw Data'!$B$1,'Raw Data'!$D:$D,"&lt;&gt;*ithdr*",'Raw Data'!$D:$D,"&lt;&gt;*ancel*", 'Raw Data'!$H:$H,"Earning - Internal*")</f>
        <v>0</v>
      </c>
      <c r="AJ14" s="73"/>
      <c r="AK14" s="73"/>
      <c r="AL14" s="77"/>
      <c r="AM14" s="94">
        <f>SUMIFS('Raw Data'!$AI:$AI, 'Raw Data'!$AN:$AN,"&lt;=" &amp;DATE(LEFT($AV$3, 4), MONTH("1 " &amp; AM$6 &amp; " " &amp; LEFT($AV$3, 4)) + 1, 0 ), 'Raw Data'!$AN:$AN,"&gt;" &amp;DATE(LEFT($AV$3, 4), MONTH("1 " &amp; AM$6 &amp; " " &amp; LEFT($AV$3, 4)), 0 ), 'Raw Data'!$O:$O,""&amp;'Raw Data'!$B$1,'Raw Data'!$D:$D,"&lt;&gt;*ithdr*",'Raw Data'!$D:$D,"&lt;&gt;*ancel*",'Raw Data'!$P:$P,"--", 'Raw Data'!$H:$H,"Earning - Internal*")
+
SUMIFS('Raw Data'!$AI:$AI, 'Raw Data'!$AN:$AN, "&lt;=" &amp;DATE(LEFT($AV$3, 4), MONTH("1 " &amp; AM$6 &amp; " " &amp; LEFT($AV$3, 4)) + 1, 0 ), 'Raw Data'!$AN:$AN,"&gt;" &amp;DATE(LEFT($AV$3, 4), MONTH("1 " &amp; AM$6 &amp; " " &amp; LEFT($AV$3, 4)), 0 ), 'Raw Data'!$P:$P,""&amp;'Raw Data'!$B$1,'Raw Data'!$D:$D,"&lt;&gt;*ithdr*",'Raw Data'!$D:$D,"&lt;&gt;*ancel*", 'Raw Data'!$H:$H,"Earning - Internal*")</f>
        <v>0</v>
      </c>
      <c r="AN14" s="73"/>
      <c r="AO14" s="73"/>
      <c r="AP14" s="77"/>
      <c r="AQ14" s="94">
        <f>SUMIFS('Raw Data'!$AI:$AI, 'Raw Data'!$AN:$AN,"&lt;=" &amp;DATE(LEFT($AV$3, 4), MONTH("1 " &amp; AQ$6 &amp; " " &amp; LEFT($AV$3, 4)) + 1, 0 ), 'Raw Data'!$AN:$AN,"&gt;" &amp;DATE(LEFT($AV$3, 4), MONTH("1 " &amp; AQ$6 &amp; " " &amp; LEFT($AV$3, 4)), 0 ), 'Raw Data'!$O:$O,""&amp;'Raw Data'!$B$1,'Raw Data'!$D:$D,"&lt;&gt;*ithdr*",'Raw Data'!$D:$D,"&lt;&gt;*ancel*",'Raw Data'!$P:$P,"--", 'Raw Data'!$H:$H,"Earning - Internal*")
+
SUMIFS('Raw Data'!$AI:$AI, 'Raw Data'!$AN:$AN, "&lt;=" &amp;DATE(LEFT($AV$3, 4), MONTH("1 " &amp; AQ$6 &amp; " " &amp; LEFT($AV$3, 4)) + 1, 0 ), 'Raw Data'!$AN:$AN,"&gt;" &amp;DATE(LEFT($AV$3, 4), MONTH("1 " &amp; AQ$6 &amp; " " &amp; LEFT($AV$3, 4)), 0 ), 'Raw Data'!$P:$P,""&amp;'Raw Data'!$B$1,'Raw Data'!$D:$D,"&lt;&gt;*ithdr*",'Raw Data'!$D:$D,"&lt;&gt;*ancel*", 'Raw Data'!$H:$H,"Earning - Internal*")</f>
        <v>0</v>
      </c>
      <c r="AR14" s="73"/>
      <c r="AS14" s="73"/>
      <c r="AT14" s="77"/>
      <c r="AU14" s="94">
        <f>SUMIFS('Raw Data'!$AI:$AI, 'Raw Data'!$AN:$AN,"&lt;=" &amp;DATE(MID($AV$3, 15, 4), MONTH("1 " &amp; AU$6 &amp; " " &amp; MID($AV$3, 15, 4)) + 1, 0 ), 'Raw Data'!$AN:$AN,"&gt;" &amp;DATE(MID($AV$3, 15, 4), MONTH("1 " &amp; AU$6 &amp; " " &amp; MID($AV$3, 15, 4)), 0 ), 'Raw Data'!$O:$O,""&amp;'Raw Data'!$B$1,'Raw Data'!$D:$D,"&lt;&gt;*ithdr*",'Raw Data'!$D:$D,"&lt;&gt;*ancel*",'Raw Data'!$P:$P,"--", 'Raw Data'!$H:$H,"Earning - Internal*")
+
SUMIFS('Raw Data'!$AI:$AI, 'Raw Data'!$AN:$AN, "&lt;=" &amp;DATE(MID($AV$3, 15, 4), MONTH("1 " &amp; AU$6 &amp; " " &amp; MID($AV$3, 15, 4)) + 1, 0 ), 'Raw Data'!$AN:$AN,"&gt;" &amp;DATE(MID($AV$3, 15, 4), MONTH("1 " &amp; AU$6 &amp; " " &amp; MID($AV$3, 15, 4)), 0 ), 'Raw Data'!$P:$P,""&amp;'Raw Data'!$B$1,'Raw Data'!$D:$D,"&lt;&gt;*ithdr*",'Raw Data'!$D:$D,"&lt;&gt;*ancel*", 'Raw Data'!$H:$H,"Earning - Internal*")</f>
        <v>0</v>
      </c>
      <c r="AV14" s="73"/>
      <c r="AW14" s="73"/>
      <c r="AX14" s="77"/>
      <c r="AY14" s="94">
        <f>SUMIFS('Raw Data'!$AI:$AI, 'Raw Data'!$AN:$AN,"&lt;=" &amp;DATE(MID($AV$3, 15, 4), MONTH("1 " &amp; AY$6 &amp; " " &amp; MID($AV$3, 15, 4)) + 1, 0 ), 'Raw Data'!$AN:$AN,"&gt;" &amp;DATE(MID($AV$3, 15, 4), MONTH("1 " &amp; AY$6 &amp; " " &amp; MID($AV$3, 15, 4)), 0 ), 'Raw Data'!$O:$O,""&amp;'Raw Data'!$B$1,'Raw Data'!$D:$D,"&lt;&gt;*ithdr*",'Raw Data'!$D:$D,"&lt;&gt;*ancel*",'Raw Data'!$P:$P,"--", 'Raw Data'!$H:$H,"Earning - Internal*")
+
SUMIFS('Raw Data'!$AI:$AI, 'Raw Data'!$AN:$AN, "&lt;=" &amp;DATE(MID($AV$3, 15, 4), MONTH("1 " &amp; AY$6 &amp; " " &amp; MID($AV$3, 15, 4)) + 1, 0 ), 'Raw Data'!$AN:$AN,"&gt;" &amp;DATE(MID($AV$3, 15, 4), MONTH("1 " &amp; AY$6 &amp; " " &amp; MID($AV$3, 15, 4)), 0 ), 'Raw Data'!$P:$P,""&amp;'Raw Data'!$B$1,'Raw Data'!$D:$D,"&lt;&gt;*ithdr*",'Raw Data'!$D:$D,"&lt;&gt;*ancel*", 'Raw Data'!$H:$H,"Earning - Internal*")</f>
        <v>0</v>
      </c>
      <c r="AZ14" s="73"/>
      <c r="BA14" s="73"/>
      <c r="BB14" s="77"/>
      <c r="BC14" s="94">
        <f>SUMIFS('Raw Data'!$AI:$AI, 'Raw Data'!$AN:$AN,"&lt;=" &amp;DATE(MID($AV$3, 15, 4), MONTH("1 " &amp; BC$6 &amp; " " &amp; MID($AV$3, 15, 4)) + 1, 0 ), 'Raw Data'!$AN:$AN,"&gt;" &amp;DATE(MID($AV$3, 15, 4), MONTH("1 " &amp; BC$6 &amp; " " &amp; MID($AV$3, 15, 4)), 0 ), 'Raw Data'!$O:$O,""&amp;'Raw Data'!$B$1,'Raw Data'!$D:$D,"&lt;&gt;*ithdr*",'Raw Data'!$D:$D,"&lt;&gt;*ancel*",'Raw Data'!$P:$P,"--", 'Raw Data'!$H:$H,"Earning - Internal*")
+
SUMIFS('Raw Data'!$AI:$AI, 'Raw Data'!$AN:$AN, "&lt;=" &amp;DATE(MID($AV$3, 15, 4), MONTH("1 " &amp; BC$6 &amp; " " &amp; MID($AV$3, 15, 4)) + 1, 0 ), 'Raw Data'!$AN:$AN,"&gt;" &amp;DATE(MID($AV$3, 15, 4), MONTH("1 " &amp; BC$6 &amp; " " &amp; MID($AV$3, 15, 4)), 0 ), 'Raw Data'!$P:$P,""&amp;'Raw Data'!$B$1,'Raw Data'!$D:$D,"&lt;&gt;*ithdr*",'Raw Data'!$D:$D,"&lt;&gt;*ancel*", 'Raw Data'!$H:$H,"Earning - Internal*")</f>
        <v>0</v>
      </c>
      <c r="BD14" s="73"/>
      <c r="BE14" s="73"/>
      <c r="BF14" s="74"/>
    </row>
    <row r="15" ht="12.75" customHeight="1">
      <c r="A15" s="93" t="s">
        <v>99</v>
      </c>
      <c r="B15" s="73"/>
      <c r="C15" s="73"/>
      <c r="D15" s="73"/>
      <c r="E15" s="73"/>
      <c r="F15" s="73"/>
      <c r="G15" s="73"/>
      <c r="H15" s="73"/>
      <c r="I15" s="73"/>
      <c r="J15" s="77"/>
      <c r="K15" s="94">
        <f>SUMIFS('Raw Data'!$AI:$AI, 'Raw Data'!$AN:$AN,"&lt;=" &amp;DATE(LEFT($AV$3, 4), MONTH("1 " &amp; K$6 &amp; " " &amp; LEFT($AV$3, 4)) + 1, 0 ), 'Raw Data'!$AN:$AN,"&gt;" &amp;DATE(LEFT($AV$3, 4), MONTH("1 " &amp; K$6 &amp; " " &amp; LEFT($AV$3, 4)), 0 ), 'Raw Data'!$O:$O,""&amp;'Raw Data'!$B$1,'Raw Data'!$D:$D,"&lt;&gt;*ithdr*",'Raw Data'!$D:$D,"&lt;&gt;*ancel*",'Raw Data'!$P:$P,"--", 'Raw Data'!$H:$H,"Non-Earning - Obligator*")
+
SUMIFS('Raw Data'!$AI:$AI, 'Raw Data'!$AN:$AN, "&lt;=" &amp;DATE(LEFT($AV$3, 4), MONTH("1 " &amp; K$6 &amp; " " &amp; LEFT($AV$3, 4)) + 1, 0 ), 'Raw Data'!$AN:$AN,"&gt;" &amp;DATE(LEFT($AV$3, 4), MONTH("1 " &amp; K$6 &amp; " " &amp; LEFT($AV$3, 4)), 0 ), 'Raw Data'!$P:$P,""&amp;'Raw Data'!$B$1,'Raw Data'!$D:$D,"&lt;&gt;*ithdr*",'Raw Data'!$D:$D,"&lt;&gt;*ancel*", 'Raw Data'!$H:$H,"Non-Earning - Obligator*")</f>
        <v>0</v>
      </c>
      <c r="L15" s="73"/>
      <c r="M15" s="73"/>
      <c r="N15" s="77"/>
      <c r="O15" s="94">
        <f>SUMIFS('Raw Data'!$AI:$AI, 'Raw Data'!$AN:$AN,"&lt;=" &amp;DATE(LEFT($AV$3, 4), MONTH("1 " &amp; O$6 &amp; " " &amp; LEFT($AV$3, 4)) + 1, 0 ), 'Raw Data'!$AN:$AN,"&gt;" &amp;DATE(LEFT($AV$3, 4), MONTH("1 " &amp; O$6 &amp; " " &amp; LEFT($AV$3, 4)), 0 ), 'Raw Data'!$O:$O,""&amp;'Raw Data'!$B$1,'Raw Data'!$D:$D,"&lt;&gt;*ithdr*",'Raw Data'!$D:$D,"&lt;&gt;*ancel*",'Raw Data'!$P:$P,"--", 'Raw Data'!$H:$H,"Non-Earning - Obligator*")
+
SUMIFS('Raw Data'!$AI:$AI, 'Raw Data'!$AN:$AN, "&lt;=" &amp;DATE(LEFT($AV$3, 4), MONTH("1 " &amp; O$6 &amp; " " &amp; LEFT($AV$3, 4)) + 1, 0 ), 'Raw Data'!$AN:$AN,"&gt;" &amp;DATE(LEFT($AV$3, 4), MONTH("1 " &amp; O$6 &amp; " " &amp; LEFT($AV$3, 4)), 0 ), 'Raw Data'!$P:$P,""&amp;'Raw Data'!$B$1,'Raw Data'!$D:$D,"&lt;&gt;*ithdr*",'Raw Data'!$D:$D,"&lt;&gt;*ancel*", 'Raw Data'!$H:$H,"Non-Earning - Obligator*")</f>
        <v>0</v>
      </c>
      <c r="P15" s="73"/>
      <c r="Q15" s="73"/>
      <c r="R15" s="77"/>
      <c r="S15" s="94">
        <f>SUMIFS('Raw Data'!$AI:$AI, 'Raw Data'!$AN:$AN,"&lt;=" &amp;DATE(LEFT($AV$3, 4), MONTH("1 " &amp; S$6 &amp; " " &amp; LEFT($AV$3, 4)) + 1, 0 ), 'Raw Data'!$AN:$AN,"&gt;" &amp;DATE(LEFT($AV$3, 4), MONTH("1 " &amp; S$6 &amp; " " &amp; LEFT($AV$3, 4)), 0 ), 'Raw Data'!$O:$O,""&amp;'Raw Data'!$B$1,'Raw Data'!$D:$D,"&lt;&gt;*ithdr*",'Raw Data'!$D:$D,"&lt;&gt;*ancel*",'Raw Data'!$P:$P,"--", 'Raw Data'!$H:$H,"Non-Earning - Obligator*")
+
SUMIFS('Raw Data'!$AI:$AI, 'Raw Data'!$AN:$AN, "&lt;=" &amp;DATE(LEFT($AV$3, 4), MONTH("1 " &amp; S$6 &amp; " " &amp; LEFT($AV$3, 4)) + 1, 0 ), 'Raw Data'!$AN:$AN,"&gt;" &amp;DATE(LEFT($AV$3, 4), MONTH("1 " &amp; S$6 &amp; " " &amp; LEFT($AV$3, 4)), 0 ), 'Raw Data'!$P:$P,""&amp;'Raw Data'!$B$1,'Raw Data'!$D:$D,"&lt;&gt;*ithdr*",'Raw Data'!$D:$D,"&lt;&gt;*ancel*", 'Raw Data'!$H:$H,"Non-Earning - Obligator*")</f>
        <v>0</v>
      </c>
      <c r="T15" s="73"/>
      <c r="U15" s="73"/>
      <c r="V15" s="77"/>
      <c r="W15" s="94">
        <f>SUMIFS('Raw Data'!$AI:$AI, 'Raw Data'!$AN:$AN,"&lt;=" &amp;DATE(LEFT($AV$3, 4), MONTH("1 " &amp; W$6 &amp; " " &amp; LEFT($AV$3, 4)) + 1, 0 ), 'Raw Data'!$AN:$AN,"&gt;" &amp;DATE(LEFT($AV$3, 4), MONTH("1 " &amp; W$6 &amp; " " &amp; LEFT($AV$3, 4)), 0 ), 'Raw Data'!$O:$O,""&amp;'Raw Data'!$B$1,'Raw Data'!$D:$D,"&lt;&gt;*ithdr*",'Raw Data'!$D:$D,"&lt;&gt;*ancel*",'Raw Data'!$P:$P,"--", 'Raw Data'!$H:$H,"Non-Earning - Obligator*")
+
SUMIFS('Raw Data'!$AI:$AI, 'Raw Data'!$AN:$AN, "&lt;=" &amp;DATE(LEFT($AV$3, 4), MONTH("1 " &amp; W$6 &amp; " " &amp; LEFT($AV$3, 4)) + 1, 0 ), 'Raw Data'!$AN:$AN,"&gt;" &amp;DATE(LEFT($AV$3, 4), MONTH("1 " &amp; W$6 &amp; " " &amp; LEFT($AV$3, 4)), 0 ), 'Raw Data'!$P:$P,""&amp;'Raw Data'!$B$1,'Raw Data'!$D:$D,"&lt;&gt;*ithdr*",'Raw Data'!$D:$D,"&lt;&gt;*ancel*", 'Raw Data'!$H:$H,"Non-Earning - Obligator*")</f>
        <v>0</v>
      </c>
      <c r="X15" s="73"/>
      <c r="Y15" s="73"/>
      <c r="Z15" s="77"/>
      <c r="AA15" s="94">
        <f>SUMIFS('Raw Data'!$AI:$AI, 'Raw Data'!$AN:$AN,"&lt;=" &amp;DATE(LEFT($AV$3, 4), MONTH("1 " &amp; AA$6 &amp; " " &amp; LEFT($AV$3, 4)) + 1, 0 ), 'Raw Data'!$AN:$AN,"&gt;" &amp;DATE(LEFT($AV$3, 4), MONTH("1 " &amp; AA$6 &amp; " " &amp; LEFT($AV$3, 4)), 0 ), 'Raw Data'!$O:$O,""&amp;'Raw Data'!$B$1,'Raw Data'!$D:$D,"&lt;&gt;*ithdr*",'Raw Data'!$D:$D,"&lt;&gt;*ancel*",'Raw Data'!$P:$P,"--", 'Raw Data'!$H:$H,"Non-Earning - Obligator*")
+
SUMIFS('Raw Data'!$AI:$AI, 'Raw Data'!$AN:$AN, "&lt;=" &amp;DATE(LEFT($AV$3, 4), MONTH("1 " &amp; AA$6 &amp; " " &amp; LEFT($AV$3, 4)) + 1, 0 ), 'Raw Data'!$AN:$AN,"&gt;" &amp;DATE(LEFT($AV$3, 4), MONTH("1 " &amp; AA$6 &amp; " " &amp; LEFT($AV$3, 4)), 0 ), 'Raw Data'!$P:$P,""&amp;'Raw Data'!$B$1,'Raw Data'!$D:$D,"&lt;&gt;*ithdr*",'Raw Data'!$D:$D,"&lt;&gt;*ancel*", 'Raw Data'!$H:$H,"Non-Earning - Obligator*")</f>
        <v>0</v>
      </c>
      <c r="AB15" s="73"/>
      <c r="AC15" s="73"/>
      <c r="AD15" s="77"/>
      <c r="AE15" s="94">
        <f>SUMIFS('Raw Data'!$AI:$AI, 'Raw Data'!$AN:$AN,"&lt;=" &amp;DATE(LEFT($AV$3, 4), MONTH("1 " &amp; AE$6 &amp; " " &amp; LEFT($AV$3, 4)) + 1, 0 ), 'Raw Data'!$AN:$AN,"&gt;" &amp;DATE(LEFT($AV$3, 4), MONTH("1 " &amp; AE$6 &amp; " " &amp; LEFT($AV$3, 4)), 0 ), 'Raw Data'!$O:$O,""&amp;'Raw Data'!$B$1,'Raw Data'!$D:$D,"&lt;&gt;*ithdr*",'Raw Data'!$D:$D,"&lt;&gt;*ancel*",'Raw Data'!$P:$P,"--", 'Raw Data'!$H:$H,"Non-Earning - Obligator*")
+
SUMIFS('Raw Data'!$AI:$AI, 'Raw Data'!$AN:$AN, "&lt;=" &amp;DATE(LEFT($AV$3, 4), MONTH("1 " &amp; AE$6 &amp; " " &amp; LEFT($AV$3, 4)) + 1, 0 ), 'Raw Data'!$AN:$AN,"&gt;" &amp;DATE(LEFT($AV$3, 4), MONTH("1 " &amp; AE$6 &amp; " " &amp; LEFT($AV$3, 4)), 0 ), 'Raw Data'!$P:$P,""&amp;'Raw Data'!$B$1,'Raw Data'!$D:$D,"&lt;&gt;*ithdr*",'Raw Data'!$D:$D,"&lt;&gt;*ancel*", 'Raw Data'!$H:$H,"Non-Earning - Obligator*")</f>
        <v>0</v>
      </c>
      <c r="AF15" s="73"/>
      <c r="AG15" s="73"/>
      <c r="AH15" s="77"/>
      <c r="AI15" s="94">
        <f>SUMIFS('Raw Data'!$AI:$AI, 'Raw Data'!$AN:$AN,"&lt;=" &amp;DATE(LEFT($AV$3, 4), MONTH("1 " &amp; AI$6 &amp; " " &amp; LEFT($AV$3, 4)) + 1, 0 ), 'Raw Data'!$AN:$AN,"&gt;" &amp;DATE(LEFT($AV$3, 4), MONTH("1 " &amp; AI$6 &amp; " " &amp; LEFT($AV$3, 4)), 0 ), 'Raw Data'!$O:$O,""&amp;'Raw Data'!$B$1,'Raw Data'!$D:$D,"&lt;&gt;*ithdr*",'Raw Data'!$D:$D,"&lt;&gt;*ancel*",'Raw Data'!$P:$P,"--", 'Raw Data'!$H:$H,"Non-Earning - Obligator*")
+
SUMIFS('Raw Data'!$AI:$AI, 'Raw Data'!$AN:$AN, "&lt;=" &amp;DATE(LEFT($AV$3, 4), MONTH("1 " &amp; AI$6 &amp; " " &amp; LEFT($AV$3, 4)) + 1, 0 ), 'Raw Data'!$AN:$AN,"&gt;" &amp;DATE(LEFT($AV$3, 4), MONTH("1 " &amp; AI$6 &amp; " " &amp; LEFT($AV$3, 4)), 0 ), 'Raw Data'!$P:$P,""&amp;'Raw Data'!$B$1,'Raw Data'!$D:$D,"&lt;&gt;*ithdr*",'Raw Data'!$D:$D,"&lt;&gt;*ancel*", 'Raw Data'!$H:$H,"Non-Earning - Obligator*")</f>
        <v>0</v>
      </c>
      <c r="AJ15" s="73"/>
      <c r="AK15" s="73"/>
      <c r="AL15" s="77"/>
      <c r="AM15" s="94">
        <f>SUMIFS('Raw Data'!$AI:$AI, 'Raw Data'!$AN:$AN,"&lt;=" &amp;DATE(LEFT($AV$3, 4), MONTH("1 " &amp; AM$6 &amp; " " &amp; LEFT($AV$3, 4)) + 1, 0 ), 'Raw Data'!$AN:$AN,"&gt;" &amp;DATE(LEFT($AV$3, 4), MONTH("1 " &amp; AM$6 &amp; " " &amp; LEFT($AV$3, 4)), 0 ), 'Raw Data'!$O:$O,""&amp;'Raw Data'!$B$1,'Raw Data'!$D:$D,"&lt;&gt;*ithdr*",'Raw Data'!$D:$D,"&lt;&gt;*ancel*",'Raw Data'!$P:$P,"--", 'Raw Data'!$H:$H,"Non-Earning - Obligator*")
+
SUMIFS('Raw Data'!$AI:$AI, 'Raw Data'!$AN:$AN, "&lt;=" &amp;DATE(LEFT($AV$3, 4), MONTH("1 " &amp; AM$6 &amp; " " &amp; LEFT($AV$3, 4)) + 1, 0 ), 'Raw Data'!$AN:$AN,"&gt;" &amp;DATE(LEFT($AV$3, 4), MONTH("1 " &amp; AM$6 &amp; " " &amp; LEFT($AV$3, 4)), 0 ), 'Raw Data'!$P:$P,""&amp;'Raw Data'!$B$1,'Raw Data'!$D:$D,"&lt;&gt;*ithdr*",'Raw Data'!$D:$D,"&lt;&gt;*ancel*", 'Raw Data'!$H:$H,"Non-Earning - Obligator*")</f>
        <v>0</v>
      </c>
      <c r="AN15" s="73"/>
      <c r="AO15" s="73"/>
      <c r="AP15" s="77"/>
      <c r="AQ15" s="94">
        <f>SUMIFS('Raw Data'!$AI:$AI, 'Raw Data'!$AN:$AN,"&lt;=" &amp;DATE(LEFT($AV$3, 4), MONTH("1 " &amp; AQ$6 &amp; " " &amp; LEFT($AV$3, 4)) + 1, 0 ), 'Raw Data'!$AN:$AN,"&gt;" &amp;DATE(LEFT($AV$3, 4), MONTH("1 " &amp; AQ$6 &amp; " " &amp; LEFT($AV$3, 4)), 0 ), 'Raw Data'!$O:$O,""&amp;'Raw Data'!$B$1,'Raw Data'!$D:$D,"&lt;&gt;*ithdr*",'Raw Data'!$D:$D,"&lt;&gt;*ancel*",'Raw Data'!$P:$P,"--", 'Raw Data'!$H:$H,"Non-Earning - Obligator*")
+
SUMIFS('Raw Data'!$AI:$AI, 'Raw Data'!$AN:$AN, "&lt;=" &amp;DATE(LEFT($AV$3, 4), MONTH("1 " &amp; AQ$6 &amp; " " &amp; LEFT($AV$3, 4)) + 1, 0 ), 'Raw Data'!$AN:$AN,"&gt;" &amp;DATE(LEFT($AV$3, 4), MONTH("1 " &amp; AQ$6 &amp; " " &amp; LEFT($AV$3, 4)), 0 ), 'Raw Data'!$P:$P,""&amp;'Raw Data'!$B$1,'Raw Data'!$D:$D,"&lt;&gt;*ithdr*",'Raw Data'!$D:$D,"&lt;&gt;*ancel*", 'Raw Data'!$H:$H,"Non-Earning - Obligator*")</f>
        <v>0</v>
      </c>
      <c r="AR15" s="73"/>
      <c r="AS15" s="73"/>
      <c r="AT15" s="77"/>
      <c r="AU15" s="94">
        <f>SUMIFS('Raw Data'!$AI:$AI, 'Raw Data'!$AN:$AN,"&lt;=" &amp;DATE(MID($AV$3, 15, 4), MONTH("1 " &amp; AU$6 &amp; " " &amp; MID($AV$3, 15, 4)) + 1, 0 ), 'Raw Data'!$AN:$AN,"&gt;" &amp;DATE(MID($AV$3, 15, 4), MONTH("1 " &amp; AU$6 &amp; " " &amp; MID($AV$3, 15, 4)), 0 ), 'Raw Data'!$O:$O,""&amp;'Raw Data'!$B$1,'Raw Data'!$D:$D,"&lt;&gt;*ithdr*",'Raw Data'!$D:$D,"&lt;&gt;*ancel*",'Raw Data'!$P:$P,"--", 'Raw Data'!$H:$H,"Non-Earning - Obligator*")
+
SUMIFS('Raw Data'!$AI:$AI, 'Raw Data'!$AN:$AN, "&lt;=" &amp;DATE(MID($AV$3, 15, 4), MONTH("1 " &amp; AU$6 &amp; " " &amp; MID($AV$3, 15, 4)) + 1, 0 ), 'Raw Data'!$AN:$AN,"&gt;" &amp;DATE(MID($AV$3, 15, 4), MONTH("1 " &amp; AU$6 &amp; " " &amp; MID($AV$3, 15, 4)), 0 ), 'Raw Data'!$P:$P,""&amp;'Raw Data'!$B$1,'Raw Data'!$D:$D,"&lt;&gt;*ithdr*",'Raw Data'!$D:$D,"&lt;&gt;*ancel*", 'Raw Data'!$H:$H,"Non-Earning - Obligator*")</f>
        <v>0</v>
      </c>
      <c r="AV15" s="73"/>
      <c r="AW15" s="73"/>
      <c r="AX15" s="77"/>
      <c r="AY15" s="94">
        <f>SUMIFS('Raw Data'!$AI:$AI, 'Raw Data'!$AN:$AN,"&lt;=" &amp;DATE(MID($AV$3, 15, 4), MONTH("1 " &amp; AY$6 &amp; " " &amp; MID($AV$3, 15, 4)) + 1, 0 ), 'Raw Data'!$AN:$AN,"&gt;" &amp;DATE(MID($AV$3, 15, 4), MONTH("1 " &amp; AY$6 &amp; " " &amp; MID($AV$3, 15, 4)), 0 ), 'Raw Data'!$O:$O,""&amp;'Raw Data'!$B$1,'Raw Data'!$D:$D,"&lt;&gt;*ithdr*",'Raw Data'!$D:$D,"&lt;&gt;*ancel*",'Raw Data'!$P:$P,"--", 'Raw Data'!$H:$H,"Non-Earning - Obligator*")
+
SUMIFS('Raw Data'!$AI:$AI, 'Raw Data'!$AN:$AN, "&lt;=" &amp;DATE(MID($AV$3, 15, 4), MONTH("1 " &amp; AY$6 &amp; " " &amp; MID($AV$3, 15, 4)) + 1, 0 ), 'Raw Data'!$AN:$AN,"&gt;" &amp;DATE(MID($AV$3, 15, 4), MONTH("1 " &amp; AY$6 &amp; " " &amp; MID($AV$3, 15, 4)), 0 ), 'Raw Data'!$P:$P,""&amp;'Raw Data'!$B$1,'Raw Data'!$D:$D,"&lt;&gt;*ithdr*",'Raw Data'!$D:$D,"&lt;&gt;*ancel*", 'Raw Data'!$H:$H,"Non-Earning - Obligator*")</f>
        <v>0</v>
      </c>
      <c r="AZ15" s="73"/>
      <c r="BA15" s="73"/>
      <c r="BB15" s="77"/>
      <c r="BC15" s="94">
        <f>SUMIFS('Raw Data'!$AI:$AI, 'Raw Data'!$AN:$AN,"&lt;=" &amp;DATE(MID($AV$3, 15, 4), MONTH("1 " &amp; BC$6 &amp; " " &amp; MID($AV$3, 15, 4)) + 1, 0 ), 'Raw Data'!$AN:$AN,"&gt;" &amp;DATE(MID($AV$3, 15, 4), MONTH("1 " &amp; BC$6 &amp; " " &amp; MID($AV$3, 15, 4)), 0 ), 'Raw Data'!$O:$O,""&amp;'Raw Data'!$B$1,'Raw Data'!$D:$D,"&lt;&gt;*ithdr*",'Raw Data'!$D:$D,"&lt;&gt;*ancel*",'Raw Data'!$P:$P,"--", 'Raw Data'!$H:$H,"Non-Earning - Obligator*")
+
SUMIFS('Raw Data'!$AI:$AI, 'Raw Data'!$AN:$AN, "&lt;=" &amp;DATE(MID($AV$3, 15, 4), MONTH("1 " &amp; BC$6 &amp; " " &amp; MID($AV$3, 15, 4)) + 1, 0 ), 'Raw Data'!$AN:$AN,"&gt;" &amp;DATE(MID($AV$3, 15, 4), MONTH("1 " &amp; BC$6 &amp; " " &amp; MID($AV$3, 15, 4)), 0 ), 'Raw Data'!$P:$P,""&amp;'Raw Data'!$B$1,'Raw Data'!$D:$D,"&lt;&gt;*ithdr*",'Raw Data'!$D:$D,"&lt;&gt;*ancel*", 'Raw Data'!$H:$H,"Non-Earning - Obligator*")</f>
        <v>0</v>
      </c>
      <c r="BD15" s="73"/>
      <c r="BE15" s="73"/>
      <c r="BF15" s="74"/>
    </row>
    <row r="16" ht="12.75" customHeight="1">
      <c r="A16" s="93" t="s">
        <v>104</v>
      </c>
      <c r="B16" s="73"/>
      <c r="C16" s="73"/>
      <c r="D16" s="73"/>
      <c r="E16" s="73"/>
      <c r="F16" s="73"/>
      <c r="G16" s="73"/>
      <c r="H16" s="73"/>
      <c r="I16" s="73"/>
      <c r="J16" s="77"/>
      <c r="K16" s="94">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'Raw Data'!$H:$H, "Non-Earning - Service*")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 'Raw Data'!$H:$H, "Non-Earning - Service*")</f>
        <v>0</v>
      </c>
      <c r="L16" s="73"/>
      <c r="M16" s="73"/>
      <c r="N16" s="77"/>
      <c r="O16" s="94">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'Raw Data'!$H:$H, "Non-Earning - Service*")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 'Raw Data'!$H:$H, "Non-Earning - Service*")</f>
        <v>0</v>
      </c>
      <c r="P16" s="73"/>
      <c r="Q16" s="73"/>
      <c r="R16" s="77"/>
      <c r="S16" s="94">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'Raw Data'!$H:$H, "Non-Earning - Service*")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 'Raw Data'!$H:$H, "Non-Earning - Service*")</f>
        <v>0</v>
      </c>
      <c r="T16" s="73"/>
      <c r="U16" s="73"/>
      <c r="V16" s="77"/>
      <c r="W16" s="94">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'Raw Data'!$H:$H, "Non-Earning - Service*")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 'Raw Data'!$H:$H, "Non-Earning - Service*")</f>
        <v>0</v>
      </c>
      <c r="X16" s="73"/>
      <c r="Y16" s="73"/>
      <c r="Z16" s="77"/>
      <c r="AA16" s="94">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'Raw Data'!$H:$H, "Non-Earning - Service*")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 'Raw Data'!$H:$H, "Non-Earning - Service*")</f>
        <v>0</v>
      </c>
      <c r="AB16" s="73"/>
      <c r="AC16" s="73"/>
      <c r="AD16" s="77"/>
      <c r="AE16" s="94">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'Raw Data'!$H:$H, "Non-Earning - Service*")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 'Raw Data'!$H:$H, "Non-Earning - Service*")</f>
        <v>0</v>
      </c>
      <c r="AF16" s="73"/>
      <c r="AG16" s="73"/>
      <c r="AH16" s="77"/>
      <c r="AI16" s="94">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'Raw Data'!$H:$H, "Non-Earning - Service*")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 'Raw Data'!$H:$H, "Non-Earning - Service*")</f>
        <v>0</v>
      </c>
      <c r="AJ16" s="73"/>
      <c r="AK16" s="73"/>
      <c r="AL16" s="77"/>
      <c r="AM16" s="94">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'Raw Data'!$H:$H, "Non-Earning - Service*")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 'Raw Data'!$H:$H, "Non-Earning - Service*")</f>
        <v>0</v>
      </c>
      <c r="AN16" s="73"/>
      <c r="AO16" s="73"/>
      <c r="AP16" s="77"/>
      <c r="AQ16" s="94">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'Raw Data'!$H:$H, "Non-Earning - Service*")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 'Raw Data'!$H:$H, "Non-Earning - Service*")</f>
        <v>0</v>
      </c>
      <c r="AR16" s="73"/>
      <c r="AS16" s="73"/>
      <c r="AT16" s="77"/>
      <c r="AU16" s="94">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'Raw Data'!$H:$H, "Non-Earning - Service*")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 'Raw Data'!$H:$H, "Non-Earning - Service*")</f>
        <v>0</v>
      </c>
      <c r="AV16" s="73"/>
      <c r="AW16" s="73"/>
      <c r="AX16" s="77"/>
      <c r="AY16" s="94">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'Raw Data'!$H:$H, "Non-Earning - Service*")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 'Raw Data'!$H:$H, "Non-Earning - Service*")</f>
        <v>0</v>
      </c>
      <c r="AZ16" s="73"/>
      <c r="BA16" s="73"/>
      <c r="BB16" s="77"/>
      <c r="BC16" s="94">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'Raw Data'!$H:$H, "Non-Earning - Service*")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 'Raw Data'!$H:$H, "Non-Earning - Service*")</f>
        <v>0</v>
      </c>
      <c r="BD16" s="73"/>
      <c r="BE16" s="73"/>
      <c r="BF16" s="74"/>
    </row>
    <row r="17" ht="12.75" customHeight="1">
      <c r="A17" s="93" t="s">
        <v>105</v>
      </c>
      <c r="B17" s="73"/>
      <c r="C17" s="73"/>
      <c r="D17" s="73"/>
      <c r="E17" s="73"/>
      <c r="F17" s="73"/>
      <c r="G17" s="73"/>
      <c r="H17" s="73"/>
      <c r="I17" s="73"/>
      <c r="J17" s="77"/>
      <c r="K17" s="94">
        <f>SUMIFS('Raw Data'!$AI:$AI, 'Raw Data'!$AN:$AN,"&lt;=" &amp;DATE(LEFT($AV$3, 4), MONTH("1 " &amp; K$6 &amp; " " &amp; LEFT($AV$3, 4)) + 1, 0 ), 'Raw Data'!$AN:$AN,"&gt;" &amp;DATE(LEFT($AV$3, 4), MONTH("1 " &amp; K$6 &amp; " " &amp; LEFT($AV$3, 4)), 0 ), 'Raw Data'!$O:$O,""&amp;'Raw Data'!$B$1,'Raw Data'!$D:$D,"&lt;&gt;*ithdr*",'Raw Data'!$D:$D,"&lt;&gt;*ancel*",'Raw Data'!$P:$P,"--", 'Raw Data'!$H:$H,"Non*", 'Raw Data'!$J:$J,"*uppor*")
+
SUMIFS('Raw Data'!$AI:$AI, 'Raw Data'!$AN:$AN, "&lt;=" &amp;DATE(LEFT($AV$3, 4), MONTH("1 " &amp; K$6 &amp; " " &amp; LEFT($AV$3, 4)) + 1, 0 ), 'Raw Data'!$AN:$AN,"&gt;" &amp;DATE(LEFT($AV$3, 4), MONTH("1 " &amp; K$6 &amp; " " &amp; LEFT($AV$3, 4)), 0 ), 'Raw Data'!$P:$P,""&amp;'Raw Data'!$B$1,'Raw Data'!$D:$D,"&lt;&gt;*ithdr*",'Raw Data'!$D:$D,"&lt;&gt;*ancel*", 'Raw Data'!$H:$H,"Non*", 'Raw Data'!$J:$J,"*uppor*")
+
 SUMIFS('Raw Data'!$AI:$AI, 'Raw Data'!$AN:$AN,"&lt;=" &amp;DATE(LEFT($AV$3, 4), MONTH("1 " &amp; K$6 &amp; " " &amp; LEFT($AV$3, 4)) + 1, 0 ), 'Raw Data'!$AN:$AN,"&gt;" &amp;DATE(LEFT($AV$3, 4), MONTH("1 " &amp; K$6 &amp; " " &amp; LEFT($AV$3, 4)), 0 ), 'Raw Data'!$O:$O,""&amp;'Raw Data'!$B$1,'Raw Data'!$D:$D,"&lt;&gt;*ithdr*",'Raw Data'!$D:$D,"&lt;&gt;*ancel*",'Raw Data'!$P:$P,"--", 'Raw Data'!$H:$H,"Non*", 'Raw Data'!$J:$J,"*tendanc*")
+
SUMIFS('Raw Data'!$AI:$AI, 'Raw Data'!$AN:$AN, "&lt;=" &amp;DATE(LEFT($AV$3, 4), MONTH("1 " &amp; K$6 &amp; " " &amp; LEFT($AV$3, 4)) + 1, 0 ), 'Raw Data'!$AN:$AN,"&gt;" &amp;DATE(LEFT($AV$3, 4), MONTH("1 " &amp; K$6 &amp; " " &amp; LEFT($AV$3, 4)), 0 ), 'Raw Data'!$P:$P,""&amp;'Raw Data'!$B$1,'Raw Data'!$D:$D,"&lt;&gt;*ithdr*",'Raw Data'!$D:$D,"&lt;&gt;*ancel*", 'Raw Data'!$H:$H,"Non*", 'Raw Data'!$J:$J,"*tendanc*")</f>
        <v>0</v>
      </c>
      <c r="L17" s="73"/>
      <c r="M17" s="73"/>
      <c r="N17" s="77"/>
      <c r="O17" s="94">
        <f>SUMIFS('Raw Data'!$AI:$AI, 'Raw Data'!$AN:$AN,"&lt;=" &amp;DATE(LEFT($AV$3, 4), MONTH("1 " &amp; O$6 &amp; " " &amp; LEFT($AV$3, 4)) + 1, 0 ), 'Raw Data'!$AN:$AN,"&gt;" &amp;DATE(LEFT($AV$3, 4), MONTH("1 " &amp; O$6 &amp; " " &amp; LEFT($AV$3, 4)), 0 ), 'Raw Data'!$O:$O,""&amp;'Raw Data'!$B$1,'Raw Data'!$D:$D,"&lt;&gt;*ithdr*",'Raw Data'!$D:$D,"&lt;&gt;*ancel*",'Raw Data'!$P:$P,"--", 'Raw Data'!$H:$H,"Non*", 'Raw Data'!$J:$J,"*uppor*")
+
SUMIFS('Raw Data'!$AI:$AI, 'Raw Data'!$AN:$AN, "&lt;=" &amp;DATE(LEFT($AV$3, 4), MONTH("1 " &amp; O$6 &amp; " " &amp; LEFT($AV$3, 4)) + 1, 0 ), 'Raw Data'!$AN:$AN,"&gt;" &amp;DATE(LEFT($AV$3, 4), MONTH("1 " &amp; O$6 &amp; " " &amp; LEFT($AV$3, 4)), 0 ), 'Raw Data'!$P:$P,""&amp;'Raw Data'!$B$1,'Raw Data'!$D:$D,"&lt;&gt;*ithdr*",'Raw Data'!$D:$D,"&lt;&gt;*ancel*", 'Raw Data'!$H:$H,"Non*", 'Raw Data'!$J:$J,"*uppor*")
+
 SUMIFS('Raw Data'!$AI:$AI, 'Raw Data'!$AN:$AN,"&lt;=" &amp;DATE(LEFT($AV$3, 4), MONTH("1 " &amp; O$6 &amp; " " &amp; LEFT($AV$3, 4)) + 1, 0 ), 'Raw Data'!$AN:$AN,"&gt;" &amp;DATE(LEFT($AV$3, 4), MONTH("1 " &amp; O$6 &amp; " " &amp; LEFT($AV$3, 4)), 0 ), 'Raw Data'!$O:$O,""&amp;'Raw Data'!$B$1,'Raw Data'!$D:$D,"&lt;&gt;*ithdr*",'Raw Data'!$D:$D,"&lt;&gt;*ancel*",'Raw Data'!$P:$P,"--", 'Raw Data'!$H:$H,"Non*", 'Raw Data'!$J:$J,"*tendanc*")
+
SUMIFS('Raw Data'!$AI:$AI, 'Raw Data'!$AN:$AN, "&lt;=" &amp;DATE(LEFT($AV$3, 4), MONTH("1 " &amp; O$6 &amp; " " &amp; LEFT($AV$3, 4)) + 1, 0 ), 'Raw Data'!$AN:$AN,"&gt;" &amp;DATE(LEFT($AV$3, 4), MONTH("1 " &amp; O$6 &amp; " " &amp; LEFT($AV$3, 4)), 0 ), 'Raw Data'!$P:$P,""&amp;'Raw Data'!$B$1,'Raw Data'!$D:$D,"&lt;&gt;*ithdr*",'Raw Data'!$D:$D,"&lt;&gt;*ancel*", 'Raw Data'!$H:$H,"Non*", 'Raw Data'!$J:$J,"*tendanc*")</f>
        <v>0</v>
      </c>
      <c r="P17" s="73"/>
      <c r="Q17" s="73"/>
      <c r="R17" s="77"/>
      <c r="S17" s="94">
        <f>SUMIFS('Raw Data'!$AI:$AI, 'Raw Data'!$AN:$AN,"&lt;=" &amp;DATE(LEFT($AV$3, 4), MONTH("1 " &amp; S$6 &amp; " " &amp; LEFT($AV$3, 4)) + 1, 0 ), 'Raw Data'!$AN:$AN,"&gt;" &amp;DATE(LEFT($AV$3, 4), MONTH("1 " &amp; S$6 &amp; " " &amp; LEFT($AV$3, 4)), 0 ), 'Raw Data'!$O:$O,""&amp;'Raw Data'!$B$1,'Raw Data'!$D:$D,"&lt;&gt;*ithdr*",'Raw Data'!$D:$D,"&lt;&gt;*ancel*",'Raw Data'!$P:$P,"--", 'Raw Data'!$H:$H,"Non*", 'Raw Data'!$J:$J,"*uppor*")
+
SUMIFS('Raw Data'!$AI:$AI, 'Raw Data'!$AN:$AN, "&lt;=" &amp;DATE(LEFT($AV$3, 4), MONTH("1 " &amp; S$6 &amp; " " &amp; LEFT($AV$3, 4)) + 1, 0 ), 'Raw Data'!$AN:$AN,"&gt;" &amp;DATE(LEFT($AV$3, 4), MONTH("1 " &amp; S$6 &amp; " " &amp; LEFT($AV$3, 4)), 0 ), 'Raw Data'!$P:$P,""&amp;'Raw Data'!$B$1,'Raw Data'!$D:$D,"&lt;&gt;*ithdr*",'Raw Data'!$D:$D,"&lt;&gt;*ancel*", 'Raw Data'!$H:$H,"Non*", 'Raw Data'!$J:$J,"*uppor*")
+
 SUMIFS('Raw Data'!$AI:$AI, 'Raw Data'!$AN:$AN,"&lt;=" &amp;DATE(LEFT($AV$3, 4), MONTH("1 " &amp; S$6 &amp; " " &amp; LEFT($AV$3, 4)) + 1, 0 ), 'Raw Data'!$AN:$AN,"&gt;" &amp;DATE(LEFT($AV$3, 4), MONTH("1 " &amp; S$6 &amp; " " &amp; LEFT($AV$3, 4)), 0 ), 'Raw Data'!$O:$O,""&amp;'Raw Data'!$B$1,'Raw Data'!$D:$D,"&lt;&gt;*ithdr*",'Raw Data'!$D:$D,"&lt;&gt;*ancel*",'Raw Data'!$P:$P,"--", 'Raw Data'!$H:$H,"Non*", 'Raw Data'!$J:$J,"*tendanc*")
+
SUMIFS('Raw Data'!$AI:$AI, 'Raw Data'!$AN:$AN, "&lt;=" &amp;DATE(LEFT($AV$3, 4), MONTH("1 " &amp; S$6 &amp; " " &amp; LEFT($AV$3, 4)) + 1, 0 ), 'Raw Data'!$AN:$AN,"&gt;" &amp;DATE(LEFT($AV$3, 4), MONTH("1 " &amp; S$6 &amp; " " &amp; LEFT($AV$3, 4)), 0 ), 'Raw Data'!$P:$P,""&amp;'Raw Data'!$B$1,'Raw Data'!$D:$D,"&lt;&gt;*ithdr*",'Raw Data'!$D:$D,"&lt;&gt;*ancel*", 'Raw Data'!$H:$H,"Non*", 'Raw Data'!$J:$J,"*tendanc*")</f>
        <v>0</v>
      </c>
      <c r="T17" s="73"/>
      <c r="U17" s="73"/>
      <c r="V17" s="77"/>
      <c r="W17" s="94">
        <f>SUMIFS('Raw Data'!$AI:$AI, 'Raw Data'!$AN:$AN,"&lt;=" &amp;DATE(LEFT($AV$3, 4), MONTH("1 " &amp; W$6 &amp; " " &amp; LEFT($AV$3, 4)) + 1, 0 ), 'Raw Data'!$AN:$AN,"&gt;" &amp;DATE(LEFT($AV$3, 4), MONTH("1 " &amp; W$6 &amp; " " &amp; LEFT($AV$3, 4)), 0 ), 'Raw Data'!$O:$O,""&amp;'Raw Data'!$B$1,'Raw Data'!$D:$D,"&lt;&gt;*ithdr*",'Raw Data'!$D:$D,"&lt;&gt;*ancel*",'Raw Data'!$P:$P,"--", 'Raw Data'!$H:$H,"Non*", 'Raw Data'!$J:$J,"*uppor*")
+
SUMIFS('Raw Data'!$AI:$AI, 'Raw Data'!$AN:$AN, "&lt;=" &amp;DATE(LEFT($AV$3, 4), MONTH("1 " &amp; W$6 &amp; " " &amp; LEFT($AV$3, 4)) + 1, 0 ), 'Raw Data'!$AN:$AN,"&gt;" &amp;DATE(LEFT($AV$3, 4), MONTH("1 " &amp; W$6 &amp; " " &amp; LEFT($AV$3, 4)), 0 ), 'Raw Data'!$P:$P,""&amp;'Raw Data'!$B$1,'Raw Data'!$D:$D,"&lt;&gt;*ithdr*",'Raw Data'!$D:$D,"&lt;&gt;*ancel*", 'Raw Data'!$H:$H,"Non*", 'Raw Data'!$J:$J,"*uppor*")
+
 SUMIFS('Raw Data'!$AI:$AI, 'Raw Data'!$AN:$AN,"&lt;=" &amp;DATE(LEFT($AV$3, 4), MONTH("1 " &amp; W$6 &amp; " " &amp; LEFT($AV$3, 4)) + 1, 0 ), 'Raw Data'!$AN:$AN,"&gt;" &amp;DATE(LEFT($AV$3, 4), MONTH("1 " &amp; W$6 &amp; " " &amp; LEFT($AV$3, 4)), 0 ), 'Raw Data'!$O:$O,""&amp;'Raw Data'!$B$1,'Raw Data'!$D:$D,"&lt;&gt;*ithdr*",'Raw Data'!$D:$D,"&lt;&gt;*ancel*",'Raw Data'!$P:$P,"--", 'Raw Data'!$H:$H,"Non*", 'Raw Data'!$J:$J,"*tendanc*")
+
SUMIFS('Raw Data'!$AI:$AI, 'Raw Data'!$AN:$AN, "&lt;=" &amp;DATE(LEFT($AV$3, 4), MONTH("1 " &amp; W$6 &amp; " " &amp; LEFT($AV$3, 4)) + 1, 0 ), 'Raw Data'!$AN:$AN,"&gt;" &amp;DATE(LEFT($AV$3, 4), MONTH("1 " &amp; W$6 &amp; " " &amp; LEFT($AV$3, 4)), 0 ), 'Raw Data'!$P:$P,""&amp;'Raw Data'!$B$1,'Raw Data'!$D:$D,"&lt;&gt;*ithdr*",'Raw Data'!$D:$D,"&lt;&gt;*ancel*", 'Raw Data'!$H:$H,"Non*", 'Raw Data'!$J:$J,"*tendanc*")</f>
        <v>0</v>
      </c>
      <c r="X17" s="73"/>
      <c r="Y17" s="73"/>
      <c r="Z17" s="77"/>
      <c r="AA17" s="94">
        <f>SUMIFS('Raw Data'!$AI:$AI, 'Raw Data'!$AN:$AN,"&lt;=" &amp;DATE(LEFT($AV$3, 4), MONTH("1 " &amp; AA$6 &amp; " " &amp; LEFT($AV$3, 4)) + 1, 0 ), 'Raw Data'!$AN:$AN,"&gt;" &amp;DATE(LEFT($AV$3, 4), MONTH("1 " &amp; AA$6 &amp; " " &amp; LEFT($AV$3, 4)), 0 ), 'Raw Data'!$O:$O,""&amp;'Raw Data'!$B$1,'Raw Data'!$D:$D,"&lt;&gt;*ithdr*",'Raw Data'!$D:$D,"&lt;&gt;*ancel*",'Raw Data'!$P:$P,"--", 'Raw Data'!$H:$H,"Non*", 'Raw Data'!$J:$J,"*uppor*")
+
SUMIFS('Raw Data'!$AI:$AI, 'Raw Data'!$AN:$AN, "&lt;=" &amp;DATE(LEFT($AV$3, 4), MONTH("1 " &amp; AA$6 &amp; " " &amp; LEFT($AV$3, 4)) + 1, 0 ), 'Raw Data'!$AN:$AN,"&gt;" &amp;DATE(LEFT($AV$3, 4), MONTH("1 " &amp; AA$6 &amp; " " &amp; LEFT($AV$3, 4)), 0 ), 'Raw Data'!$P:$P,""&amp;'Raw Data'!$B$1,'Raw Data'!$D:$D,"&lt;&gt;*ithdr*",'Raw Data'!$D:$D,"&lt;&gt;*ancel*", 'Raw Data'!$H:$H,"Non*", 'Raw Data'!$J:$J,"*uppor*")
+
 SUMIFS('Raw Data'!$AI:$AI, 'Raw Data'!$AN:$AN,"&lt;=" &amp;DATE(LEFT($AV$3, 4), MONTH("1 " &amp; AA$6 &amp; " " &amp; LEFT($AV$3, 4)) + 1, 0 ), 'Raw Data'!$AN:$AN,"&gt;" &amp;DATE(LEFT($AV$3, 4), MONTH("1 " &amp; AA$6 &amp; " " &amp; LEFT($AV$3, 4)), 0 ), 'Raw Data'!$O:$O,""&amp;'Raw Data'!$B$1,'Raw Data'!$D:$D,"&lt;&gt;*ithdr*",'Raw Data'!$D:$D,"&lt;&gt;*ancel*",'Raw Data'!$P:$P,"--", 'Raw Data'!$H:$H,"Non*", 'Raw Data'!$J:$J,"*tendanc*")
+
SUMIFS('Raw Data'!$AI:$AI, 'Raw Data'!$AN:$AN, "&lt;=" &amp;DATE(LEFT($AV$3, 4), MONTH("1 " &amp; AA$6 &amp; " " &amp; LEFT($AV$3, 4)) + 1, 0 ), 'Raw Data'!$AN:$AN,"&gt;" &amp;DATE(LEFT($AV$3, 4), MONTH("1 " &amp; AA$6 &amp; " " &amp; LEFT($AV$3, 4)), 0 ), 'Raw Data'!$P:$P,""&amp;'Raw Data'!$B$1,'Raw Data'!$D:$D,"&lt;&gt;*ithdr*",'Raw Data'!$D:$D,"&lt;&gt;*ancel*", 'Raw Data'!$H:$H,"Non*", 'Raw Data'!$J:$J,"*tendanc*")</f>
        <v>0</v>
      </c>
      <c r="AB17" s="73"/>
      <c r="AC17" s="73"/>
      <c r="AD17" s="77"/>
      <c r="AE17" s="94">
        <f>SUMIFS('Raw Data'!$AI:$AI, 'Raw Data'!$AN:$AN,"&lt;=" &amp;DATE(LEFT($AV$3, 4), MONTH("1 " &amp; AE$6 &amp; " " &amp; LEFT($AV$3, 4)) + 1, 0 ), 'Raw Data'!$AN:$AN,"&gt;" &amp;DATE(LEFT($AV$3, 4), MONTH("1 " &amp; AE$6 &amp; " " &amp; LEFT($AV$3, 4)), 0 ), 'Raw Data'!$O:$O,""&amp;'Raw Data'!$B$1,'Raw Data'!$D:$D,"&lt;&gt;*ithdr*",'Raw Data'!$D:$D,"&lt;&gt;*ancel*",'Raw Data'!$P:$P,"--", 'Raw Data'!$H:$H,"Non*", 'Raw Data'!$J:$J,"*uppor*")
+
SUMIFS('Raw Data'!$AI:$AI, 'Raw Data'!$AN:$AN, "&lt;=" &amp;DATE(LEFT($AV$3, 4), MONTH("1 " &amp; AE$6 &amp; " " &amp; LEFT($AV$3, 4)) + 1, 0 ), 'Raw Data'!$AN:$AN,"&gt;" &amp;DATE(LEFT($AV$3, 4), MONTH("1 " &amp; AE$6 &amp; " " &amp; LEFT($AV$3, 4)), 0 ), 'Raw Data'!$P:$P,""&amp;'Raw Data'!$B$1,'Raw Data'!$D:$D,"&lt;&gt;*ithdr*",'Raw Data'!$D:$D,"&lt;&gt;*ancel*", 'Raw Data'!$H:$H,"Non*", 'Raw Data'!$J:$J,"*uppor*")
+
 SUMIFS('Raw Data'!$AI:$AI, 'Raw Data'!$AN:$AN,"&lt;=" &amp;DATE(LEFT($AV$3, 4), MONTH("1 " &amp; AE$6 &amp; " " &amp; LEFT($AV$3, 4)) + 1, 0 ), 'Raw Data'!$AN:$AN,"&gt;" &amp;DATE(LEFT($AV$3, 4), MONTH("1 " &amp; AE$6 &amp; " " &amp; LEFT($AV$3, 4)), 0 ), 'Raw Data'!$O:$O,""&amp;'Raw Data'!$B$1,'Raw Data'!$D:$D,"&lt;&gt;*ithdr*",'Raw Data'!$D:$D,"&lt;&gt;*ancel*",'Raw Data'!$P:$P,"--", 'Raw Data'!$H:$H,"Non*", 'Raw Data'!$J:$J,"*tendanc*")
+
SUMIFS('Raw Data'!$AI:$AI, 'Raw Data'!$AN:$AN, "&lt;=" &amp;DATE(LEFT($AV$3, 4), MONTH("1 " &amp; AE$6 &amp; " " &amp; LEFT($AV$3, 4)) + 1, 0 ), 'Raw Data'!$AN:$AN,"&gt;" &amp;DATE(LEFT($AV$3, 4), MONTH("1 " &amp; AE$6 &amp; " " &amp; LEFT($AV$3, 4)), 0 ), 'Raw Data'!$P:$P,""&amp;'Raw Data'!$B$1,'Raw Data'!$D:$D,"&lt;&gt;*ithdr*",'Raw Data'!$D:$D,"&lt;&gt;*ancel*", 'Raw Data'!$H:$H,"Non*", 'Raw Data'!$J:$J,"*tendanc*")</f>
        <v>0</v>
      </c>
      <c r="AF17" s="73"/>
      <c r="AG17" s="73"/>
      <c r="AH17" s="77"/>
      <c r="AI17" s="94">
        <f>SUMIFS('Raw Data'!$AI:$AI, 'Raw Data'!$AN:$AN,"&lt;=" &amp;DATE(LEFT($AV$3, 4), MONTH("1 " &amp; AI$6 &amp; " " &amp; LEFT($AV$3, 4)) + 1, 0 ), 'Raw Data'!$AN:$AN,"&gt;" &amp;DATE(LEFT($AV$3, 4), MONTH("1 " &amp; AI$6 &amp; " " &amp; LEFT($AV$3, 4)), 0 ), 'Raw Data'!$O:$O,""&amp;'Raw Data'!$B$1,'Raw Data'!$D:$D,"&lt;&gt;*ithdr*",'Raw Data'!$D:$D,"&lt;&gt;*ancel*",'Raw Data'!$P:$P,"--", 'Raw Data'!$H:$H,"Non*", 'Raw Data'!$J:$J,"*uppor*")
+
SUMIFS('Raw Data'!$AI:$AI, 'Raw Data'!$AN:$AN, "&lt;=" &amp;DATE(LEFT($AV$3, 4), MONTH("1 " &amp; AI$6 &amp; " " &amp; LEFT($AV$3, 4)) + 1, 0 ), 'Raw Data'!$AN:$AN,"&gt;" &amp;DATE(LEFT($AV$3, 4), MONTH("1 " &amp; AI$6 &amp; " " &amp; LEFT($AV$3, 4)), 0 ), 'Raw Data'!$P:$P,""&amp;'Raw Data'!$B$1,'Raw Data'!$D:$D,"&lt;&gt;*ithdr*",'Raw Data'!$D:$D,"&lt;&gt;*ancel*", 'Raw Data'!$H:$H,"Non*", 'Raw Data'!$J:$J,"*uppor*")
+
 SUMIFS('Raw Data'!$AI:$AI, 'Raw Data'!$AN:$AN,"&lt;=" &amp;DATE(LEFT($AV$3, 4), MONTH("1 " &amp; AI$6 &amp; " " &amp; LEFT($AV$3, 4)) + 1, 0 ), 'Raw Data'!$AN:$AN,"&gt;" &amp;DATE(LEFT($AV$3, 4), MONTH("1 " &amp; AI$6 &amp; " " &amp; LEFT($AV$3, 4)), 0 ), 'Raw Data'!$O:$O,""&amp;'Raw Data'!$B$1,'Raw Data'!$D:$D,"&lt;&gt;*ithdr*",'Raw Data'!$D:$D,"&lt;&gt;*ancel*",'Raw Data'!$P:$P,"--", 'Raw Data'!$H:$H,"Non*", 'Raw Data'!$J:$J,"*tendanc*")
+
SUMIFS('Raw Data'!$AI:$AI, 'Raw Data'!$AN:$AN, "&lt;=" &amp;DATE(LEFT($AV$3, 4), MONTH("1 " &amp; AI$6 &amp; " " &amp; LEFT($AV$3, 4)) + 1, 0 ), 'Raw Data'!$AN:$AN,"&gt;" &amp;DATE(LEFT($AV$3, 4), MONTH("1 " &amp; AI$6 &amp; " " &amp; LEFT($AV$3, 4)), 0 ), 'Raw Data'!$P:$P,""&amp;'Raw Data'!$B$1,'Raw Data'!$D:$D,"&lt;&gt;*ithdr*",'Raw Data'!$D:$D,"&lt;&gt;*ancel*", 'Raw Data'!$H:$H,"Non*", 'Raw Data'!$J:$J,"*tendanc*")</f>
        <v>0</v>
      </c>
      <c r="AJ17" s="73"/>
      <c r="AK17" s="73"/>
      <c r="AL17" s="77"/>
      <c r="AM17" s="94">
        <f>SUMIFS('Raw Data'!$AI:$AI, 'Raw Data'!$AN:$AN,"&lt;=" &amp;DATE(LEFT($AV$3, 4), MONTH("1 " &amp; AM$6 &amp; " " &amp; LEFT($AV$3, 4)) + 1, 0 ), 'Raw Data'!$AN:$AN,"&gt;" &amp;DATE(LEFT($AV$3, 4), MONTH("1 " &amp; AM$6 &amp; " " &amp; LEFT($AV$3, 4)), 0 ), 'Raw Data'!$O:$O,""&amp;'Raw Data'!$B$1,'Raw Data'!$D:$D,"&lt;&gt;*ithdr*",'Raw Data'!$D:$D,"&lt;&gt;*ancel*",'Raw Data'!$P:$P,"--", 'Raw Data'!$H:$H,"Non*", 'Raw Data'!$J:$J,"*uppor*")
+
SUMIFS('Raw Data'!$AI:$AI, 'Raw Data'!$AN:$AN, "&lt;=" &amp;DATE(LEFT($AV$3, 4), MONTH("1 " &amp; AM$6 &amp; " " &amp; LEFT($AV$3, 4)) + 1, 0 ), 'Raw Data'!$AN:$AN,"&gt;" &amp;DATE(LEFT($AV$3, 4), MONTH("1 " &amp; AM$6 &amp; " " &amp; LEFT($AV$3, 4)), 0 ), 'Raw Data'!$P:$P,""&amp;'Raw Data'!$B$1,'Raw Data'!$D:$D,"&lt;&gt;*ithdr*",'Raw Data'!$D:$D,"&lt;&gt;*ancel*", 'Raw Data'!$H:$H,"Non*", 'Raw Data'!$J:$J,"*uppor*")
+
 SUMIFS('Raw Data'!$AI:$AI, 'Raw Data'!$AN:$AN,"&lt;=" &amp;DATE(LEFT($AV$3, 4), MONTH("1 " &amp; AM$6 &amp; " " &amp; LEFT($AV$3, 4)) + 1, 0 ), 'Raw Data'!$AN:$AN,"&gt;" &amp;DATE(LEFT($AV$3, 4), MONTH("1 " &amp; AM$6 &amp; " " &amp; LEFT($AV$3, 4)), 0 ), 'Raw Data'!$O:$O,""&amp;'Raw Data'!$B$1,'Raw Data'!$D:$D,"&lt;&gt;*ithdr*",'Raw Data'!$D:$D,"&lt;&gt;*ancel*",'Raw Data'!$P:$P,"--", 'Raw Data'!$H:$H,"Non*", 'Raw Data'!$J:$J,"*tendanc*")
+
SUMIFS('Raw Data'!$AI:$AI, 'Raw Data'!$AN:$AN, "&lt;=" &amp;DATE(LEFT($AV$3, 4), MONTH("1 " &amp; AM$6 &amp; " " &amp; LEFT($AV$3, 4)) + 1, 0 ), 'Raw Data'!$AN:$AN,"&gt;" &amp;DATE(LEFT($AV$3, 4), MONTH("1 " &amp; AM$6 &amp; " " &amp; LEFT($AV$3, 4)), 0 ), 'Raw Data'!$P:$P,""&amp;'Raw Data'!$B$1,'Raw Data'!$D:$D,"&lt;&gt;*ithdr*",'Raw Data'!$D:$D,"&lt;&gt;*ancel*", 'Raw Data'!$H:$H,"Non*", 'Raw Data'!$J:$J,"*tendanc*")</f>
        <v>0</v>
      </c>
      <c r="AN17" s="73"/>
      <c r="AO17" s="73"/>
      <c r="AP17" s="77"/>
      <c r="AQ17" s="94">
        <f>SUMIFS('Raw Data'!$AI:$AI, 'Raw Data'!$AN:$AN,"&lt;=" &amp;DATE(LEFT($AV$3, 4), MONTH("1 " &amp; AQ$6 &amp; " " &amp; LEFT($AV$3, 4)) + 1, 0 ), 'Raw Data'!$AN:$AN,"&gt;" &amp;DATE(LEFT($AV$3, 4), MONTH("1 " &amp; AQ$6 &amp; " " &amp; LEFT($AV$3, 4)), 0 ), 'Raw Data'!$O:$O,""&amp;'Raw Data'!$B$1,'Raw Data'!$D:$D,"&lt;&gt;*ithdr*",'Raw Data'!$D:$D,"&lt;&gt;*ancel*",'Raw Data'!$P:$P,"--", 'Raw Data'!$H:$H,"Non*", 'Raw Data'!$J:$J,"*uppor*")
+
SUMIFS('Raw Data'!$AI:$AI, 'Raw Data'!$AN:$AN, "&lt;=" &amp;DATE(LEFT($AV$3, 4), MONTH("1 " &amp; AQ$6 &amp; " " &amp; LEFT($AV$3, 4)) + 1, 0 ), 'Raw Data'!$AN:$AN,"&gt;" &amp;DATE(LEFT($AV$3, 4), MONTH("1 " &amp; AQ$6 &amp; " " &amp; LEFT($AV$3, 4)), 0 ), 'Raw Data'!$P:$P,""&amp;'Raw Data'!$B$1,'Raw Data'!$D:$D,"&lt;&gt;*ithdr*",'Raw Data'!$D:$D,"&lt;&gt;*ancel*", 'Raw Data'!$H:$H,"Non*", 'Raw Data'!$J:$J,"*uppor*")
+
 SUMIFS('Raw Data'!$AI:$AI, 'Raw Data'!$AN:$AN,"&lt;=" &amp;DATE(LEFT($AV$3, 4), MONTH("1 " &amp; AQ$6 &amp; " " &amp; LEFT($AV$3, 4)) + 1, 0 ), 'Raw Data'!$AN:$AN,"&gt;" &amp;DATE(LEFT($AV$3, 4), MONTH("1 " &amp; AQ$6 &amp; " " &amp; LEFT($AV$3, 4)), 0 ), 'Raw Data'!$O:$O,""&amp;'Raw Data'!$B$1,'Raw Data'!$D:$D,"&lt;&gt;*ithdr*",'Raw Data'!$D:$D,"&lt;&gt;*ancel*",'Raw Data'!$P:$P,"--", 'Raw Data'!$H:$H,"Non*", 'Raw Data'!$J:$J,"*tendanc*")
+
SUMIFS('Raw Data'!$AI:$AI, 'Raw Data'!$AN:$AN, "&lt;=" &amp;DATE(LEFT($AV$3, 4), MONTH("1 " &amp; AQ$6 &amp; " " &amp; LEFT($AV$3, 4)) + 1, 0 ), 'Raw Data'!$AN:$AN,"&gt;" &amp;DATE(LEFT($AV$3, 4), MONTH("1 " &amp; AQ$6 &amp; " " &amp; LEFT($AV$3, 4)), 0 ), 'Raw Data'!$P:$P,""&amp;'Raw Data'!$B$1,'Raw Data'!$D:$D,"&lt;&gt;*ithdr*",'Raw Data'!$D:$D,"&lt;&gt;*ancel*", 'Raw Data'!$H:$H,"Non*", 'Raw Data'!$J:$J,"*tendanc*")</f>
        <v>0</v>
      </c>
      <c r="AR17" s="73"/>
      <c r="AS17" s="73"/>
      <c r="AT17" s="77"/>
      <c r="AU17" s="94">
        <f>SUMIFS('Raw Data'!$AI:$AI, 'Raw Data'!$AN:$AN,"&lt;=" &amp;DATE(MID($AV$3, 15, 4), MONTH("1 " &amp; AU$6 &amp; " " &amp; MID($AV$3, 15, 4)) + 1, 0 ), 'Raw Data'!$AN:$AN,"&gt;" &amp;DATE(MID($AV$3, 15, 4), MONTH("1 " &amp; AU$6 &amp; " " &amp; MID($AV$3, 15, 4)), 0 ), 'Raw Data'!$O:$O,""&amp;'Raw Data'!$B$1,'Raw Data'!$D:$D,"&lt;&gt;*ithdr*",'Raw Data'!$D:$D,"&lt;&gt;*ancel*",'Raw Data'!$P:$P,"--", 'Raw Data'!$H:$H,"Non*", 'Raw Data'!$J:$J,"*uppor*")
+
SUMIFS('Raw Data'!$AI:$AI, 'Raw Data'!$AN:$AN, "&lt;=" &amp;DATE(MID($AV$3, 15, 4), MONTH("1 " &amp; AU$6 &amp; " " &amp; MID($AV$3, 15, 4)) + 1, 0 ), 'Raw Data'!$AN:$AN,"&gt;" &amp;DATE(MID($AV$3, 15, 4), MONTH("1 " &amp; AU$6 &amp; " " &amp; MID($AV$3, 15, 4)), 0 ), 'Raw Data'!$P:$P,""&amp;'Raw Data'!$B$1,'Raw Data'!$D:$D,"&lt;&gt;*ithdr*",'Raw Data'!$D:$D,"&lt;&gt;*ancel*", 'Raw Data'!$H:$H,"Non*", 'Raw Data'!$J:$J,"*uppor*")
+
 SUMIFS('Raw Data'!$AI:$AI, 'Raw Data'!$AN:$AN,"&lt;=" &amp;DATE(MID($AV$3, 15, 4), MONTH("1 " &amp; AU$6 &amp; " " &amp; MID($AV$3, 15, 4)) + 1, 0 ), 'Raw Data'!$AN:$AN,"&gt;" &amp;DATE(MID($AV$3, 15, 4), MONTH("1 " &amp; AU$6 &amp; " " &amp; MID($AV$3, 15, 4)), 0 ), 'Raw Data'!$O:$O,""&amp;'Raw Data'!$B$1,'Raw Data'!$D:$D,"&lt;&gt;*ithdr*",'Raw Data'!$D:$D,"&lt;&gt;*ancel*",'Raw Data'!$P:$P,"--", 'Raw Data'!$H:$H,"Non*", 'Raw Data'!$J:$J,"*tendanc*")
+
SUMIFS('Raw Data'!$AI:$AI, 'Raw Data'!$AN:$AN, "&lt;=" &amp;DATE(MID($AV$3, 15, 4), MONTH("1 " &amp; AU$6 &amp; " " &amp; MID($AV$3, 15, 4)) + 1, 0 ), 'Raw Data'!$AN:$AN,"&gt;" &amp;DATE(MID($AV$3, 15, 4), MONTH("1 " &amp; AU$6 &amp; " " &amp; MID($AV$3, 15, 4)), 0 ), 'Raw Data'!$P:$P,""&amp;'Raw Data'!$B$1,'Raw Data'!$D:$D,"&lt;&gt;*ithdr*",'Raw Data'!$D:$D,"&lt;&gt;*ancel*", 'Raw Data'!$H:$H,"Non*", 'Raw Data'!$J:$J,"*tendanc*")</f>
        <v>0</v>
      </c>
      <c r="AV17" s="73"/>
      <c r="AW17" s="73"/>
      <c r="AX17" s="77"/>
      <c r="AY17" s="94">
        <f>SUMIFS('Raw Data'!$AI:$AI, 'Raw Data'!$AN:$AN,"&lt;=" &amp;DATE(MID($AV$3, 15, 4), MONTH("1 " &amp; AY$6 &amp; " " &amp; MID($AV$3, 15, 4)) + 1, 0 ), 'Raw Data'!$AN:$AN,"&gt;" &amp;DATE(MID($AV$3, 15, 4), MONTH("1 " &amp; AY$6 &amp; " " &amp; MID($AV$3, 15, 4)), 0 ), 'Raw Data'!$O:$O,""&amp;'Raw Data'!$B$1,'Raw Data'!$D:$D,"&lt;&gt;*ithdr*",'Raw Data'!$D:$D,"&lt;&gt;*ancel*",'Raw Data'!$P:$P,"--", 'Raw Data'!$H:$H,"Non*", 'Raw Data'!$J:$J,"*uppor*")
+
SUMIFS('Raw Data'!$AI:$AI, 'Raw Data'!$AN:$AN, "&lt;=" &amp;DATE(MID($AV$3, 15, 4), MONTH("1 " &amp; AY$6 &amp; " " &amp; MID($AV$3, 15, 4)) + 1, 0 ), 'Raw Data'!$AN:$AN,"&gt;" &amp;DATE(MID($AV$3, 15, 4), MONTH("1 " &amp; AY$6 &amp; " " &amp; MID($AV$3, 15, 4)), 0 ), 'Raw Data'!$P:$P,""&amp;'Raw Data'!$B$1,'Raw Data'!$D:$D,"&lt;&gt;*ithdr*",'Raw Data'!$D:$D,"&lt;&gt;*ancel*", 'Raw Data'!$H:$H,"Non*", 'Raw Data'!$J:$J,"*uppor*")
+
 SUMIFS('Raw Data'!$AI:$AI, 'Raw Data'!$AN:$AN,"&lt;=" &amp;DATE(MID($AV$3, 15, 4), MONTH("1 " &amp; AY$6 &amp; " " &amp; MID($AV$3, 15, 4)) + 1, 0 ), 'Raw Data'!$AN:$AN,"&gt;" &amp;DATE(MID($AV$3, 15, 4), MONTH("1 " &amp; AY$6 &amp; " " &amp; MID($AV$3, 15, 4)), 0 ), 'Raw Data'!$O:$O,""&amp;'Raw Data'!$B$1,'Raw Data'!$D:$D,"&lt;&gt;*ithdr*",'Raw Data'!$D:$D,"&lt;&gt;*ancel*",'Raw Data'!$P:$P,"--", 'Raw Data'!$H:$H,"Non*", 'Raw Data'!$J:$J,"*tendanc*")
+
SUMIFS('Raw Data'!$AI:$AI, 'Raw Data'!$AN:$AN, "&lt;=" &amp;DATE(MID($AV$3, 15, 4), MONTH("1 " &amp; AY$6 &amp; " " &amp; MID($AV$3, 15, 4)) + 1, 0 ), 'Raw Data'!$AN:$AN,"&gt;" &amp;DATE(MID($AV$3, 15, 4), MONTH("1 " &amp; AY$6 &amp; " " &amp; MID($AV$3, 15, 4)), 0 ), 'Raw Data'!$P:$P,""&amp;'Raw Data'!$B$1,'Raw Data'!$D:$D,"&lt;&gt;*ithdr*",'Raw Data'!$D:$D,"&lt;&gt;*ancel*", 'Raw Data'!$H:$H,"Non*", 'Raw Data'!$J:$J,"*tendanc*")</f>
        <v>0</v>
      </c>
      <c r="AZ17" s="73"/>
      <c r="BA17" s="73"/>
      <c r="BB17" s="77"/>
      <c r="BC17" s="94">
        <f>SUMIFS('Raw Data'!$AI:$AI, 'Raw Data'!$AN:$AN,"&lt;=" &amp;DATE(MID($AV$3, 15, 4), MONTH("1 " &amp; BC$6 &amp; " " &amp; MID($AV$3, 15, 4)) + 1, 0 ), 'Raw Data'!$AN:$AN,"&gt;" &amp;DATE(MID($AV$3, 15, 4), MONTH("1 " &amp; BC$6 &amp; " " &amp; MID($AV$3, 15, 4)), 0 ), 'Raw Data'!$O:$O,""&amp;'Raw Data'!$B$1,'Raw Data'!$D:$D,"&lt;&gt;*ithdr*",'Raw Data'!$D:$D,"&lt;&gt;*ancel*",'Raw Data'!$P:$P,"--", 'Raw Data'!$H:$H,"Non*", 'Raw Data'!$J:$J,"*uppor*")
+
SUMIFS('Raw Data'!$AI:$AI, 'Raw Data'!$AN:$AN, "&lt;=" &amp;DATE(MID($AV$3, 15, 4), MONTH("1 " &amp; BC$6 &amp; " " &amp; MID($AV$3, 15, 4)) + 1, 0 ), 'Raw Data'!$AN:$AN,"&gt;" &amp;DATE(MID($AV$3, 15, 4), MONTH("1 " &amp; BC$6 &amp; " " &amp; MID($AV$3, 15, 4)), 0 ), 'Raw Data'!$P:$P,""&amp;'Raw Data'!$B$1,'Raw Data'!$D:$D,"&lt;&gt;*ithdr*",'Raw Data'!$D:$D,"&lt;&gt;*ancel*", 'Raw Data'!$H:$H,"Non*", 'Raw Data'!$J:$J,"*uppor*")
+
 SUMIFS('Raw Data'!$AI:$AI, 'Raw Data'!$AN:$AN,"&lt;=" &amp;DATE(MID($AV$3, 15, 4), MONTH("1 " &amp; BC$6 &amp; " " &amp; MID($AV$3, 15, 4)) + 1, 0 ), 'Raw Data'!$AN:$AN,"&gt;" &amp;DATE(MID($AV$3, 15, 4), MONTH("1 " &amp; BC$6 &amp; " " &amp; MID($AV$3, 15, 4)), 0 ), 'Raw Data'!$O:$O,""&amp;'Raw Data'!$B$1,'Raw Data'!$D:$D,"&lt;&gt;*ithdr*",'Raw Data'!$D:$D,"&lt;&gt;*ancel*",'Raw Data'!$P:$P,"--", 'Raw Data'!$H:$H,"Non*", 'Raw Data'!$J:$J,"*tendanc*")
+
SUMIFS('Raw Data'!$AI:$AI, 'Raw Data'!$AN:$AN, "&lt;=" &amp;DATE(MID($AV$3, 15, 4), MONTH("1 " &amp; BC$6 &amp; " " &amp; MID($AV$3, 15, 4)) + 1, 0 ), 'Raw Data'!$AN:$AN,"&gt;" &amp;DATE(MID($AV$3, 15, 4), MONTH("1 " &amp; BC$6 &amp; " " &amp; MID($AV$3, 15, 4)), 0 ), 'Raw Data'!$P:$P,""&amp;'Raw Data'!$B$1,'Raw Data'!$D:$D,"&lt;&gt;*ithdr*",'Raw Data'!$D:$D,"&lt;&gt;*ancel*", 'Raw Data'!$H:$H,"Non*", 'Raw Data'!$J:$J,"*tendanc*")</f>
        <v>0</v>
      </c>
      <c r="BD17" s="73"/>
      <c r="BE17" s="73"/>
      <c r="BF17" s="74"/>
    </row>
    <row r="18" ht="12.75" customHeight="1">
      <c r="A18" s="95" t="s">
        <v>106</v>
      </c>
      <c r="B18" s="73"/>
      <c r="C18" s="73"/>
      <c r="D18" s="73"/>
      <c r="E18" s="73"/>
      <c r="F18" s="73"/>
      <c r="G18" s="73"/>
      <c r="H18" s="73"/>
      <c r="I18" s="73"/>
      <c r="J18" s="77"/>
      <c r="K18" s="96">
        <f>SUMIFS('Raw Data'!$AI:$AI, 'Raw Data'!$AN:$AN,"&lt;=" &amp;DATE(LEFT($AV$3, 4), MONTH("1 " &amp; K$6 &amp; " " &amp; LEFT($AV$3, 4)) + 1, 0 ), 'Raw Data'!$AN:$AN,"&gt;" &amp;DATE(LEFT($AV$3, 4), MONTH("1 " &amp; K$6 &amp; " " &amp; LEFT($AV$3, 4)), 0 ), 'Raw Data'!$O:$O,""&amp;'Raw Data'!$B$1,'Raw Data'!$D:$D,"&lt;&gt;*ithdr*",'Raw Data'!$D:$D,"&lt;&gt;*ancel*",'Raw Data'!$P:$P,"--", 'Raw Data'!$H:$H,"Non*", 'Raw Data'!$J:$J, $A18)
+
SUMIFS('Raw Data'!$AI:$AI, 'Raw Data'!$AN:$AN, "&lt;=" &amp;DATE(LEFT($AV$3, 4), MONTH("1 " &amp; K$6 &amp; " " &amp; LEFT($AV$3, 4)) + 1, 0 ), 'Raw Data'!$AN:$AN,"&gt;" &amp;DATE(LEFT($AV$3, 4), MONTH("1 " &amp; K$6 &amp; " " &amp; LEFT($AV$3, 4)), 0 ), 'Raw Data'!$P:$P,""&amp;'Raw Data'!$B$1,'Raw Data'!$D:$D,"&lt;&gt;*ithdr*",'Raw Data'!$D:$D,"&lt;&gt;*ancel*", 'Raw Data'!$H:$H,"Non*", 'Raw Data'!$J:$J,$A18)</f>
        <v>0</v>
      </c>
      <c r="L18" s="73"/>
      <c r="M18" s="73"/>
      <c r="N18" s="77"/>
      <c r="O18" s="96">
        <f>SUMIFS('Raw Data'!$AI:$AI, 'Raw Data'!$AN:$AN,"&lt;=" &amp;DATE(LEFT($AV$3, 4), MONTH("1 " &amp; O$6 &amp; " " &amp; LEFT($AV$3, 4)) + 1, 0 ), 'Raw Data'!$AN:$AN,"&gt;" &amp;DATE(LEFT($AV$3, 4), MONTH("1 " &amp; O$6 &amp; " " &amp; LEFT($AV$3, 4)), 0 ), 'Raw Data'!$O:$O,""&amp;'Raw Data'!$B$1,'Raw Data'!$D:$D,"&lt;&gt;*ithdr*",'Raw Data'!$D:$D,"&lt;&gt;*ancel*",'Raw Data'!$P:$P,"--", 'Raw Data'!$H:$H,"Non*", 'Raw Data'!$J:$J, $A18)
+
SUMIFS('Raw Data'!$AI:$AI, 'Raw Data'!$AN:$AN, "&lt;=" &amp;DATE(LEFT($AV$3, 4), MONTH("1 " &amp; O$6 &amp; " " &amp; LEFT($AV$3, 4)) + 1, 0 ), 'Raw Data'!$AN:$AN,"&gt;" &amp;DATE(LEFT($AV$3, 4), MONTH("1 " &amp; O$6 &amp; " " &amp; LEFT($AV$3, 4)), 0 ), 'Raw Data'!$P:$P,""&amp;'Raw Data'!$B$1,'Raw Data'!$D:$D,"&lt;&gt;*ithdr*",'Raw Data'!$D:$D,"&lt;&gt;*ancel*", 'Raw Data'!$H:$H,"Non*", 'Raw Data'!$J:$J,$A18)</f>
        <v>0</v>
      </c>
      <c r="P18" s="73"/>
      <c r="Q18" s="73"/>
      <c r="R18" s="77"/>
      <c r="S18" s="96">
        <f>SUMIFS('Raw Data'!$AI:$AI, 'Raw Data'!$AN:$AN,"&lt;=" &amp;DATE(LEFT($AV$3, 4), MONTH("1 " &amp; S$6 &amp; " " &amp; LEFT($AV$3, 4)) + 1, 0 ), 'Raw Data'!$AN:$AN,"&gt;" &amp;DATE(LEFT($AV$3, 4), MONTH("1 " &amp; S$6 &amp; " " &amp; LEFT($AV$3, 4)), 0 ), 'Raw Data'!$O:$O,""&amp;'Raw Data'!$B$1,'Raw Data'!$D:$D,"&lt;&gt;*ithdr*",'Raw Data'!$D:$D,"&lt;&gt;*ancel*",'Raw Data'!$P:$P,"--", 'Raw Data'!$H:$H,"Non*", 'Raw Data'!$J:$J, $A18)
+
SUMIFS('Raw Data'!$AI:$AI, 'Raw Data'!$AN:$AN, "&lt;=" &amp;DATE(LEFT($AV$3, 4), MONTH("1 " &amp; S$6 &amp; " " &amp; LEFT($AV$3, 4)) + 1, 0 ), 'Raw Data'!$AN:$AN,"&gt;" &amp;DATE(LEFT($AV$3, 4), MONTH("1 " &amp; S$6 &amp; " " &amp; LEFT($AV$3, 4)), 0 ), 'Raw Data'!$P:$P,""&amp;'Raw Data'!$B$1,'Raw Data'!$D:$D,"&lt;&gt;*ithdr*",'Raw Data'!$D:$D,"&lt;&gt;*ancel*", 'Raw Data'!$H:$H,"Non*", 'Raw Data'!$J:$J,$A18)</f>
        <v>0</v>
      </c>
      <c r="T18" s="73"/>
      <c r="U18" s="73"/>
      <c r="V18" s="77"/>
      <c r="W18" s="96">
        <f>SUMIFS('Raw Data'!$AI:$AI, 'Raw Data'!$AN:$AN,"&lt;=" &amp;DATE(LEFT($AV$3, 4), MONTH("1 " &amp; W$6 &amp; " " &amp; LEFT($AV$3, 4)) + 1, 0 ), 'Raw Data'!$AN:$AN,"&gt;" &amp;DATE(LEFT($AV$3, 4), MONTH("1 " &amp; W$6 &amp; " " &amp; LEFT($AV$3, 4)), 0 ), 'Raw Data'!$O:$O,""&amp;'Raw Data'!$B$1,'Raw Data'!$D:$D,"&lt;&gt;*ithdr*",'Raw Data'!$D:$D,"&lt;&gt;*ancel*",'Raw Data'!$P:$P,"--", 'Raw Data'!$H:$H,"Non*", 'Raw Data'!$J:$J, $A18)
+
SUMIFS('Raw Data'!$AI:$AI, 'Raw Data'!$AN:$AN, "&lt;=" &amp;DATE(LEFT($AV$3, 4), MONTH("1 " &amp; W$6 &amp; " " &amp; LEFT($AV$3, 4)) + 1, 0 ), 'Raw Data'!$AN:$AN,"&gt;" &amp;DATE(LEFT($AV$3, 4), MONTH("1 " &amp; W$6 &amp; " " &amp; LEFT($AV$3, 4)), 0 ), 'Raw Data'!$P:$P,""&amp;'Raw Data'!$B$1,'Raw Data'!$D:$D,"&lt;&gt;*ithdr*",'Raw Data'!$D:$D,"&lt;&gt;*ancel*", 'Raw Data'!$H:$H,"Non*", 'Raw Data'!$J:$J,$A18)</f>
        <v>0</v>
      </c>
      <c r="X18" s="73"/>
      <c r="Y18" s="73"/>
      <c r="Z18" s="77"/>
      <c r="AA18" s="96">
        <f>SUMIFS('Raw Data'!$AI:$AI, 'Raw Data'!$AN:$AN,"&lt;=" &amp;DATE(LEFT($AV$3, 4), MONTH("1 " &amp; AA$6 &amp; " " &amp; LEFT($AV$3, 4)) + 1, 0 ), 'Raw Data'!$AN:$AN,"&gt;" &amp;DATE(LEFT($AV$3, 4), MONTH("1 " &amp; AA$6 &amp; " " &amp; LEFT($AV$3, 4)), 0 ), 'Raw Data'!$O:$O,""&amp;'Raw Data'!$B$1,'Raw Data'!$D:$D,"&lt;&gt;*ithdr*",'Raw Data'!$D:$D,"&lt;&gt;*ancel*",'Raw Data'!$P:$P,"--", 'Raw Data'!$H:$H,"Non*", 'Raw Data'!$J:$J, $A18)
+
SUMIFS('Raw Data'!$AI:$AI, 'Raw Data'!$AN:$AN, "&lt;=" &amp;DATE(LEFT($AV$3, 4), MONTH("1 " &amp; AA$6 &amp; " " &amp; LEFT($AV$3, 4)) + 1, 0 ), 'Raw Data'!$AN:$AN,"&gt;" &amp;DATE(LEFT($AV$3, 4), MONTH("1 " &amp; AA$6 &amp; " " &amp; LEFT($AV$3, 4)), 0 ), 'Raw Data'!$P:$P,""&amp;'Raw Data'!$B$1,'Raw Data'!$D:$D,"&lt;&gt;*ithdr*",'Raw Data'!$D:$D,"&lt;&gt;*ancel*", 'Raw Data'!$H:$H,"Non*", 'Raw Data'!$J:$J,$A18)</f>
        <v>0</v>
      </c>
      <c r="AB18" s="73"/>
      <c r="AC18" s="73"/>
      <c r="AD18" s="77"/>
      <c r="AE18" s="96">
        <f>SUMIFS('Raw Data'!$AI:$AI, 'Raw Data'!$AN:$AN,"&lt;=" &amp;DATE(LEFT($AV$3, 4), MONTH("1 " &amp; AE$6 &amp; " " &amp; LEFT($AV$3, 4)) + 1, 0 ), 'Raw Data'!$AN:$AN,"&gt;" &amp;DATE(LEFT($AV$3, 4), MONTH("1 " &amp; AE$6 &amp; " " &amp; LEFT($AV$3, 4)), 0 ), 'Raw Data'!$O:$O,""&amp;'Raw Data'!$B$1,'Raw Data'!$D:$D,"&lt;&gt;*ithdr*",'Raw Data'!$D:$D,"&lt;&gt;*ancel*",'Raw Data'!$P:$P,"--", 'Raw Data'!$H:$H,"Non*", 'Raw Data'!$J:$J, $A18)
+
SUMIFS('Raw Data'!$AI:$AI, 'Raw Data'!$AN:$AN, "&lt;=" &amp;DATE(LEFT($AV$3, 4), MONTH("1 " &amp; AE$6 &amp; " " &amp; LEFT($AV$3, 4)) + 1, 0 ), 'Raw Data'!$AN:$AN,"&gt;" &amp;DATE(LEFT($AV$3, 4), MONTH("1 " &amp; AE$6 &amp; " " &amp; LEFT($AV$3, 4)), 0 ), 'Raw Data'!$P:$P,""&amp;'Raw Data'!$B$1,'Raw Data'!$D:$D,"&lt;&gt;*ithdr*",'Raw Data'!$D:$D,"&lt;&gt;*ancel*", 'Raw Data'!$H:$H,"Non*", 'Raw Data'!$J:$J,$A18)</f>
        <v>0</v>
      </c>
      <c r="AF18" s="73"/>
      <c r="AG18" s="73"/>
      <c r="AH18" s="77"/>
      <c r="AI18" s="96">
        <f>SUMIFS('Raw Data'!$AI:$AI, 'Raw Data'!$AN:$AN,"&lt;=" &amp;DATE(LEFT($AV$3, 4), MONTH("1 " &amp; AI$6 &amp; " " &amp; LEFT($AV$3, 4)) + 1, 0 ), 'Raw Data'!$AN:$AN,"&gt;" &amp;DATE(LEFT($AV$3, 4), MONTH("1 " &amp; AI$6 &amp; " " &amp; LEFT($AV$3, 4)), 0 ), 'Raw Data'!$O:$O,""&amp;'Raw Data'!$B$1,'Raw Data'!$D:$D,"&lt;&gt;*ithdr*",'Raw Data'!$D:$D,"&lt;&gt;*ancel*",'Raw Data'!$P:$P,"--", 'Raw Data'!$H:$H,"Non*", 'Raw Data'!$J:$J, $A18)
+
SUMIFS('Raw Data'!$AI:$AI, 'Raw Data'!$AN:$AN, "&lt;=" &amp;DATE(LEFT($AV$3, 4), MONTH("1 " &amp; AI$6 &amp; " " &amp; LEFT($AV$3, 4)) + 1, 0 ), 'Raw Data'!$AN:$AN,"&gt;" &amp;DATE(LEFT($AV$3, 4), MONTH("1 " &amp; AI$6 &amp; " " &amp; LEFT($AV$3, 4)), 0 ), 'Raw Data'!$P:$P,""&amp;'Raw Data'!$B$1,'Raw Data'!$D:$D,"&lt;&gt;*ithdr*",'Raw Data'!$D:$D,"&lt;&gt;*ancel*", 'Raw Data'!$H:$H,"Non*", 'Raw Data'!$J:$J,$A18)</f>
        <v>0</v>
      </c>
      <c r="AJ18" s="73"/>
      <c r="AK18" s="73"/>
      <c r="AL18" s="77"/>
      <c r="AM18" s="96">
        <f>SUMIFS('Raw Data'!$AI:$AI, 'Raw Data'!$AN:$AN,"&lt;=" &amp;DATE(LEFT($AV$3, 4), MONTH("1 " &amp; AM$6 &amp; " " &amp; LEFT($AV$3, 4)) + 1, 0 ), 'Raw Data'!$AN:$AN,"&gt;" &amp;DATE(LEFT($AV$3, 4), MONTH("1 " &amp; AM$6 &amp; " " &amp; LEFT($AV$3, 4)), 0 ), 'Raw Data'!$O:$O,""&amp;'Raw Data'!$B$1,'Raw Data'!$D:$D,"&lt;&gt;*ithdr*",'Raw Data'!$D:$D,"&lt;&gt;*ancel*",'Raw Data'!$P:$P,"--", 'Raw Data'!$H:$H,"Non*", 'Raw Data'!$J:$J, $A18)
+
SUMIFS('Raw Data'!$AI:$AI, 'Raw Data'!$AN:$AN, "&lt;=" &amp;DATE(LEFT($AV$3, 4), MONTH("1 " &amp; AM$6 &amp; " " &amp; LEFT($AV$3, 4)) + 1, 0 ), 'Raw Data'!$AN:$AN,"&gt;" &amp;DATE(LEFT($AV$3, 4), MONTH("1 " &amp; AM$6 &amp; " " &amp; LEFT($AV$3, 4)), 0 ), 'Raw Data'!$P:$P,""&amp;'Raw Data'!$B$1,'Raw Data'!$D:$D,"&lt;&gt;*ithdr*",'Raw Data'!$D:$D,"&lt;&gt;*ancel*", 'Raw Data'!$H:$H,"Non*", 'Raw Data'!$J:$J,$A18)</f>
        <v>0</v>
      </c>
      <c r="AN18" s="73"/>
      <c r="AO18" s="73"/>
      <c r="AP18" s="77"/>
      <c r="AQ18" s="96">
        <f>SUMIFS('Raw Data'!$AI:$AI, 'Raw Data'!$AN:$AN,"&lt;=" &amp;DATE(LEFT($AV$3, 4), MONTH("1 " &amp; AQ$6 &amp; " " &amp; LEFT($AV$3, 4)) + 1, 0 ), 'Raw Data'!$AN:$AN,"&gt;" &amp;DATE(LEFT($AV$3, 4), MONTH("1 " &amp; AQ$6 &amp; " " &amp; LEFT($AV$3, 4)), 0 ), 'Raw Data'!$O:$O,""&amp;'Raw Data'!$B$1,'Raw Data'!$D:$D,"&lt;&gt;*ithdr*",'Raw Data'!$D:$D,"&lt;&gt;*ancel*",'Raw Data'!$P:$P,"--", 'Raw Data'!$H:$H,"Non*", 'Raw Data'!$J:$J, $A18)
+
SUMIFS('Raw Data'!$AI:$AI, 'Raw Data'!$AN:$AN, "&lt;=" &amp;DATE(LEFT($AV$3, 4), MONTH("1 " &amp; AQ$6 &amp; " " &amp; LEFT($AV$3, 4)) + 1, 0 ), 'Raw Data'!$AN:$AN,"&gt;" &amp;DATE(LEFT($AV$3, 4), MONTH("1 " &amp; AQ$6 &amp; " " &amp; LEFT($AV$3, 4)), 0 ), 'Raw Data'!$P:$P,""&amp;'Raw Data'!$B$1,'Raw Data'!$D:$D,"&lt;&gt;*ithdr*",'Raw Data'!$D:$D,"&lt;&gt;*ancel*", 'Raw Data'!$H:$H,"Non*", 'Raw Data'!$J:$J,$A18)</f>
        <v>0</v>
      </c>
      <c r="AR18" s="73"/>
      <c r="AS18" s="73"/>
      <c r="AT18" s="77"/>
      <c r="AU18" s="96">
        <f>SUMIFS('Raw Data'!$AI:$AI, 'Raw Data'!$AN:$AN,"&lt;=" &amp;DATE(MID($AV$3, 15, 4), MONTH("1 " &amp; AU$6 &amp; " " &amp; MID($AV$3, 15, 4)) + 1, 0 ), 'Raw Data'!$AN:$AN,"&gt;" &amp;DATE(MID($AV$3, 15, 4), MONTH("1 " &amp; AU$6 &amp; " " &amp; MID($AV$3, 15, 4)), 0 ), 'Raw Data'!$O:$O,""&amp;'Raw Data'!$B$1,'Raw Data'!$D:$D,"&lt;&gt;*ithdr*",'Raw Data'!$D:$D,"&lt;&gt;*ancel*",'Raw Data'!$P:$P,"--", 'Raw Data'!$H:$H,"Non*", 'Raw Data'!$J:$J, $A18)
+
SUMIFS('Raw Data'!$AI:$AI, 'Raw Data'!$AN:$AN, "&lt;=" &amp;DATE(MID($AV$3, 15, 4), MONTH("1 " &amp; AU$6 &amp; " " &amp; MID($AV$3, 15, 4)) + 1, 0 ), 'Raw Data'!$AN:$AN,"&gt;" &amp;DATE(MID($AV$3, 15, 4), MONTH("1 " &amp; AU$6 &amp; " " &amp; MID($AV$3, 15, 4)), 0 ), 'Raw Data'!$P:$P,""&amp;'Raw Data'!$B$1,'Raw Data'!$D:$D,"&lt;&gt;*ithdr*",'Raw Data'!$D:$D,"&lt;&gt;*ancel*", 'Raw Data'!$H:$H,"Non*", 'Raw Data'!$J:$J,$A18)</f>
        <v>0</v>
      </c>
      <c r="AV18" s="73"/>
      <c r="AW18" s="73"/>
      <c r="AX18" s="77"/>
      <c r="AY18" s="96">
        <f>SUMIFS('Raw Data'!$AI:$AI, 'Raw Data'!$AN:$AN,"&lt;=" &amp;DATE(MID($AV$3, 15, 4), MONTH("1 " &amp; AY$6 &amp; " " &amp; MID($AV$3, 15, 4)) + 1, 0 ), 'Raw Data'!$AN:$AN,"&gt;" &amp;DATE(MID($AV$3, 15, 4), MONTH("1 " &amp; AY$6 &amp; " " &amp; MID($AV$3, 15, 4)), 0 ), 'Raw Data'!$O:$O,""&amp;'Raw Data'!$B$1,'Raw Data'!$D:$D,"&lt;&gt;*ithdr*",'Raw Data'!$D:$D,"&lt;&gt;*ancel*",'Raw Data'!$P:$P,"--", 'Raw Data'!$H:$H,"Non*", 'Raw Data'!$J:$J, $A18)
+
SUMIFS('Raw Data'!$AI:$AI, 'Raw Data'!$AN:$AN, "&lt;=" &amp;DATE(MID($AV$3, 15, 4), MONTH("1 " &amp; AY$6 &amp; " " &amp; MID($AV$3, 15, 4)) + 1, 0 ), 'Raw Data'!$AN:$AN,"&gt;" &amp;DATE(MID($AV$3, 15, 4), MONTH("1 " &amp; AY$6 &amp; " " &amp; MID($AV$3, 15, 4)), 0 ), 'Raw Data'!$P:$P,""&amp;'Raw Data'!$B$1,'Raw Data'!$D:$D,"&lt;&gt;*ithdr*",'Raw Data'!$D:$D,"&lt;&gt;*ancel*", 'Raw Data'!$H:$H,"Non*", 'Raw Data'!$J:$J,$A18)</f>
        <v>0</v>
      </c>
      <c r="AZ18" s="73"/>
      <c r="BA18" s="73"/>
      <c r="BB18" s="77"/>
      <c r="BC18" s="96">
        <f>SUMIFS('Raw Data'!$AI:$AI, 'Raw Data'!$AN:$AN,"&lt;=" &amp;DATE(MID($AV$3, 15, 4), MONTH("1 " &amp; BC$6 &amp; " " &amp; MID($AV$3, 15, 4)) + 1, 0 ), 'Raw Data'!$AN:$AN,"&gt;" &amp;DATE(MID($AV$3, 15, 4), MONTH("1 " &amp; BC$6 &amp; " " &amp; MID($AV$3, 15, 4)), 0 ), 'Raw Data'!$O:$O,""&amp;'Raw Data'!$B$1,'Raw Data'!$D:$D,"&lt;&gt;*ithdr*",'Raw Data'!$D:$D,"&lt;&gt;*ancel*",'Raw Data'!$P:$P,"--", 'Raw Data'!$H:$H,"Non*", 'Raw Data'!$J:$J, $A18)
+
SUMIFS('Raw Data'!$AI:$AI, 'Raw Data'!$AN:$AN, "&lt;=" &amp;DATE(MID($AV$3, 15, 4), MONTH("1 " &amp; BC$6 &amp; " " &amp; MID($AV$3, 15, 4)) + 1, 0 ), 'Raw Data'!$AN:$AN,"&gt;" &amp;DATE(MID($AV$3, 15, 4), MONTH("1 " &amp; BC$6 &amp; " " &amp; MID($AV$3, 15, 4)), 0 ), 'Raw Data'!$P:$P,""&amp;'Raw Data'!$B$1,'Raw Data'!$D:$D,"&lt;&gt;*ithdr*",'Raw Data'!$D:$D,"&lt;&gt;*ancel*", 'Raw Data'!$H:$H,"Non*", 'Raw Data'!$J:$J,$A18)</f>
        <v>0</v>
      </c>
      <c r="BD18" s="73"/>
      <c r="BE18" s="73"/>
      <c r="BF18" s="74"/>
    </row>
    <row r="19" ht="12.75" customHeight="1">
      <c r="A19" s="95" t="s">
        <v>107</v>
      </c>
      <c r="B19" s="73"/>
      <c r="C19" s="73"/>
      <c r="D19" s="73"/>
      <c r="E19" s="73"/>
      <c r="F19" s="73"/>
      <c r="G19" s="73"/>
      <c r="H19" s="73"/>
      <c r="I19" s="73"/>
      <c r="J19" s="77"/>
      <c r="K19" s="96">
        <f>SUMIFS('Raw Data'!$AI:$AI, 'Raw Data'!$AN:$AN,"&lt;=" &amp;DATE(LEFT($AV$3, 4), MONTH("1 " &amp; K$6 &amp; " " &amp; LEFT($AV$3, 4)) + 1, 0 ), 'Raw Data'!$AN:$AN,"&gt;" &amp;DATE(LEFT($AV$3, 4), MONTH("1 " &amp; K$6 &amp; " " &amp; LEFT($AV$3, 4)), 0 ), 'Raw Data'!$O:$O,""&amp;'Raw Data'!$B$1,'Raw Data'!$D:$D,"&lt;&gt;*ithdr*",'Raw Data'!$D:$D,"&lt;&gt;*ancel*",'Raw Data'!$P:$P,"--", 'Raw Data'!$H:$H,"Non*", 'Raw Data'!$J:$J, $A19)
+
SUMIFS('Raw Data'!$AI:$AI, 'Raw Data'!$AN:$AN, "&lt;=" &amp;DATE(LEFT($AV$3, 4), MONTH("1 " &amp; K$6 &amp; " " &amp; LEFT($AV$3, 4)) + 1, 0 ), 'Raw Data'!$AN:$AN,"&gt;" &amp;DATE(LEFT($AV$3, 4), MONTH("1 " &amp; K$6 &amp; " " &amp; LEFT($AV$3, 4)), 0 ), 'Raw Data'!$P:$P,""&amp;'Raw Data'!$B$1,'Raw Data'!$D:$D,"&lt;&gt;*ithdr*",'Raw Data'!$D:$D,"&lt;&gt;*ancel*", 'Raw Data'!$H:$H,"Non*", 'Raw Data'!$J:$J,$A19)</f>
        <v>0</v>
      </c>
      <c r="L19" s="73"/>
      <c r="M19" s="73"/>
      <c r="N19" s="77"/>
      <c r="O19" s="96">
        <f>SUMIFS('Raw Data'!$AI:$AI, 'Raw Data'!$AN:$AN,"&lt;=" &amp;DATE(LEFT($AV$3, 4), MONTH("1 " &amp; O$6 &amp; " " &amp; LEFT($AV$3, 4)) + 1, 0 ), 'Raw Data'!$AN:$AN,"&gt;" &amp;DATE(LEFT($AV$3, 4), MONTH("1 " &amp; O$6 &amp; " " &amp; LEFT($AV$3, 4)), 0 ), 'Raw Data'!$O:$O,""&amp;'Raw Data'!$B$1,'Raw Data'!$D:$D,"&lt;&gt;*ithdr*",'Raw Data'!$D:$D,"&lt;&gt;*ancel*",'Raw Data'!$P:$P,"--", 'Raw Data'!$H:$H,"Non*", 'Raw Data'!$J:$J, $A19)
+
SUMIFS('Raw Data'!$AI:$AI, 'Raw Data'!$AN:$AN, "&lt;=" &amp;DATE(LEFT($AV$3, 4), MONTH("1 " &amp; O$6 &amp; " " &amp; LEFT($AV$3, 4)) + 1, 0 ), 'Raw Data'!$AN:$AN,"&gt;" &amp;DATE(LEFT($AV$3, 4), MONTH("1 " &amp; O$6 &amp; " " &amp; LEFT($AV$3, 4)), 0 ), 'Raw Data'!$P:$P,""&amp;'Raw Data'!$B$1,'Raw Data'!$D:$D,"&lt;&gt;*ithdr*",'Raw Data'!$D:$D,"&lt;&gt;*ancel*", 'Raw Data'!$H:$H,"Non*", 'Raw Data'!$J:$J,$A19)</f>
        <v>0</v>
      </c>
      <c r="P19" s="73"/>
      <c r="Q19" s="73"/>
      <c r="R19" s="77"/>
      <c r="S19" s="96">
        <f>SUMIFS('Raw Data'!$AI:$AI, 'Raw Data'!$AN:$AN,"&lt;=" &amp;DATE(LEFT($AV$3, 4), MONTH("1 " &amp; S$6 &amp; " " &amp; LEFT($AV$3, 4)) + 1, 0 ), 'Raw Data'!$AN:$AN,"&gt;" &amp;DATE(LEFT($AV$3, 4), MONTH("1 " &amp; S$6 &amp; " " &amp; LEFT($AV$3, 4)), 0 ), 'Raw Data'!$O:$O,""&amp;'Raw Data'!$B$1,'Raw Data'!$D:$D,"&lt;&gt;*ithdr*",'Raw Data'!$D:$D,"&lt;&gt;*ancel*",'Raw Data'!$P:$P,"--", 'Raw Data'!$H:$H,"Non*", 'Raw Data'!$J:$J, $A19)
+
SUMIFS('Raw Data'!$AI:$AI, 'Raw Data'!$AN:$AN, "&lt;=" &amp;DATE(LEFT($AV$3, 4), MONTH("1 " &amp; S$6 &amp; " " &amp; LEFT($AV$3, 4)) + 1, 0 ), 'Raw Data'!$AN:$AN,"&gt;" &amp;DATE(LEFT($AV$3, 4), MONTH("1 " &amp; S$6 &amp; " " &amp; LEFT($AV$3, 4)), 0 ), 'Raw Data'!$P:$P,""&amp;'Raw Data'!$B$1,'Raw Data'!$D:$D,"&lt;&gt;*ithdr*",'Raw Data'!$D:$D,"&lt;&gt;*ancel*", 'Raw Data'!$H:$H,"Non*", 'Raw Data'!$J:$J,$A19)</f>
        <v>0</v>
      </c>
      <c r="T19" s="73"/>
      <c r="U19" s="73"/>
      <c r="V19" s="77"/>
      <c r="W19" s="96">
        <f>SUMIFS('Raw Data'!$AI:$AI, 'Raw Data'!$AN:$AN,"&lt;=" &amp;DATE(LEFT($AV$3, 4), MONTH("1 " &amp; W$6 &amp; " " &amp; LEFT($AV$3, 4)) + 1, 0 ), 'Raw Data'!$AN:$AN,"&gt;" &amp;DATE(LEFT($AV$3, 4), MONTH("1 " &amp; W$6 &amp; " " &amp; LEFT($AV$3, 4)), 0 ), 'Raw Data'!$O:$O,""&amp;'Raw Data'!$B$1,'Raw Data'!$D:$D,"&lt;&gt;*ithdr*",'Raw Data'!$D:$D,"&lt;&gt;*ancel*",'Raw Data'!$P:$P,"--", 'Raw Data'!$H:$H,"Non*", 'Raw Data'!$J:$J, $A19)
+
SUMIFS('Raw Data'!$AI:$AI, 'Raw Data'!$AN:$AN, "&lt;=" &amp;DATE(LEFT($AV$3, 4), MONTH("1 " &amp; W$6 &amp; " " &amp; LEFT($AV$3, 4)) + 1, 0 ), 'Raw Data'!$AN:$AN,"&gt;" &amp;DATE(LEFT($AV$3, 4), MONTH("1 " &amp; W$6 &amp; " " &amp; LEFT($AV$3, 4)), 0 ), 'Raw Data'!$P:$P,""&amp;'Raw Data'!$B$1,'Raw Data'!$D:$D,"&lt;&gt;*ithdr*",'Raw Data'!$D:$D,"&lt;&gt;*ancel*", 'Raw Data'!$H:$H,"Non*", 'Raw Data'!$J:$J,$A19)</f>
        <v>0</v>
      </c>
      <c r="X19" s="73"/>
      <c r="Y19" s="73"/>
      <c r="Z19" s="77"/>
      <c r="AA19" s="96">
        <f>SUMIFS('Raw Data'!$AI:$AI, 'Raw Data'!$AN:$AN,"&lt;=" &amp;DATE(LEFT($AV$3, 4), MONTH("1 " &amp; AA$6 &amp; " " &amp; LEFT($AV$3, 4)) + 1, 0 ), 'Raw Data'!$AN:$AN,"&gt;" &amp;DATE(LEFT($AV$3, 4), MONTH("1 " &amp; AA$6 &amp; " " &amp; LEFT($AV$3, 4)), 0 ), 'Raw Data'!$O:$O,""&amp;'Raw Data'!$B$1,'Raw Data'!$D:$D,"&lt;&gt;*ithdr*",'Raw Data'!$D:$D,"&lt;&gt;*ancel*",'Raw Data'!$P:$P,"--", 'Raw Data'!$H:$H,"Non*", 'Raw Data'!$J:$J, $A19)
+
SUMIFS('Raw Data'!$AI:$AI, 'Raw Data'!$AN:$AN, "&lt;=" &amp;DATE(LEFT($AV$3, 4), MONTH("1 " &amp; AA$6 &amp; " " &amp; LEFT($AV$3, 4)) + 1, 0 ), 'Raw Data'!$AN:$AN,"&gt;" &amp;DATE(LEFT($AV$3, 4), MONTH("1 " &amp; AA$6 &amp; " " &amp; LEFT($AV$3, 4)), 0 ), 'Raw Data'!$P:$P,""&amp;'Raw Data'!$B$1,'Raw Data'!$D:$D,"&lt;&gt;*ithdr*",'Raw Data'!$D:$D,"&lt;&gt;*ancel*", 'Raw Data'!$H:$H,"Non*", 'Raw Data'!$J:$J,$A19)</f>
        <v>0</v>
      </c>
      <c r="AB19" s="73"/>
      <c r="AC19" s="73"/>
      <c r="AD19" s="77"/>
      <c r="AE19" s="96">
        <f>SUMIFS('Raw Data'!$AI:$AI, 'Raw Data'!$AN:$AN,"&lt;=" &amp;DATE(LEFT($AV$3, 4), MONTH("1 " &amp; AE$6 &amp; " " &amp; LEFT($AV$3, 4)) + 1, 0 ), 'Raw Data'!$AN:$AN,"&gt;" &amp;DATE(LEFT($AV$3, 4), MONTH("1 " &amp; AE$6 &amp; " " &amp; LEFT($AV$3, 4)), 0 ), 'Raw Data'!$O:$O,""&amp;'Raw Data'!$B$1,'Raw Data'!$D:$D,"&lt;&gt;*ithdr*",'Raw Data'!$D:$D,"&lt;&gt;*ancel*",'Raw Data'!$P:$P,"--", 'Raw Data'!$H:$H,"Non*", 'Raw Data'!$J:$J, $A19)
+
SUMIFS('Raw Data'!$AI:$AI, 'Raw Data'!$AN:$AN, "&lt;=" &amp;DATE(LEFT($AV$3, 4), MONTH("1 " &amp; AE$6 &amp; " " &amp; LEFT($AV$3, 4)) + 1, 0 ), 'Raw Data'!$AN:$AN,"&gt;" &amp;DATE(LEFT($AV$3, 4), MONTH("1 " &amp; AE$6 &amp; " " &amp; LEFT($AV$3, 4)), 0 ), 'Raw Data'!$P:$P,""&amp;'Raw Data'!$B$1,'Raw Data'!$D:$D,"&lt;&gt;*ithdr*",'Raw Data'!$D:$D,"&lt;&gt;*ancel*", 'Raw Data'!$H:$H,"Non*", 'Raw Data'!$J:$J,$A19)</f>
        <v>0</v>
      </c>
      <c r="AF19" s="73"/>
      <c r="AG19" s="73"/>
      <c r="AH19" s="77"/>
      <c r="AI19" s="96">
        <f>SUMIFS('Raw Data'!$AI:$AI, 'Raw Data'!$AN:$AN,"&lt;=" &amp;DATE(LEFT($AV$3, 4), MONTH("1 " &amp; AI$6 &amp; " " &amp; LEFT($AV$3, 4)) + 1, 0 ), 'Raw Data'!$AN:$AN,"&gt;" &amp;DATE(LEFT($AV$3, 4), MONTH("1 " &amp; AI$6 &amp; " " &amp; LEFT($AV$3, 4)), 0 ), 'Raw Data'!$O:$O,""&amp;'Raw Data'!$B$1,'Raw Data'!$D:$D,"&lt;&gt;*ithdr*",'Raw Data'!$D:$D,"&lt;&gt;*ancel*",'Raw Data'!$P:$P,"--", 'Raw Data'!$H:$H,"Non*", 'Raw Data'!$J:$J, $A19)
+
SUMIFS('Raw Data'!$AI:$AI, 'Raw Data'!$AN:$AN, "&lt;=" &amp;DATE(LEFT($AV$3, 4), MONTH("1 " &amp; AI$6 &amp; " " &amp; LEFT($AV$3, 4)) + 1, 0 ), 'Raw Data'!$AN:$AN,"&gt;" &amp;DATE(LEFT($AV$3, 4), MONTH("1 " &amp; AI$6 &amp; " " &amp; LEFT($AV$3, 4)), 0 ), 'Raw Data'!$P:$P,""&amp;'Raw Data'!$B$1,'Raw Data'!$D:$D,"&lt;&gt;*ithdr*",'Raw Data'!$D:$D,"&lt;&gt;*ancel*", 'Raw Data'!$H:$H,"Non*", 'Raw Data'!$J:$J,$A19)</f>
        <v>0</v>
      </c>
      <c r="AJ19" s="73"/>
      <c r="AK19" s="73"/>
      <c r="AL19" s="77"/>
      <c r="AM19" s="96">
        <f>SUMIFS('Raw Data'!$AI:$AI, 'Raw Data'!$AN:$AN,"&lt;=" &amp;DATE(LEFT($AV$3, 4), MONTH("1 " &amp; AM$6 &amp; " " &amp; LEFT($AV$3, 4)) + 1, 0 ), 'Raw Data'!$AN:$AN,"&gt;" &amp;DATE(LEFT($AV$3, 4), MONTH("1 " &amp; AM$6 &amp; " " &amp; LEFT($AV$3, 4)), 0 ), 'Raw Data'!$O:$O,""&amp;'Raw Data'!$B$1,'Raw Data'!$D:$D,"&lt;&gt;*ithdr*",'Raw Data'!$D:$D,"&lt;&gt;*ancel*",'Raw Data'!$P:$P,"--", 'Raw Data'!$H:$H,"Non*", 'Raw Data'!$J:$J, $A19)
+
SUMIFS('Raw Data'!$AI:$AI, 'Raw Data'!$AN:$AN, "&lt;=" &amp;DATE(LEFT($AV$3, 4), MONTH("1 " &amp; AM$6 &amp; " " &amp; LEFT($AV$3, 4)) + 1, 0 ), 'Raw Data'!$AN:$AN,"&gt;" &amp;DATE(LEFT($AV$3, 4), MONTH("1 " &amp; AM$6 &amp; " " &amp; LEFT($AV$3, 4)), 0 ), 'Raw Data'!$P:$P,""&amp;'Raw Data'!$B$1,'Raw Data'!$D:$D,"&lt;&gt;*ithdr*",'Raw Data'!$D:$D,"&lt;&gt;*ancel*", 'Raw Data'!$H:$H,"Non*", 'Raw Data'!$J:$J,$A19)</f>
        <v>0</v>
      </c>
      <c r="AN19" s="73"/>
      <c r="AO19" s="73"/>
      <c r="AP19" s="77"/>
      <c r="AQ19" s="96">
        <f>SUMIFS('Raw Data'!$AI:$AI, 'Raw Data'!$AN:$AN,"&lt;=" &amp;DATE(LEFT($AV$3, 4), MONTH("1 " &amp; AQ$6 &amp; " " &amp; LEFT($AV$3, 4)) + 1, 0 ), 'Raw Data'!$AN:$AN,"&gt;" &amp;DATE(LEFT($AV$3, 4), MONTH("1 " &amp; AQ$6 &amp; " " &amp; LEFT($AV$3, 4)), 0 ), 'Raw Data'!$O:$O,""&amp;'Raw Data'!$B$1,'Raw Data'!$D:$D,"&lt;&gt;*ithdr*",'Raw Data'!$D:$D,"&lt;&gt;*ancel*",'Raw Data'!$P:$P,"--", 'Raw Data'!$H:$H,"Non*", 'Raw Data'!$J:$J, $A19)
+
SUMIFS('Raw Data'!$AI:$AI, 'Raw Data'!$AN:$AN, "&lt;=" &amp;DATE(LEFT($AV$3, 4), MONTH("1 " &amp; AQ$6 &amp; " " &amp; LEFT($AV$3, 4)) + 1, 0 ), 'Raw Data'!$AN:$AN,"&gt;" &amp;DATE(LEFT($AV$3, 4), MONTH("1 " &amp; AQ$6 &amp; " " &amp; LEFT($AV$3, 4)), 0 ), 'Raw Data'!$P:$P,""&amp;'Raw Data'!$B$1,'Raw Data'!$D:$D,"&lt;&gt;*ithdr*",'Raw Data'!$D:$D,"&lt;&gt;*ancel*", 'Raw Data'!$H:$H,"Non*", 'Raw Data'!$J:$J,$A19)</f>
        <v>0</v>
      </c>
      <c r="AR19" s="73"/>
      <c r="AS19" s="73"/>
      <c r="AT19" s="77"/>
      <c r="AU19" s="96">
        <f>SUMIFS('Raw Data'!$AI:$AI, 'Raw Data'!$AN:$AN,"&lt;=" &amp;DATE(MID($AV$3, 15, 4), MONTH("1 " &amp; AU$6 &amp; " " &amp; MID($AV$3, 15, 4)) + 1, 0 ), 'Raw Data'!$AN:$AN,"&gt;" &amp;DATE(MID($AV$3, 15, 4), MONTH("1 " &amp; AU$6 &amp; " " &amp; MID($AV$3, 15, 4)), 0 ), 'Raw Data'!$O:$O,""&amp;'Raw Data'!$B$1,'Raw Data'!$D:$D,"&lt;&gt;*ithdr*",'Raw Data'!$D:$D,"&lt;&gt;*ancel*",'Raw Data'!$P:$P,"--", 'Raw Data'!$H:$H,"Non*", 'Raw Data'!$J:$J, $A19)
+
SUMIFS('Raw Data'!$AI:$AI, 'Raw Data'!$AN:$AN, "&lt;=" &amp;DATE(MID($AV$3, 15, 4), MONTH("1 " &amp; AU$6 &amp; " " &amp; MID($AV$3, 15, 4)) + 1, 0 ), 'Raw Data'!$AN:$AN,"&gt;" &amp;DATE(MID($AV$3, 15, 4), MONTH("1 " &amp; AU$6 &amp; " " &amp; MID($AV$3, 15, 4)), 0 ), 'Raw Data'!$P:$P,""&amp;'Raw Data'!$B$1,'Raw Data'!$D:$D,"&lt;&gt;*ithdr*",'Raw Data'!$D:$D,"&lt;&gt;*ancel*", 'Raw Data'!$H:$H,"Non*", 'Raw Data'!$J:$J,$A19)</f>
        <v>0</v>
      </c>
      <c r="AV19" s="73"/>
      <c r="AW19" s="73"/>
      <c r="AX19" s="77"/>
      <c r="AY19" s="96">
        <f>SUMIFS('Raw Data'!$AI:$AI, 'Raw Data'!$AN:$AN,"&lt;=" &amp;DATE(MID($AV$3, 15, 4), MONTH("1 " &amp; AY$6 &amp; " " &amp; MID($AV$3, 15, 4)) + 1, 0 ), 'Raw Data'!$AN:$AN,"&gt;" &amp;DATE(MID($AV$3, 15, 4), MONTH("1 " &amp; AY$6 &amp; " " &amp; MID($AV$3, 15, 4)), 0 ), 'Raw Data'!$O:$O,""&amp;'Raw Data'!$B$1,'Raw Data'!$D:$D,"&lt;&gt;*ithdr*",'Raw Data'!$D:$D,"&lt;&gt;*ancel*",'Raw Data'!$P:$P,"--", 'Raw Data'!$H:$H,"Non*", 'Raw Data'!$J:$J, $A19)
+
SUMIFS('Raw Data'!$AI:$AI, 'Raw Data'!$AN:$AN, "&lt;=" &amp;DATE(MID($AV$3, 15, 4), MONTH("1 " &amp; AY$6 &amp; " " &amp; MID($AV$3, 15, 4)) + 1, 0 ), 'Raw Data'!$AN:$AN,"&gt;" &amp;DATE(MID($AV$3, 15, 4), MONTH("1 " &amp; AY$6 &amp; " " &amp; MID($AV$3, 15, 4)), 0 ), 'Raw Data'!$P:$P,""&amp;'Raw Data'!$B$1,'Raw Data'!$D:$D,"&lt;&gt;*ithdr*",'Raw Data'!$D:$D,"&lt;&gt;*ancel*", 'Raw Data'!$H:$H,"Non*", 'Raw Data'!$J:$J,$A19)</f>
        <v>0</v>
      </c>
      <c r="AZ19" s="73"/>
      <c r="BA19" s="73"/>
      <c r="BB19" s="77"/>
      <c r="BC19" s="96">
        <f>SUMIFS('Raw Data'!$AI:$AI, 'Raw Data'!$AN:$AN,"&lt;=" &amp;DATE(MID($AV$3, 15, 4), MONTH("1 " &amp; BC$6 &amp; " " &amp; MID($AV$3, 15, 4)) + 1, 0 ), 'Raw Data'!$AN:$AN,"&gt;" &amp;DATE(MID($AV$3, 15, 4), MONTH("1 " &amp; BC$6 &amp; " " &amp; MID($AV$3, 15, 4)), 0 ), 'Raw Data'!$O:$O,""&amp;'Raw Data'!$B$1,'Raw Data'!$D:$D,"&lt;&gt;*ithdr*",'Raw Data'!$D:$D,"&lt;&gt;*ancel*",'Raw Data'!$P:$P,"--", 'Raw Data'!$H:$H,"Non*", 'Raw Data'!$J:$J, $A19)
+
SUMIFS('Raw Data'!$AI:$AI, 'Raw Data'!$AN:$AN, "&lt;=" &amp;DATE(MID($AV$3, 15, 4), MONTH("1 " &amp; BC$6 &amp; " " &amp; MID($AV$3, 15, 4)) + 1, 0 ), 'Raw Data'!$AN:$AN,"&gt;" &amp;DATE(MID($AV$3, 15, 4), MONTH("1 " &amp; BC$6 &amp; " " &amp; MID($AV$3, 15, 4)), 0 ), 'Raw Data'!$P:$P,""&amp;'Raw Data'!$B$1,'Raw Data'!$D:$D,"&lt;&gt;*ithdr*",'Raw Data'!$D:$D,"&lt;&gt;*ancel*", 'Raw Data'!$H:$H,"Non*", 'Raw Data'!$J:$J,$A19)</f>
        <v>0</v>
      </c>
      <c r="BD19" s="73"/>
      <c r="BE19" s="73"/>
      <c r="BF19" s="74"/>
    </row>
    <row r="20" ht="12.75" customHeight="1">
      <c r="A20" s="95" t="s">
        <v>108</v>
      </c>
      <c r="B20" s="73"/>
      <c r="C20" s="73"/>
      <c r="D20" s="73"/>
      <c r="E20" s="73"/>
      <c r="F20" s="73"/>
      <c r="G20" s="73"/>
      <c r="H20" s="73"/>
      <c r="I20" s="73"/>
      <c r="J20" s="77"/>
      <c r="K20" s="96">
        <f>SUMIFS('Raw Data'!$AI:$AI, 'Raw Data'!$AN:$AN,"&lt;=" &amp;DATE(LEFT($AV$3, 4), MONTH("1 " &amp; K$6 &amp; " " &amp; LEFT($AV$3, 4)) + 1, 0 ), 'Raw Data'!$AN:$AN,"&gt;" &amp;DATE(LEFT($AV$3, 4), MONTH("1 " &amp; K$6 &amp; " " &amp; LEFT($AV$3, 4)), 0 ), 'Raw Data'!$O:$O,""&amp;'Raw Data'!$B$1,'Raw Data'!$D:$D,"&lt;&gt;*ithdr*",'Raw Data'!$D:$D,"&lt;&gt;*ancel*",'Raw Data'!$P:$P,"--", 'Raw Data'!$H:$H,"Non*", 'Raw Data'!$J:$J, $A20)
+
SUMIFS('Raw Data'!$AI:$AI, 'Raw Data'!$AN:$AN, "&lt;=" &amp;DATE(LEFT($AV$3, 4), MONTH("1 " &amp; K$6 &amp; " " &amp; LEFT($AV$3, 4)) + 1, 0 ), 'Raw Data'!$AN:$AN,"&gt;" &amp;DATE(LEFT($AV$3, 4), MONTH("1 " &amp; K$6 &amp; " " &amp; LEFT($AV$3, 4)), 0 ), 'Raw Data'!$P:$P,""&amp;'Raw Data'!$B$1,'Raw Data'!$D:$D,"&lt;&gt;*ithdr*",'Raw Data'!$D:$D,"&lt;&gt;*ancel*", 'Raw Data'!$H:$H,"Non*", 'Raw Data'!$J:$J,$A20)</f>
        <v>0</v>
      </c>
      <c r="L20" s="73"/>
      <c r="M20" s="73"/>
      <c r="N20" s="77"/>
      <c r="O20" s="96">
        <f>SUMIFS('Raw Data'!$AI:$AI, 'Raw Data'!$AN:$AN,"&lt;=" &amp;DATE(LEFT($AV$3, 4), MONTH("1 " &amp; O$6 &amp; " " &amp; LEFT($AV$3, 4)) + 1, 0 ), 'Raw Data'!$AN:$AN,"&gt;" &amp;DATE(LEFT($AV$3, 4), MONTH("1 " &amp; O$6 &amp; " " &amp; LEFT($AV$3, 4)), 0 ), 'Raw Data'!$O:$O,""&amp;'Raw Data'!$B$1,'Raw Data'!$D:$D,"&lt;&gt;*ithdr*",'Raw Data'!$D:$D,"&lt;&gt;*ancel*",'Raw Data'!$P:$P,"--", 'Raw Data'!$H:$H,"Non*", 'Raw Data'!$J:$J, $A20)
+
SUMIFS('Raw Data'!$AI:$AI, 'Raw Data'!$AN:$AN, "&lt;=" &amp;DATE(LEFT($AV$3, 4), MONTH("1 " &amp; O$6 &amp; " " &amp; LEFT($AV$3, 4)) + 1, 0 ), 'Raw Data'!$AN:$AN,"&gt;" &amp;DATE(LEFT($AV$3, 4), MONTH("1 " &amp; O$6 &amp; " " &amp; LEFT($AV$3, 4)), 0 ), 'Raw Data'!$P:$P,""&amp;'Raw Data'!$B$1,'Raw Data'!$D:$D,"&lt;&gt;*ithdr*",'Raw Data'!$D:$D,"&lt;&gt;*ancel*", 'Raw Data'!$H:$H,"Non*", 'Raw Data'!$J:$J,$A20)</f>
        <v>0</v>
      </c>
      <c r="P20" s="73"/>
      <c r="Q20" s="73"/>
      <c r="R20" s="77"/>
      <c r="S20" s="96">
        <f>SUMIFS('Raw Data'!$AI:$AI, 'Raw Data'!$AN:$AN,"&lt;=" &amp;DATE(LEFT($AV$3, 4), MONTH("1 " &amp; S$6 &amp; " " &amp; LEFT($AV$3, 4)) + 1, 0 ), 'Raw Data'!$AN:$AN,"&gt;" &amp;DATE(LEFT($AV$3, 4), MONTH("1 " &amp; S$6 &amp; " " &amp; LEFT($AV$3, 4)), 0 ), 'Raw Data'!$O:$O,""&amp;'Raw Data'!$B$1,'Raw Data'!$D:$D,"&lt;&gt;*ithdr*",'Raw Data'!$D:$D,"&lt;&gt;*ancel*",'Raw Data'!$P:$P,"--", 'Raw Data'!$H:$H,"Non*", 'Raw Data'!$J:$J, $A20)
+
SUMIFS('Raw Data'!$AI:$AI, 'Raw Data'!$AN:$AN, "&lt;=" &amp;DATE(LEFT($AV$3, 4), MONTH("1 " &amp; S$6 &amp; " " &amp; LEFT($AV$3, 4)) + 1, 0 ), 'Raw Data'!$AN:$AN,"&gt;" &amp;DATE(LEFT($AV$3, 4), MONTH("1 " &amp; S$6 &amp; " " &amp; LEFT($AV$3, 4)), 0 ), 'Raw Data'!$P:$P,""&amp;'Raw Data'!$B$1,'Raw Data'!$D:$D,"&lt;&gt;*ithdr*",'Raw Data'!$D:$D,"&lt;&gt;*ancel*", 'Raw Data'!$H:$H,"Non*", 'Raw Data'!$J:$J,$A20)</f>
        <v>0</v>
      </c>
      <c r="T20" s="73"/>
      <c r="U20" s="73"/>
      <c r="V20" s="77"/>
      <c r="W20" s="96">
        <f>SUMIFS('Raw Data'!$AI:$AI, 'Raw Data'!$AN:$AN,"&lt;=" &amp;DATE(LEFT($AV$3, 4), MONTH("1 " &amp; W$6 &amp; " " &amp; LEFT($AV$3, 4)) + 1, 0 ), 'Raw Data'!$AN:$AN,"&gt;" &amp;DATE(LEFT($AV$3, 4), MONTH("1 " &amp; W$6 &amp; " " &amp; LEFT($AV$3, 4)), 0 ), 'Raw Data'!$O:$O,""&amp;'Raw Data'!$B$1,'Raw Data'!$D:$D,"&lt;&gt;*ithdr*",'Raw Data'!$D:$D,"&lt;&gt;*ancel*",'Raw Data'!$P:$P,"--", 'Raw Data'!$H:$H,"Non*", 'Raw Data'!$J:$J, $A20)
+
SUMIFS('Raw Data'!$AI:$AI, 'Raw Data'!$AN:$AN, "&lt;=" &amp;DATE(LEFT($AV$3, 4), MONTH("1 " &amp; W$6 &amp; " " &amp; LEFT($AV$3, 4)) + 1, 0 ), 'Raw Data'!$AN:$AN,"&gt;" &amp;DATE(LEFT($AV$3, 4), MONTH("1 " &amp; W$6 &amp; " " &amp; LEFT($AV$3, 4)), 0 ), 'Raw Data'!$P:$P,""&amp;'Raw Data'!$B$1,'Raw Data'!$D:$D,"&lt;&gt;*ithdr*",'Raw Data'!$D:$D,"&lt;&gt;*ancel*", 'Raw Data'!$H:$H,"Non*", 'Raw Data'!$J:$J,$A20)</f>
        <v>0</v>
      </c>
      <c r="X20" s="73"/>
      <c r="Y20" s="73"/>
      <c r="Z20" s="77"/>
      <c r="AA20" s="96">
        <f>SUMIFS('Raw Data'!$AI:$AI, 'Raw Data'!$AN:$AN,"&lt;=" &amp;DATE(LEFT($AV$3, 4), MONTH("1 " &amp; AA$6 &amp; " " &amp; LEFT($AV$3, 4)) + 1, 0 ), 'Raw Data'!$AN:$AN,"&gt;" &amp;DATE(LEFT($AV$3, 4), MONTH("1 " &amp; AA$6 &amp; " " &amp; LEFT($AV$3, 4)), 0 ), 'Raw Data'!$O:$O,""&amp;'Raw Data'!$B$1,'Raw Data'!$D:$D,"&lt;&gt;*ithdr*",'Raw Data'!$D:$D,"&lt;&gt;*ancel*",'Raw Data'!$P:$P,"--", 'Raw Data'!$H:$H,"Non*", 'Raw Data'!$J:$J, $A20)
+
SUMIFS('Raw Data'!$AI:$AI, 'Raw Data'!$AN:$AN, "&lt;=" &amp;DATE(LEFT($AV$3, 4), MONTH("1 " &amp; AA$6 &amp; " " &amp; LEFT($AV$3, 4)) + 1, 0 ), 'Raw Data'!$AN:$AN,"&gt;" &amp;DATE(LEFT($AV$3, 4), MONTH("1 " &amp; AA$6 &amp; " " &amp; LEFT($AV$3, 4)), 0 ), 'Raw Data'!$P:$P,""&amp;'Raw Data'!$B$1,'Raw Data'!$D:$D,"&lt;&gt;*ithdr*",'Raw Data'!$D:$D,"&lt;&gt;*ancel*", 'Raw Data'!$H:$H,"Non*", 'Raw Data'!$J:$J,$A20)</f>
        <v>0</v>
      </c>
      <c r="AB20" s="73"/>
      <c r="AC20" s="73"/>
      <c r="AD20" s="77"/>
      <c r="AE20" s="96">
        <f>SUMIFS('Raw Data'!$AI:$AI, 'Raw Data'!$AN:$AN,"&lt;=" &amp;DATE(LEFT($AV$3, 4), MONTH("1 " &amp; AE$6 &amp; " " &amp; LEFT($AV$3, 4)) + 1, 0 ), 'Raw Data'!$AN:$AN,"&gt;" &amp;DATE(LEFT($AV$3, 4), MONTH("1 " &amp; AE$6 &amp; " " &amp; LEFT($AV$3, 4)), 0 ), 'Raw Data'!$O:$O,""&amp;'Raw Data'!$B$1,'Raw Data'!$D:$D,"&lt;&gt;*ithdr*",'Raw Data'!$D:$D,"&lt;&gt;*ancel*",'Raw Data'!$P:$P,"--", 'Raw Data'!$H:$H,"Non*", 'Raw Data'!$J:$J, $A20)
+
SUMIFS('Raw Data'!$AI:$AI, 'Raw Data'!$AN:$AN, "&lt;=" &amp;DATE(LEFT($AV$3, 4), MONTH("1 " &amp; AE$6 &amp; " " &amp; LEFT($AV$3, 4)) + 1, 0 ), 'Raw Data'!$AN:$AN,"&gt;" &amp;DATE(LEFT($AV$3, 4), MONTH("1 " &amp; AE$6 &amp; " " &amp; LEFT($AV$3, 4)), 0 ), 'Raw Data'!$P:$P,""&amp;'Raw Data'!$B$1,'Raw Data'!$D:$D,"&lt;&gt;*ithdr*",'Raw Data'!$D:$D,"&lt;&gt;*ancel*", 'Raw Data'!$H:$H,"Non*", 'Raw Data'!$J:$J,$A20)</f>
        <v>0</v>
      </c>
      <c r="AF20" s="73"/>
      <c r="AG20" s="73"/>
      <c r="AH20" s="77"/>
      <c r="AI20" s="96">
        <f>SUMIFS('Raw Data'!$AI:$AI, 'Raw Data'!$AN:$AN,"&lt;=" &amp;DATE(LEFT($AV$3, 4), MONTH("1 " &amp; AI$6 &amp; " " &amp; LEFT($AV$3, 4)) + 1, 0 ), 'Raw Data'!$AN:$AN,"&gt;" &amp;DATE(LEFT($AV$3, 4), MONTH("1 " &amp; AI$6 &amp; " " &amp; LEFT($AV$3, 4)), 0 ), 'Raw Data'!$O:$O,""&amp;'Raw Data'!$B$1,'Raw Data'!$D:$D,"&lt;&gt;*ithdr*",'Raw Data'!$D:$D,"&lt;&gt;*ancel*",'Raw Data'!$P:$P,"--", 'Raw Data'!$H:$H,"Non*", 'Raw Data'!$J:$J, $A20)
+
SUMIFS('Raw Data'!$AI:$AI, 'Raw Data'!$AN:$AN, "&lt;=" &amp;DATE(LEFT($AV$3, 4), MONTH("1 " &amp; AI$6 &amp; " " &amp; LEFT($AV$3, 4)) + 1, 0 ), 'Raw Data'!$AN:$AN,"&gt;" &amp;DATE(LEFT($AV$3, 4), MONTH("1 " &amp; AI$6 &amp; " " &amp; LEFT($AV$3, 4)), 0 ), 'Raw Data'!$P:$P,""&amp;'Raw Data'!$B$1,'Raw Data'!$D:$D,"&lt;&gt;*ithdr*",'Raw Data'!$D:$D,"&lt;&gt;*ancel*", 'Raw Data'!$H:$H,"Non*", 'Raw Data'!$J:$J,$A20)</f>
        <v>0</v>
      </c>
      <c r="AJ20" s="73"/>
      <c r="AK20" s="73"/>
      <c r="AL20" s="77"/>
      <c r="AM20" s="96">
        <f>SUMIFS('Raw Data'!$AI:$AI, 'Raw Data'!$AN:$AN,"&lt;=" &amp;DATE(LEFT($AV$3, 4), MONTH("1 " &amp; AM$6 &amp; " " &amp; LEFT($AV$3, 4)) + 1, 0 ), 'Raw Data'!$AN:$AN,"&gt;" &amp;DATE(LEFT($AV$3, 4), MONTH("1 " &amp; AM$6 &amp; " " &amp; LEFT($AV$3, 4)), 0 ), 'Raw Data'!$O:$O,""&amp;'Raw Data'!$B$1,'Raw Data'!$D:$D,"&lt;&gt;*ithdr*",'Raw Data'!$D:$D,"&lt;&gt;*ancel*",'Raw Data'!$P:$P,"--", 'Raw Data'!$H:$H,"Non*", 'Raw Data'!$J:$J, $A20)
+
SUMIFS('Raw Data'!$AI:$AI, 'Raw Data'!$AN:$AN, "&lt;=" &amp;DATE(LEFT($AV$3, 4), MONTH("1 " &amp; AM$6 &amp; " " &amp; LEFT($AV$3, 4)) + 1, 0 ), 'Raw Data'!$AN:$AN,"&gt;" &amp;DATE(LEFT($AV$3, 4), MONTH("1 " &amp; AM$6 &amp; " " &amp; LEFT($AV$3, 4)), 0 ), 'Raw Data'!$P:$P,""&amp;'Raw Data'!$B$1,'Raw Data'!$D:$D,"&lt;&gt;*ithdr*",'Raw Data'!$D:$D,"&lt;&gt;*ancel*", 'Raw Data'!$H:$H,"Non*", 'Raw Data'!$J:$J,$A20)</f>
        <v>0</v>
      </c>
      <c r="AN20" s="73"/>
      <c r="AO20" s="73"/>
      <c r="AP20" s="77"/>
      <c r="AQ20" s="96">
        <f>SUMIFS('Raw Data'!$AI:$AI, 'Raw Data'!$AN:$AN,"&lt;=" &amp;DATE(LEFT($AV$3, 4), MONTH("1 " &amp; AQ$6 &amp; " " &amp; LEFT($AV$3, 4)) + 1, 0 ), 'Raw Data'!$AN:$AN,"&gt;" &amp;DATE(LEFT($AV$3, 4), MONTH("1 " &amp; AQ$6 &amp; " " &amp; LEFT($AV$3, 4)), 0 ), 'Raw Data'!$O:$O,""&amp;'Raw Data'!$B$1,'Raw Data'!$D:$D,"&lt;&gt;*ithdr*",'Raw Data'!$D:$D,"&lt;&gt;*ancel*",'Raw Data'!$P:$P,"--", 'Raw Data'!$H:$H,"Non*", 'Raw Data'!$J:$J, $A20)
+
SUMIFS('Raw Data'!$AI:$AI, 'Raw Data'!$AN:$AN, "&lt;=" &amp;DATE(LEFT($AV$3, 4), MONTH("1 " &amp; AQ$6 &amp; " " &amp; LEFT($AV$3, 4)) + 1, 0 ), 'Raw Data'!$AN:$AN,"&gt;" &amp;DATE(LEFT($AV$3, 4), MONTH("1 " &amp; AQ$6 &amp; " " &amp; LEFT($AV$3, 4)), 0 ), 'Raw Data'!$P:$P,""&amp;'Raw Data'!$B$1,'Raw Data'!$D:$D,"&lt;&gt;*ithdr*",'Raw Data'!$D:$D,"&lt;&gt;*ancel*", 'Raw Data'!$H:$H,"Non*", 'Raw Data'!$J:$J,$A20)</f>
        <v>0</v>
      </c>
      <c r="AR20" s="73"/>
      <c r="AS20" s="73"/>
      <c r="AT20" s="77"/>
      <c r="AU20" s="96">
        <f>SUMIFS('Raw Data'!$AI:$AI, 'Raw Data'!$AN:$AN,"&lt;=" &amp;DATE(MID($AV$3, 15, 4), MONTH("1 " &amp; AU$6 &amp; " " &amp; MID($AV$3, 15, 4)) + 1, 0 ), 'Raw Data'!$AN:$AN,"&gt;" &amp;DATE(MID($AV$3, 15, 4), MONTH("1 " &amp; AU$6 &amp; " " &amp; MID($AV$3, 15, 4)), 0 ), 'Raw Data'!$O:$O,""&amp;'Raw Data'!$B$1,'Raw Data'!$D:$D,"&lt;&gt;*ithdr*",'Raw Data'!$D:$D,"&lt;&gt;*ancel*",'Raw Data'!$P:$P,"--", 'Raw Data'!$H:$H,"Non*", 'Raw Data'!$J:$J, $A20)
+
SUMIFS('Raw Data'!$AI:$AI, 'Raw Data'!$AN:$AN, "&lt;=" &amp;DATE(MID($AV$3, 15, 4), MONTH("1 " &amp; AU$6 &amp; " " &amp; MID($AV$3, 15, 4)) + 1, 0 ), 'Raw Data'!$AN:$AN,"&gt;" &amp;DATE(MID($AV$3, 15, 4), MONTH("1 " &amp; AU$6 &amp; " " &amp; MID($AV$3, 15, 4)), 0 ), 'Raw Data'!$P:$P,""&amp;'Raw Data'!$B$1,'Raw Data'!$D:$D,"&lt;&gt;*ithdr*",'Raw Data'!$D:$D,"&lt;&gt;*ancel*", 'Raw Data'!$H:$H,"Non*", 'Raw Data'!$J:$J,$A20)</f>
        <v>0</v>
      </c>
      <c r="AV20" s="73"/>
      <c r="AW20" s="73"/>
      <c r="AX20" s="77"/>
      <c r="AY20" s="96">
        <f>SUMIFS('Raw Data'!$AI:$AI, 'Raw Data'!$AN:$AN,"&lt;=" &amp;DATE(MID($AV$3, 15, 4), MONTH("1 " &amp; AY$6 &amp; " " &amp; MID($AV$3, 15, 4)) + 1, 0 ), 'Raw Data'!$AN:$AN,"&gt;" &amp;DATE(MID($AV$3, 15, 4), MONTH("1 " &amp; AY$6 &amp; " " &amp; MID($AV$3, 15, 4)), 0 ), 'Raw Data'!$O:$O,""&amp;'Raw Data'!$B$1,'Raw Data'!$D:$D,"&lt;&gt;*ithdr*",'Raw Data'!$D:$D,"&lt;&gt;*ancel*",'Raw Data'!$P:$P,"--", 'Raw Data'!$H:$H,"Non*", 'Raw Data'!$J:$J, $A20)
+
SUMIFS('Raw Data'!$AI:$AI, 'Raw Data'!$AN:$AN, "&lt;=" &amp;DATE(MID($AV$3, 15, 4), MONTH("1 " &amp; AY$6 &amp; " " &amp; MID($AV$3, 15, 4)) + 1, 0 ), 'Raw Data'!$AN:$AN,"&gt;" &amp;DATE(MID($AV$3, 15, 4), MONTH("1 " &amp; AY$6 &amp; " " &amp; MID($AV$3, 15, 4)), 0 ), 'Raw Data'!$P:$P,""&amp;'Raw Data'!$B$1,'Raw Data'!$D:$D,"&lt;&gt;*ithdr*",'Raw Data'!$D:$D,"&lt;&gt;*ancel*", 'Raw Data'!$H:$H,"Non*", 'Raw Data'!$J:$J,$A20)</f>
        <v>0</v>
      </c>
      <c r="AZ20" s="73"/>
      <c r="BA20" s="73"/>
      <c r="BB20" s="77"/>
      <c r="BC20" s="96">
        <f>SUMIFS('Raw Data'!$AI:$AI, 'Raw Data'!$AN:$AN,"&lt;=" &amp;DATE(MID($AV$3, 15, 4), MONTH("1 " &amp; BC$6 &amp; " " &amp; MID($AV$3, 15, 4)) + 1, 0 ), 'Raw Data'!$AN:$AN,"&gt;" &amp;DATE(MID($AV$3, 15, 4), MONTH("1 " &amp; BC$6 &amp; " " &amp; MID($AV$3, 15, 4)), 0 ), 'Raw Data'!$O:$O,""&amp;'Raw Data'!$B$1,'Raw Data'!$D:$D,"&lt;&gt;*ithdr*",'Raw Data'!$D:$D,"&lt;&gt;*ancel*",'Raw Data'!$P:$P,"--", 'Raw Data'!$H:$H,"Non*", 'Raw Data'!$J:$J, $A20)
+
SUMIFS('Raw Data'!$AI:$AI, 'Raw Data'!$AN:$AN, "&lt;=" &amp;DATE(MID($AV$3, 15, 4), MONTH("1 " &amp; BC$6 &amp; " " &amp; MID($AV$3, 15, 4)) + 1, 0 ), 'Raw Data'!$AN:$AN,"&gt;" &amp;DATE(MID($AV$3, 15, 4), MONTH("1 " &amp; BC$6 &amp; " " &amp; MID($AV$3, 15, 4)), 0 ), 'Raw Data'!$P:$P,""&amp;'Raw Data'!$B$1,'Raw Data'!$D:$D,"&lt;&gt;*ithdr*",'Raw Data'!$D:$D,"&lt;&gt;*ancel*", 'Raw Data'!$H:$H,"Non*", 'Raw Data'!$J:$J,$A20)</f>
        <v>0</v>
      </c>
      <c r="BD20" s="73"/>
      <c r="BE20" s="73"/>
      <c r="BF20" s="74"/>
    </row>
    <row r="21" ht="12.75" customHeight="1">
      <c r="A21" s="95" t="s">
        <v>109</v>
      </c>
      <c r="B21" s="73"/>
      <c r="C21" s="73"/>
      <c r="D21" s="73"/>
      <c r="E21" s="73"/>
      <c r="F21" s="73"/>
      <c r="G21" s="73"/>
      <c r="H21" s="73"/>
      <c r="I21" s="73"/>
      <c r="J21" s="77"/>
      <c r="K21" s="96">
        <f>SUMIFS('Raw Data'!$AI:$AI, 'Raw Data'!$AN:$AN,"&lt;=" &amp;DATE(LEFT($AV$3, 4), MONTH("1 " &amp; K$6 &amp; " " &amp; LEFT($AV$3, 4)) + 1, 0 ), 'Raw Data'!$AN:$AN,"&gt;" &amp;DATE(LEFT($AV$3, 4), MONTH("1 " &amp; K$6 &amp; " " &amp; LEFT($AV$3, 4)), 0 ), 'Raw Data'!$O:$O,""&amp;'Raw Data'!$B$1,'Raw Data'!$D:$D,"&lt;&gt;*ithdr*",'Raw Data'!$D:$D,"&lt;&gt;*ancel*",'Raw Data'!$P:$P,"--", 'Raw Data'!$H:$H,"Non*", 'Raw Data'!$J:$J, $A21)
+
SUMIFS('Raw Data'!$AI:$AI, 'Raw Data'!$AN:$AN, "&lt;=" &amp;DATE(LEFT($AV$3, 4), MONTH("1 " &amp; K$6 &amp; " " &amp; LEFT($AV$3, 4)) + 1, 0 ), 'Raw Data'!$AN:$AN,"&gt;" &amp;DATE(LEFT($AV$3, 4), MONTH("1 " &amp; K$6 &amp; " " &amp; LEFT($AV$3, 4)), 0 ), 'Raw Data'!$P:$P,""&amp;'Raw Data'!$B$1,'Raw Data'!$D:$D,"&lt;&gt;*ithdr*",'Raw Data'!$D:$D,"&lt;&gt;*ancel*", 'Raw Data'!$H:$H,"Non*", 'Raw Data'!$J:$J,$A21)</f>
        <v>0</v>
      </c>
      <c r="L21" s="73"/>
      <c r="M21" s="73"/>
      <c r="N21" s="77"/>
      <c r="O21" s="96">
        <f>SUMIFS('Raw Data'!$AI:$AI, 'Raw Data'!$AN:$AN,"&lt;=" &amp;DATE(LEFT($AV$3, 4), MONTH("1 " &amp; O$6 &amp; " " &amp; LEFT($AV$3, 4)) + 1, 0 ), 'Raw Data'!$AN:$AN,"&gt;" &amp;DATE(LEFT($AV$3, 4), MONTH("1 " &amp; O$6 &amp; " " &amp; LEFT($AV$3, 4)), 0 ), 'Raw Data'!$O:$O,""&amp;'Raw Data'!$B$1,'Raw Data'!$D:$D,"&lt;&gt;*ithdr*",'Raw Data'!$D:$D,"&lt;&gt;*ancel*",'Raw Data'!$P:$P,"--", 'Raw Data'!$H:$H,"Non*", 'Raw Data'!$J:$J, $A21)
+
SUMIFS('Raw Data'!$AI:$AI, 'Raw Data'!$AN:$AN, "&lt;=" &amp;DATE(LEFT($AV$3, 4), MONTH("1 " &amp; O$6 &amp; " " &amp; LEFT($AV$3, 4)) + 1, 0 ), 'Raw Data'!$AN:$AN,"&gt;" &amp;DATE(LEFT($AV$3, 4), MONTH("1 " &amp; O$6 &amp; " " &amp; LEFT($AV$3, 4)), 0 ), 'Raw Data'!$P:$P,""&amp;'Raw Data'!$B$1,'Raw Data'!$D:$D,"&lt;&gt;*ithdr*",'Raw Data'!$D:$D,"&lt;&gt;*ancel*", 'Raw Data'!$H:$H,"Non*", 'Raw Data'!$J:$J,$A21)</f>
        <v>0</v>
      </c>
      <c r="P21" s="73"/>
      <c r="Q21" s="73"/>
      <c r="R21" s="77"/>
      <c r="S21" s="96">
        <f>SUMIFS('Raw Data'!$AI:$AI, 'Raw Data'!$AN:$AN,"&lt;=" &amp;DATE(LEFT($AV$3, 4), MONTH("1 " &amp; S$6 &amp; " " &amp; LEFT($AV$3, 4)) + 1, 0 ), 'Raw Data'!$AN:$AN,"&gt;" &amp;DATE(LEFT($AV$3, 4), MONTH("1 " &amp; S$6 &amp; " " &amp; LEFT($AV$3, 4)), 0 ), 'Raw Data'!$O:$O,""&amp;'Raw Data'!$B$1,'Raw Data'!$D:$D,"&lt;&gt;*ithdr*",'Raw Data'!$D:$D,"&lt;&gt;*ancel*",'Raw Data'!$P:$P,"--", 'Raw Data'!$H:$H,"Non*", 'Raw Data'!$J:$J, $A21)
+
SUMIFS('Raw Data'!$AI:$AI, 'Raw Data'!$AN:$AN, "&lt;=" &amp;DATE(LEFT($AV$3, 4), MONTH("1 " &amp; S$6 &amp; " " &amp; LEFT($AV$3, 4)) + 1, 0 ), 'Raw Data'!$AN:$AN,"&gt;" &amp;DATE(LEFT($AV$3, 4), MONTH("1 " &amp; S$6 &amp; " " &amp; LEFT($AV$3, 4)), 0 ), 'Raw Data'!$P:$P,""&amp;'Raw Data'!$B$1,'Raw Data'!$D:$D,"&lt;&gt;*ithdr*",'Raw Data'!$D:$D,"&lt;&gt;*ancel*", 'Raw Data'!$H:$H,"Non*", 'Raw Data'!$J:$J,$A21)</f>
        <v>0</v>
      </c>
      <c r="T21" s="73"/>
      <c r="U21" s="73"/>
      <c r="V21" s="77"/>
      <c r="W21" s="96">
        <f>SUMIFS('Raw Data'!$AI:$AI, 'Raw Data'!$AN:$AN,"&lt;=" &amp;DATE(LEFT($AV$3, 4), MONTH("1 " &amp; W$6 &amp; " " &amp; LEFT($AV$3, 4)) + 1, 0 ), 'Raw Data'!$AN:$AN,"&gt;" &amp;DATE(LEFT($AV$3, 4), MONTH("1 " &amp; W$6 &amp; " " &amp; LEFT($AV$3, 4)), 0 ), 'Raw Data'!$O:$O,""&amp;'Raw Data'!$B$1,'Raw Data'!$D:$D,"&lt;&gt;*ithdr*",'Raw Data'!$D:$D,"&lt;&gt;*ancel*",'Raw Data'!$P:$P,"--", 'Raw Data'!$H:$H,"Non*", 'Raw Data'!$J:$J, $A21)
+
SUMIFS('Raw Data'!$AI:$AI, 'Raw Data'!$AN:$AN, "&lt;=" &amp;DATE(LEFT($AV$3, 4), MONTH("1 " &amp; W$6 &amp; " " &amp; LEFT($AV$3, 4)) + 1, 0 ), 'Raw Data'!$AN:$AN,"&gt;" &amp;DATE(LEFT($AV$3, 4), MONTH("1 " &amp; W$6 &amp; " " &amp; LEFT($AV$3, 4)), 0 ), 'Raw Data'!$P:$P,""&amp;'Raw Data'!$B$1,'Raw Data'!$D:$D,"&lt;&gt;*ithdr*",'Raw Data'!$D:$D,"&lt;&gt;*ancel*", 'Raw Data'!$H:$H,"Non*", 'Raw Data'!$J:$J,$A21)</f>
        <v>0</v>
      </c>
      <c r="X21" s="73"/>
      <c r="Y21" s="73"/>
      <c r="Z21" s="77"/>
      <c r="AA21" s="96">
        <f>SUMIFS('Raw Data'!$AI:$AI, 'Raw Data'!$AN:$AN,"&lt;=" &amp;DATE(LEFT($AV$3, 4), MONTH("1 " &amp; AA$6 &amp; " " &amp; LEFT($AV$3, 4)) + 1, 0 ), 'Raw Data'!$AN:$AN,"&gt;" &amp;DATE(LEFT($AV$3, 4), MONTH("1 " &amp; AA$6 &amp; " " &amp; LEFT($AV$3, 4)), 0 ), 'Raw Data'!$O:$O,""&amp;'Raw Data'!$B$1,'Raw Data'!$D:$D,"&lt;&gt;*ithdr*",'Raw Data'!$D:$D,"&lt;&gt;*ancel*",'Raw Data'!$P:$P,"--", 'Raw Data'!$H:$H,"Non*", 'Raw Data'!$J:$J, $A21)
+
SUMIFS('Raw Data'!$AI:$AI, 'Raw Data'!$AN:$AN, "&lt;=" &amp;DATE(LEFT($AV$3, 4), MONTH("1 " &amp; AA$6 &amp; " " &amp; LEFT($AV$3, 4)) + 1, 0 ), 'Raw Data'!$AN:$AN,"&gt;" &amp;DATE(LEFT($AV$3, 4), MONTH("1 " &amp; AA$6 &amp; " " &amp; LEFT($AV$3, 4)), 0 ), 'Raw Data'!$P:$P,""&amp;'Raw Data'!$B$1,'Raw Data'!$D:$D,"&lt;&gt;*ithdr*",'Raw Data'!$D:$D,"&lt;&gt;*ancel*", 'Raw Data'!$H:$H,"Non*", 'Raw Data'!$J:$J,$A21)</f>
        <v>0</v>
      </c>
      <c r="AB21" s="73"/>
      <c r="AC21" s="73"/>
      <c r="AD21" s="77"/>
      <c r="AE21" s="96">
        <f>SUMIFS('Raw Data'!$AI:$AI, 'Raw Data'!$AN:$AN,"&lt;=" &amp;DATE(LEFT($AV$3, 4), MONTH("1 " &amp; AE$6 &amp; " " &amp; LEFT($AV$3, 4)) + 1, 0 ), 'Raw Data'!$AN:$AN,"&gt;" &amp;DATE(LEFT($AV$3, 4), MONTH("1 " &amp; AE$6 &amp; " " &amp; LEFT($AV$3, 4)), 0 ), 'Raw Data'!$O:$O,""&amp;'Raw Data'!$B$1,'Raw Data'!$D:$D,"&lt;&gt;*ithdr*",'Raw Data'!$D:$D,"&lt;&gt;*ancel*",'Raw Data'!$P:$P,"--", 'Raw Data'!$H:$H,"Non*", 'Raw Data'!$J:$J, $A21)
+
SUMIFS('Raw Data'!$AI:$AI, 'Raw Data'!$AN:$AN, "&lt;=" &amp;DATE(LEFT($AV$3, 4), MONTH("1 " &amp; AE$6 &amp; " " &amp; LEFT($AV$3, 4)) + 1, 0 ), 'Raw Data'!$AN:$AN,"&gt;" &amp;DATE(LEFT($AV$3, 4), MONTH("1 " &amp; AE$6 &amp; " " &amp; LEFT($AV$3, 4)), 0 ), 'Raw Data'!$P:$P,""&amp;'Raw Data'!$B$1,'Raw Data'!$D:$D,"&lt;&gt;*ithdr*",'Raw Data'!$D:$D,"&lt;&gt;*ancel*", 'Raw Data'!$H:$H,"Non*", 'Raw Data'!$J:$J,$A21)</f>
        <v>0</v>
      </c>
      <c r="AF21" s="73"/>
      <c r="AG21" s="73"/>
      <c r="AH21" s="77"/>
      <c r="AI21" s="96">
        <f>SUMIFS('Raw Data'!$AI:$AI, 'Raw Data'!$AN:$AN,"&lt;=" &amp;DATE(LEFT($AV$3, 4), MONTH("1 " &amp; AI$6 &amp; " " &amp; LEFT($AV$3, 4)) + 1, 0 ), 'Raw Data'!$AN:$AN,"&gt;" &amp;DATE(LEFT($AV$3, 4), MONTH("1 " &amp; AI$6 &amp; " " &amp; LEFT($AV$3, 4)), 0 ), 'Raw Data'!$O:$O,""&amp;'Raw Data'!$B$1,'Raw Data'!$D:$D,"&lt;&gt;*ithdr*",'Raw Data'!$D:$D,"&lt;&gt;*ancel*",'Raw Data'!$P:$P,"--", 'Raw Data'!$H:$H,"Non*", 'Raw Data'!$J:$J, $A21)
+
SUMIFS('Raw Data'!$AI:$AI, 'Raw Data'!$AN:$AN, "&lt;=" &amp;DATE(LEFT($AV$3, 4), MONTH("1 " &amp; AI$6 &amp; " " &amp; LEFT($AV$3, 4)) + 1, 0 ), 'Raw Data'!$AN:$AN,"&gt;" &amp;DATE(LEFT($AV$3, 4), MONTH("1 " &amp; AI$6 &amp; " " &amp; LEFT($AV$3, 4)), 0 ), 'Raw Data'!$P:$P,""&amp;'Raw Data'!$B$1,'Raw Data'!$D:$D,"&lt;&gt;*ithdr*",'Raw Data'!$D:$D,"&lt;&gt;*ancel*", 'Raw Data'!$H:$H,"Non*", 'Raw Data'!$J:$J,$A21)</f>
        <v>0</v>
      </c>
      <c r="AJ21" s="73"/>
      <c r="AK21" s="73"/>
      <c r="AL21" s="77"/>
      <c r="AM21" s="96">
        <f>SUMIFS('Raw Data'!$AI:$AI, 'Raw Data'!$AN:$AN,"&lt;=" &amp;DATE(LEFT($AV$3, 4), MONTH("1 " &amp; AM$6 &amp; " " &amp; LEFT($AV$3, 4)) + 1, 0 ), 'Raw Data'!$AN:$AN,"&gt;" &amp;DATE(LEFT($AV$3, 4), MONTH("1 " &amp; AM$6 &amp; " " &amp; LEFT($AV$3, 4)), 0 ), 'Raw Data'!$O:$O,""&amp;'Raw Data'!$B$1,'Raw Data'!$D:$D,"&lt;&gt;*ithdr*",'Raw Data'!$D:$D,"&lt;&gt;*ancel*",'Raw Data'!$P:$P,"--", 'Raw Data'!$H:$H,"Non*", 'Raw Data'!$J:$J, $A21)
+
SUMIFS('Raw Data'!$AI:$AI, 'Raw Data'!$AN:$AN, "&lt;=" &amp;DATE(LEFT($AV$3, 4), MONTH("1 " &amp; AM$6 &amp; " " &amp; LEFT($AV$3, 4)) + 1, 0 ), 'Raw Data'!$AN:$AN,"&gt;" &amp;DATE(LEFT($AV$3, 4), MONTH("1 " &amp; AM$6 &amp; " " &amp; LEFT($AV$3, 4)), 0 ), 'Raw Data'!$P:$P,""&amp;'Raw Data'!$B$1,'Raw Data'!$D:$D,"&lt;&gt;*ithdr*",'Raw Data'!$D:$D,"&lt;&gt;*ancel*", 'Raw Data'!$H:$H,"Non*", 'Raw Data'!$J:$J,$A21)</f>
        <v>0</v>
      </c>
      <c r="AN21" s="73"/>
      <c r="AO21" s="73"/>
      <c r="AP21" s="77"/>
      <c r="AQ21" s="96">
        <f>SUMIFS('Raw Data'!$AI:$AI, 'Raw Data'!$AN:$AN,"&lt;=" &amp;DATE(LEFT($AV$3, 4), MONTH("1 " &amp; AQ$6 &amp; " " &amp; LEFT($AV$3, 4)) + 1, 0 ), 'Raw Data'!$AN:$AN,"&gt;" &amp;DATE(LEFT($AV$3, 4), MONTH("1 " &amp; AQ$6 &amp; " " &amp; LEFT($AV$3, 4)), 0 ), 'Raw Data'!$O:$O,""&amp;'Raw Data'!$B$1,'Raw Data'!$D:$D,"&lt;&gt;*ithdr*",'Raw Data'!$D:$D,"&lt;&gt;*ancel*",'Raw Data'!$P:$P,"--", 'Raw Data'!$H:$H,"Non*", 'Raw Data'!$J:$J, $A21)
+
SUMIFS('Raw Data'!$AI:$AI, 'Raw Data'!$AN:$AN, "&lt;=" &amp;DATE(LEFT($AV$3, 4), MONTH("1 " &amp; AQ$6 &amp; " " &amp; LEFT($AV$3, 4)) + 1, 0 ), 'Raw Data'!$AN:$AN,"&gt;" &amp;DATE(LEFT($AV$3, 4), MONTH("1 " &amp; AQ$6 &amp; " " &amp; LEFT($AV$3, 4)), 0 ), 'Raw Data'!$P:$P,""&amp;'Raw Data'!$B$1,'Raw Data'!$D:$D,"&lt;&gt;*ithdr*",'Raw Data'!$D:$D,"&lt;&gt;*ancel*", 'Raw Data'!$H:$H,"Non*", 'Raw Data'!$J:$J,$A21)</f>
        <v>0</v>
      </c>
      <c r="AR21" s="73"/>
      <c r="AS21" s="73"/>
      <c r="AT21" s="77"/>
      <c r="AU21" s="96">
        <f>SUMIFS('Raw Data'!$AI:$AI, 'Raw Data'!$AN:$AN,"&lt;=" &amp;DATE(MID($AV$3, 15, 4), MONTH("1 " &amp; AU$6 &amp; " " &amp; MID($AV$3, 15, 4)) + 1, 0 ), 'Raw Data'!$AN:$AN,"&gt;" &amp;DATE(MID($AV$3, 15, 4), MONTH("1 " &amp; AU$6 &amp; " " &amp; MID($AV$3, 15, 4)), 0 ), 'Raw Data'!$O:$O,""&amp;'Raw Data'!$B$1,'Raw Data'!$D:$D,"&lt;&gt;*ithdr*",'Raw Data'!$D:$D,"&lt;&gt;*ancel*",'Raw Data'!$P:$P,"--", 'Raw Data'!$H:$H,"Non*", 'Raw Data'!$J:$J, $A21)
+
SUMIFS('Raw Data'!$AI:$AI, 'Raw Data'!$AN:$AN, "&lt;=" &amp;DATE(MID($AV$3, 15, 4), MONTH("1 " &amp; AU$6 &amp; " " &amp; MID($AV$3, 15, 4)) + 1, 0 ), 'Raw Data'!$AN:$AN,"&gt;" &amp;DATE(MID($AV$3, 15, 4), MONTH("1 " &amp; AU$6 &amp; " " &amp; MID($AV$3, 15, 4)), 0 ), 'Raw Data'!$P:$P,""&amp;'Raw Data'!$B$1,'Raw Data'!$D:$D,"&lt;&gt;*ithdr*",'Raw Data'!$D:$D,"&lt;&gt;*ancel*", 'Raw Data'!$H:$H,"Non*", 'Raw Data'!$J:$J,$A21)</f>
        <v>0</v>
      </c>
      <c r="AV21" s="73"/>
      <c r="AW21" s="73"/>
      <c r="AX21" s="77"/>
      <c r="AY21" s="96">
        <f>SUMIFS('Raw Data'!$AI:$AI, 'Raw Data'!$AN:$AN,"&lt;=" &amp;DATE(MID($AV$3, 15, 4), MONTH("1 " &amp; AY$6 &amp; " " &amp; MID($AV$3, 15, 4)) + 1, 0 ), 'Raw Data'!$AN:$AN,"&gt;" &amp;DATE(MID($AV$3, 15, 4), MONTH("1 " &amp; AY$6 &amp; " " &amp; MID($AV$3, 15, 4)), 0 ), 'Raw Data'!$O:$O,""&amp;'Raw Data'!$B$1,'Raw Data'!$D:$D,"&lt;&gt;*ithdr*",'Raw Data'!$D:$D,"&lt;&gt;*ancel*",'Raw Data'!$P:$P,"--", 'Raw Data'!$H:$H,"Non*", 'Raw Data'!$J:$J, $A21)
+
SUMIFS('Raw Data'!$AI:$AI, 'Raw Data'!$AN:$AN, "&lt;=" &amp;DATE(MID($AV$3, 15, 4), MONTH("1 " &amp; AY$6 &amp; " " &amp; MID($AV$3, 15, 4)) + 1, 0 ), 'Raw Data'!$AN:$AN,"&gt;" &amp;DATE(MID($AV$3, 15, 4), MONTH("1 " &amp; AY$6 &amp; " " &amp; MID($AV$3, 15, 4)), 0 ), 'Raw Data'!$P:$P,""&amp;'Raw Data'!$B$1,'Raw Data'!$D:$D,"&lt;&gt;*ithdr*",'Raw Data'!$D:$D,"&lt;&gt;*ancel*", 'Raw Data'!$H:$H,"Non*", 'Raw Data'!$J:$J,$A21)</f>
        <v>0</v>
      </c>
      <c r="AZ21" s="73"/>
      <c r="BA21" s="73"/>
      <c r="BB21" s="77"/>
      <c r="BC21" s="96">
        <f>SUMIFS('Raw Data'!$AI:$AI, 'Raw Data'!$AN:$AN,"&lt;=" &amp;DATE(MID($AV$3, 15, 4), MONTH("1 " &amp; BC$6 &amp; " " &amp; MID($AV$3, 15, 4)) + 1, 0 ), 'Raw Data'!$AN:$AN,"&gt;" &amp;DATE(MID($AV$3, 15, 4), MONTH("1 " &amp; BC$6 &amp; " " &amp; MID($AV$3, 15, 4)), 0 ), 'Raw Data'!$O:$O,""&amp;'Raw Data'!$B$1,'Raw Data'!$D:$D,"&lt;&gt;*ithdr*",'Raw Data'!$D:$D,"&lt;&gt;*ancel*",'Raw Data'!$P:$P,"--", 'Raw Data'!$H:$H,"Non*", 'Raw Data'!$J:$J, $A21)
+
SUMIFS('Raw Data'!$AI:$AI, 'Raw Data'!$AN:$AN, "&lt;=" &amp;DATE(MID($AV$3, 15, 4), MONTH("1 " &amp; BC$6 &amp; " " &amp; MID($AV$3, 15, 4)) + 1, 0 ), 'Raw Data'!$AN:$AN,"&gt;" &amp;DATE(MID($AV$3, 15, 4), MONTH("1 " &amp; BC$6 &amp; " " &amp; MID($AV$3, 15, 4)), 0 ), 'Raw Data'!$P:$P,""&amp;'Raw Data'!$B$1,'Raw Data'!$D:$D,"&lt;&gt;*ithdr*",'Raw Data'!$D:$D,"&lt;&gt;*ancel*", 'Raw Data'!$H:$H,"Non*", 'Raw Data'!$J:$J,$A21)</f>
        <v>0</v>
      </c>
      <c r="BD21" s="73"/>
      <c r="BE21" s="73"/>
      <c r="BF21" s="74"/>
    </row>
    <row r="22" ht="12.75" customHeight="1">
      <c r="A22" s="95" t="s">
        <v>110</v>
      </c>
      <c r="B22" s="73"/>
      <c r="C22" s="73"/>
      <c r="D22" s="73"/>
      <c r="E22" s="73"/>
      <c r="F22" s="73"/>
      <c r="G22" s="73"/>
      <c r="H22" s="73"/>
      <c r="I22" s="73"/>
      <c r="J22" s="77"/>
      <c r="K22" s="96">
        <f>SUMIFS('Raw Data'!$AI:$AI, 'Raw Data'!$AN:$AN,"&lt;=" &amp;DATE(LEFT($AV$3, 4), MONTH("1 " &amp; K$6 &amp; " " &amp; LEFT($AV$3, 4)) + 1, 0 ), 'Raw Data'!$AN:$AN,"&gt;" &amp;DATE(LEFT($AV$3, 4), MONTH("1 " &amp; K$6 &amp; " " &amp; LEFT($AV$3, 4)), 0 ), 'Raw Data'!$O:$O,""&amp;'Raw Data'!$B$1,'Raw Data'!$D:$D,"&lt;&gt;*ithdr*",'Raw Data'!$D:$D,"&lt;&gt;*ancel*",'Raw Data'!$P:$P,"--", 'Raw Data'!$H:$H,"Non*", 'Raw Data'!$J:$J, $A22)
+
SUMIFS('Raw Data'!$AI:$AI, 'Raw Data'!$AN:$AN, "&lt;=" &amp;DATE(LEFT($AV$3, 4), MONTH("1 " &amp; K$6 &amp; " " &amp; LEFT($AV$3, 4)) + 1, 0 ), 'Raw Data'!$AN:$AN,"&gt;" &amp;DATE(LEFT($AV$3, 4), MONTH("1 " &amp; K$6 &amp; " " &amp; LEFT($AV$3, 4)), 0 ), 'Raw Data'!$P:$P,""&amp;'Raw Data'!$B$1,'Raw Data'!$D:$D,"&lt;&gt;*ithdr*",'Raw Data'!$D:$D,"&lt;&gt;*ancel*", 'Raw Data'!$H:$H,"Non*", 'Raw Data'!$J:$J,$A22)</f>
        <v>0</v>
      </c>
      <c r="L22" s="73"/>
      <c r="M22" s="73"/>
      <c r="N22" s="77"/>
      <c r="O22" s="96">
        <f>SUMIFS('Raw Data'!$AI:$AI, 'Raw Data'!$AN:$AN,"&lt;=" &amp;DATE(LEFT($AV$3, 4), MONTH("1 " &amp; O$6 &amp; " " &amp; LEFT($AV$3, 4)) + 1, 0 ), 'Raw Data'!$AN:$AN,"&gt;" &amp;DATE(LEFT($AV$3, 4), MONTH("1 " &amp; O$6 &amp; " " &amp; LEFT($AV$3, 4)), 0 ), 'Raw Data'!$O:$O,""&amp;'Raw Data'!$B$1,'Raw Data'!$D:$D,"&lt;&gt;*ithdr*",'Raw Data'!$D:$D,"&lt;&gt;*ancel*",'Raw Data'!$P:$P,"--", 'Raw Data'!$H:$H,"Non*", 'Raw Data'!$J:$J, $A22)
+
SUMIFS('Raw Data'!$AI:$AI, 'Raw Data'!$AN:$AN, "&lt;=" &amp;DATE(LEFT($AV$3, 4), MONTH("1 " &amp; O$6 &amp; " " &amp; LEFT($AV$3, 4)) + 1, 0 ), 'Raw Data'!$AN:$AN,"&gt;" &amp;DATE(LEFT($AV$3, 4), MONTH("1 " &amp; O$6 &amp; " " &amp; LEFT($AV$3, 4)), 0 ), 'Raw Data'!$P:$P,""&amp;'Raw Data'!$B$1,'Raw Data'!$D:$D,"&lt;&gt;*ithdr*",'Raw Data'!$D:$D,"&lt;&gt;*ancel*", 'Raw Data'!$H:$H,"Non*", 'Raw Data'!$J:$J,$A22)</f>
        <v>0</v>
      </c>
      <c r="P22" s="73"/>
      <c r="Q22" s="73"/>
      <c r="R22" s="77"/>
      <c r="S22" s="96">
        <f>SUMIFS('Raw Data'!$AI:$AI, 'Raw Data'!$AN:$AN,"&lt;=" &amp;DATE(LEFT($AV$3, 4), MONTH("1 " &amp; S$6 &amp; " " &amp; LEFT($AV$3, 4)) + 1, 0 ), 'Raw Data'!$AN:$AN,"&gt;" &amp;DATE(LEFT($AV$3, 4), MONTH("1 " &amp; S$6 &amp; " " &amp; LEFT($AV$3, 4)), 0 ), 'Raw Data'!$O:$O,""&amp;'Raw Data'!$B$1,'Raw Data'!$D:$D,"&lt;&gt;*ithdr*",'Raw Data'!$D:$D,"&lt;&gt;*ancel*",'Raw Data'!$P:$P,"--", 'Raw Data'!$H:$H,"Non*", 'Raw Data'!$J:$J, $A22)
+
SUMIFS('Raw Data'!$AI:$AI, 'Raw Data'!$AN:$AN, "&lt;=" &amp;DATE(LEFT($AV$3, 4), MONTH("1 " &amp; S$6 &amp; " " &amp; LEFT($AV$3, 4)) + 1, 0 ), 'Raw Data'!$AN:$AN,"&gt;" &amp;DATE(LEFT($AV$3, 4), MONTH("1 " &amp; S$6 &amp; " " &amp; LEFT($AV$3, 4)), 0 ), 'Raw Data'!$P:$P,""&amp;'Raw Data'!$B$1,'Raw Data'!$D:$D,"&lt;&gt;*ithdr*",'Raw Data'!$D:$D,"&lt;&gt;*ancel*", 'Raw Data'!$H:$H,"Non*", 'Raw Data'!$J:$J,$A22)</f>
        <v>0</v>
      </c>
      <c r="T22" s="73"/>
      <c r="U22" s="73"/>
      <c r="V22" s="77"/>
      <c r="W22" s="96">
        <f>SUMIFS('Raw Data'!$AI:$AI, 'Raw Data'!$AN:$AN,"&lt;=" &amp;DATE(LEFT($AV$3, 4), MONTH("1 " &amp; W$6 &amp; " " &amp; LEFT($AV$3, 4)) + 1, 0 ), 'Raw Data'!$AN:$AN,"&gt;" &amp;DATE(LEFT($AV$3, 4), MONTH("1 " &amp; W$6 &amp; " " &amp; LEFT($AV$3, 4)), 0 ), 'Raw Data'!$O:$O,""&amp;'Raw Data'!$B$1,'Raw Data'!$D:$D,"&lt;&gt;*ithdr*",'Raw Data'!$D:$D,"&lt;&gt;*ancel*",'Raw Data'!$P:$P,"--", 'Raw Data'!$H:$H,"Non*", 'Raw Data'!$J:$J, $A22)
+
SUMIFS('Raw Data'!$AI:$AI, 'Raw Data'!$AN:$AN, "&lt;=" &amp;DATE(LEFT($AV$3, 4), MONTH("1 " &amp; W$6 &amp; " " &amp; LEFT($AV$3, 4)) + 1, 0 ), 'Raw Data'!$AN:$AN,"&gt;" &amp;DATE(LEFT($AV$3, 4), MONTH("1 " &amp; W$6 &amp; " " &amp; LEFT($AV$3, 4)), 0 ), 'Raw Data'!$P:$P,""&amp;'Raw Data'!$B$1,'Raw Data'!$D:$D,"&lt;&gt;*ithdr*",'Raw Data'!$D:$D,"&lt;&gt;*ancel*", 'Raw Data'!$H:$H,"Non*", 'Raw Data'!$J:$J,$A22)</f>
        <v>0</v>
      </c>
      <c r="X22" s="73"/>
      <c r="Y22" s="73"/>
      <c r="Z22" s="77"/>
      <c r="AA22" s="96">
        <f>SUMIFS('Raw Data'!$AI:$AI, 'Raw Data'!$AN:$AN,"&lt;=" &amp;DATE(LEFT($AV$3, 4), MONTH("1 " &amp; AA$6 &amp; " " &amp; LEFT($AV$3, 4)) + 1, 0 ), 'Raw Data'!$AN:$AN,"&gt;" &amp;DATE(LEFT($AV$3, 4), MONTH("1 " &amp; AA$6 &amp; " " &amp; LEFT($AV$3, 4)), 0 ), 'Raw Data'!$O:$O,""&amp;'Raw Data'!$B$1,'Raw Data'!$D:$D,"&lt;&gt;*ithdr*",'Raw Data'!$D:$D,"&lt;&gt;*ancel*",'Raw Data'!$P:$P,"--", 'Raw Data'!$H:$H,"Non*", 'Raw Data'!$J:$J, $A22)
+
SUMIFS('Raw Data'!$AI:$AI, 'Raw Data'!$AN:$AN, "&lt;=" &amp;DATE(LEFT($AV$3, 4), MONTH("1 " &amp; AA$6 &amp; " " &amp; LEFT($AV$3, 4)) + 1, 0 ), 'Raw Data'!$AN:$AN,"&gt;" &amp;DATE(LEFT($AV$3, 4), MONTH("1 " &amp; AA$6 &amp; " " &amp; LEFT($AV$3, 4)), 0 ), 'Raw Data'!$P:$P,""&amp;'Raw Data'!$B$1,'Raw Data'!$D:$D,"&lt;&gt;*ithdr*",'Raw Data'!$D:$D,"&lt;&gt;*ancel*", 'Raw Data'!$H:$H,"Non*", 'Raw Data'!$J:$J,$A22)</f>
        <v>0</v>
      </c>
      <c r="AB22" s="73"/>
      <c r="AC22" s="73"/>
      <c r="AD22" s="77"/>
      <c r="AE22" s="96">
        <f>SUMIFS('Raw Data'!$AI:$AI, 'Raw Data'!$AN:$AN,"&lt;=" &amp;DATE(LEFT($AV$3, 4), MONTH("1 " &amp; AE$6 &amp; " " &amp; LEFT($AV$3, 4)) + 1, 0 ), 'Raw Data'!$AN:$AN,"&gt;" &amp;DATE(LEFT($AV$3, 4), MONTH("1 " &amp; AE$6 &amp; " " &amp; LEFT($AV$3, 4)), 0 ), 'Raw Data'!$O:$O,""&amp;'Raw Data'!$B$1,'Raw Data'!$D:$D,"&lt;&gt;*ithdr*",'Raw Data'!$D:$D,"&lt;&gt;*ancel*",'Raw Data'!$P:$P,"--", 'Raw Data'!$H:$H,"Non*", 'Raw Data'!$J:$J, $A22)
+
SUMIFS('Raw Data'!$AI:$AI, 'Raw Data'!$AN:$AN, "&lt;=" &amp;DATE(LEFT($AV$3, 4), MONTH("1 " &amp; AE$6 &amp; " " &amp; LEFT($AV$3, 4)) + 1, 0 ), 'Raw Data'!$AN:$AN,"&gt;" &amp;DATE(LEFT($AV$3, 4), MONTH("1 " &amp; AE$6 &amp; " " &amp; LEFT($AV$3, 4)), 0 ), 'Raw Data'!$P:$P,""&amp;'Raw Data'!$B$1,'Raw Data'!$D:$D,"&lt;&gt;*ithdr*",'Raw Data'!$D:$D,"&lt;&gt;*ancel*", 'Raw Data'!$H:$H,"Non*", 'Raw Data'!$J:$J,$A22)</f>
        <v>0</v>
      </c>
      <c r="AF22" s="73"/>
      <c r="AG22" s="73"/>
      <c r="AH22" s="77"/>
      <c r="AI22" s="96">
        <f>SUMIFS('Raw Data'!$AI:$AI, 'Raw Data'!$AN:$AN,"&lt;=" &amp;DATE(LEFT($AV$3, 4), MONTH("1 " &amp; AI$6 &amp; " " &amp; LEFT($AV$3, 4)) + 1, 0 ), 'Raw Data'!$AN:$AN,"&gt;" &amp;DATE(LEFT($AV$3, 4), MONTH("1 " &amp; AI$6 &amp; " " &amp; LEFT($AV$3, 4)), 0 ), 'Raw Data'!$O:$O,""&amp;'Raw Data'!$B$1,'Raw Data'!$D:$D,"&lt;&gt;*ithdr*",'Raw Data'!$D:$D,"&lt;&gt;*ancel*",'Raw Data'!$P:$P,"--", 'Raw Data'!$H:$H,"Non*", 'Raw Data'!$J:$J, $A22)
+
SUMIFS('Raw Data'!$AI:$AI, 'Raw Data'!$AN:$AN, "&lt;=" &amp;DATE(LEFT($AV$3, 4), MONTH("1 " &amp; AI$6 &amp; " " &amp; LEFT($AV$3, 4)) + 1, 0 ), 'Raw Data'!$AN:$AN,"&gt;" &amp;DATE(LEFT($AV$3, 4), MONTH("1 " &amp; AI$6 &amp; " " &amp; LEFT($AV$3, 4)), 0 ), 'Raw Data'!$P:$P,""&amp;'Raw Data'!$B$1,'Raw Data'!$D:$D,"&lt;&gt;*ithdr*",'Raw Data'!$D:$D,"&lt;&gt;*ancel*", 'Raw Data'!$H:$H,"Non*", 'Raw Data'!$J:$J,$A22)</f>
        <v>0</v>
      </c>
      <c r="AJ22" s="73"/>
      <c r="AK22" s="73"/>
      <c r="AL22" s="77"/>
      <c r="AM22" s="96">
        <f>SUMIFS('Raw Data'!$AI:$AI, 'Raw Data'!$AN:$AN,"&lt;=" &amp;DATE(LEFT($AV$3, 4), MONTH("1 " &amp; AM$6 &amp; " " &amp; LEFT($AV$3, 4)) + 1, 0 ), 'Raw Data'!$AN:$AN,"&gt;" &amp;DATE(LEFT($AV$3, 4), MONTH("1 " &amp; AM$6 &amp; " " &amp; LEFT($AV$3, 4)), 0 ), 'Raw Data'!$O:$O,""&amp;'Raw Data'!$B$1,'Raw Data'!$D:$D,"&lt;&gt;*ithdr*",'Raw Data'!$D:$D,"&lt;&gt;*ancel*",'Raw Data'!$P:$P,"--", 'Raw Data'!$H:$H,"Non*", 'Raw Data'!$J:$J, $A22)
+
SUMIFS('Raw Data'!$AI:$AI, 'Raw Data'!$AN:$AN, "&lt;=" &amp;DATE(LEFT($AV$3, 4), MONTH("1 " &amp; AM$6 &amp; " " &amp; LEFT($AV$3, 4)) + 1, 0 ), 'Raw Data'!$AN:$AN,"&gt;" &amp;DATE(LEFT($AV$3, 4), MONTH("1 " &amp; AM$6 &amp; " " &amp; LEFT($AV$3, 4)), 0 ), 'Raw Data'!$P:$P,""&amp;'Raw Data'!$B$1,'Raw Data'!$D:$D,"&lt;&gt;*ithdr*",'Raw Data'!$D:$D,"&lt;&gt;*ancel*", 'Raw Data'!$H:$H,"Non*", 'Raw Data'!$J:$J,$A22)</f>
        <v>0</v>
      </c>
      <c r="AN22" s="73"/>
      <c r="AO22" s="73"/>
      <c r="AP22" s="77"/>
      <c r="AQ22" s="96">
        <f>SUMIFS('Raw Data'!$AI:$AI, 'Raw Data'!$AN:$AN,"&lt;=" &amp;DATE(LEFT($AV$3, 4), MONTH("1 " &amp; AQ$6 &amp; " " &amp; LEFT($AV$3, 4)) + 1, 0 ), 'Raw Data'!$AN:$AN,"&gt;" &amp;DATE(LEFT($AV$3, 4), MONTH("1 " &amp; AQ$6 &amp; " " &amp; LEFT($AV$3, 4)), 0 ), 'Raw Data'!$O:$O,""&amp;'Raw Data'!$B$1,'Raw Data'!$D:$D,"&lt;&gt;*ithdr*",'Raw Data'!$D:$D,"&lt;&gt;*ancel*",'Raw Data'!$P:$P,"--", 'Raw Data'!$H:$H,"Non*", 'Raw Data'!$J:$J, $A22)
+
SUMIFS('Raw Data'!$AI:$AI, 'Raw Data'!$AN:$AN, "&lt;=" &amp;DATE(LEFT($AV$3, 4), MONTH("1 " &amp; AQ$6 &amp; " " &amp; LEFT($AV$3, 4)) + 1, 0 ), 'Raw Data'!$AN:$AN,"&gt;" &amp;DATE(LEFT($AV$3, 4), MONTH("1 " &amp; AQ$6 &amp; " " &amp; LEFT($AV$3, 4)), 0 ), 'Raw Data'!$P:$P,""&amp;'Raw Data'!$B$1,'Raw Data'!$D:$D,"&lt;&gt;*ithdr*",'Raw Data'!$D:$D,"&lt;&gt;*ancel*", 'Raw Data'!$H:$H,"Non*", 'Raw Data'!$J:$J,$A22)</f>
        <v>0</v>
      </c>
      <c r="AR22" s="73"/>
      <c r="AS22" s="73"/>
      <c r="AT22" s="77"/>
      <c r="AU22" s="96">
        <f>SUMIFS('Raw Data'!$AI:$AI, 'Raw Data'!$AN:$AN,"&lt;=" &amp;DATE(MID($AV$3, 15, 4), MONTH("1 " &amp; AU$6 &amp; " " &amp; MID($AV$3, 15, 4)) + 1, 0 ), 'Raw Data'!$AN:$AN,"&gt;" &amp;DATE(MID($AV$3, 15, 4), MONTH("1 " &amp; AU$6 &amp; " " &amp; MID($AV$3, 15, 4)), 0 ), 'Raw Data'!$O:$O,""&amp;'Raw Data'!$B$1,'Raw Data'!$D:$D,"&lt;&gt;*ithdr*",'Raw Data'!$D:$D,"&lt;&gt;*ancel*",'Raw Data'!$P:$P,"--", 'Raw Data'!$H:$H,"Non*", 'Raw Data'!$J:$J, $A22)
+
SUMIFS('Raw Data'!$AI:$AI, 'Raw Data'!$AN:$AN, "&lt;=" &amp;DATE(MID($AV$3, 15, 4), MONTH("1 " &amp; AU$6 &amp; " " &amp; MID($AV$3, 15, 4)) + 1, 0 ), 'Raw Data'!$AN:$AN,"&gt;" &amp;DATE(MID($AV$3, 15, 4), MONTH("1 " &amp; AU$6 &amp; " " &amp; MID($AV$3, 15, 4)), 0 ), 'Raw Data'!$P:$P,""&amp;'Raw Data'!$B$1,'Raw Data'!$D:$D,"&lt;&gt;*ithdr*",'Raw Data'!$D:$D,"&lt;&gt;*ancel*", 'Raw Data'!$H:$H,"Non*", 'Raw Data'!$J:$J,$A22)</f>
        <v>0</v>
      </c>
      <c r="AV22" s="73"/>
      <c r="AW22" s="73"/>
      <c r="AX22" s="77"/>
      <c r="AY22" s="96">
        <f>SUMIFS('Raw Data'!$AI:$AI, 'Raw Data'!$AN:$AN,"&lt;=" &amp;DATE(MID($AV$3, 15, 4), MONTH("1 " &amp; AY$6 &amp; " " &amp; MID($AV$3, 15, 4)) + 1, 0 ), 'Raw Data'!$AN:$AN,"&gt;" &amp;DATE(MID($AV$3, 15, 4), MONTH("1 " &amp; AY$6 &amp; " " &amp; MID($AV$3, 15, 4)), 0 ), 'Raw Data'!$O:$O,""&amp;'Raw Data'!$B$1,'Raw Data'!$D:$D,"&lt;&gt;*ithdr*",'Raw Data'!$D:$D,"&lt;&gt;*ancel*",'Raw Data'!$P:$P,"--", 'Raw Data'!$H:$H,"Non*", 'Raw Data'!$J:$J, $A22)
+
SUMIFS('Raw Data'!$AI:$AI, 'Raw Data'!$AN:$AN, "&lt;=" &amp;DATE(MID($AV$3, 15, 4), MONTH("1 " &amp; AY$6 &amp; " " &amp; MID($AV$3, 15, 4)) + 1, 0 ), 'Raw Data'!$AN:$AN,"&gt;" &amp;DATE(MID($AV$3, 15, 4), MONTH("1 " &amp; AY$6 &amp; " " &amp; MID($AV$3, 15, 4)), 0 ), 'Raw Data'!$P:$P,""&amp;'Raw Data'!$B$1,'Raw Data'!$D:$D,"&lt;&gt;*ithdr*",'Raw Data'!$D:$D,"&lt;&gt;*ancel*", 'Raw Data'!$H:$H,"Non*", 'Raw Data'!$J:$J,$A22)</f>
        <v>0</v>
      </c>
      <c r="AZ22" s="73"/>
      <c r="BA22" s="73"/>
      <c r="BB22" s="77"/>
      <c r="BC22" s="96">
        <f>SUMIFS('Raw Data'!$AI:$AI, 'Raw Data'!$AN:$AN,"&lt;=" &amp;DATE(MID($AV$3, 15, 4), MONTH("1 " &amp; BC$6 &amp; " " &amp; MID($AV$3, 15, 4)) + 1, 0 ), 'Raw Data'!$AN:$AN,"&gt;" &amp;DATE(MID($AV$3, 15, 4), MONTH("1 " &amp; BC$6 &amp; " " &amp; MID($AV$3, 15, 4)), 0 ), 'Raw Data'!$O:$O,""&amp;'Raw Data'!$B$1,'Raw Data'!$D:$D,"&lt;&gt;*ithdr*",'Raw Data'!$D:$D,"&lt;&gt;*ancel*",'Raw Data'!$P:$P,"--", 'Raw Data'!$H:$H,"Non*", 'Raw Data'!$J:$J, $A22)
+
SUMIFS('Raw Data'!$AI:$AI, 'Raw Data'!$AN:$AN, "&lt;=" &amp;DATE(MID($AV$3, 15, 4), MONTH("1 " &amp; BC$6 &amp; " " &amp; MID($AV$3, 15, 4)) + 1, 0 ), 'Raw Data'!$AN:$AN,"&gt;" &amp;DATE(MID($AV$3, 15, 4), MONTH("1 " &amp; BC$6 &amp; " " &amp; MID($AV$3, 15, 4)), 0 ), 'Raw Data'!$P:$P,""&amp;'Raw Data'!$B$1,'Raw Data'!$D:$D,"&lt;&gt;*ithdr*",'Raw Data'!$D:$D,"&lt;&gt;*ancel*", 'Raw Data'!$H:$H,"Non*", 'Raw Data'!$J:$J,$A22)</f>
        <v>0</v>
      </c>
      <c r="BD22" s="73"/>
      <c r="BE22" s="73"/>
      <c r="BF22" s="74"/>
    </row>
    <row r="23" ht="12.75" customHeight="1">
      <c r="A23" s="95" t="s">
        <v>111</v>
      </c>
      <c r="B23" s="73"/>
      <c r="C23" s="73"/>
      <c r="D23" s="73"/>
      <c r="E23" s="73"/>
      <c r="F23" s="73"/>
      <c r="G23" s="73"/>
      <c r="H23" s="73"/>
      <c r="I23" s="73"/>
      <c r="J23" s="77"/>
      <c r="K23" s="96">
        <f>SUMIFS('Raw Data'!$AI:$AI, 'Raw Data'!$AN:$AN,"&lt;=" &amp;DATE(LEFT($AV$3, 4), MONTH("1 " &amp; K$6 &amp; " " &amp; LEFT($AV$3, 4)) + 1, 0 ), 'Raw Data'!$AN:$AN,"&gt;" &amp;DATE(LEFT($AV$3, 4), MONTH("1 " &amp; K$6 &amp; " " &amp; LEFT($AV$3, 4)), 0 ), 'Raw Data'!$O:$O,""&amp;'Raw Data'!$B$1,'Raw Data'!$D:$D,"&lt;&gt;*ithdr*",'Raw Data'!$D:$D,"&lt;&gt;*ancel*",'Raw Data'!$P:$P,"--", 'Raw Data'!$H:$H,"Non*", 'Raw Data'!$J:$J, $A23)
+
SUMIFS('Raw Data'!$AI:$AI, 'Raw Data'!$AN:$AN, "&lt;=" &amp;DATE(LEFT($AV$3, 4), MONTH("1 " &amp; K$6 &amp; " " &amp; LEFT($AV$3, 4)) + 1, 0 ), 'Raw Data'!$AN:$AN,"&gt;" &amp;DATE(LEFT($AV$3, 4), MONTH("1 " &amp; K$6 &amp; " " &amp; LEFT($AV$3, 4)), 0 ), 'Raw Data'!$P:$P,""&amp;'Raw Data'!$B$1,'Raw Data'!$D:$D,"&lt;&gt;*ithdr*",'Raw Data'!$D:$D,"&lt;&gt;*ancel*", 'Raw Data'!$H:$H,"Non*", 'Raw Data'!$J:$J,$A23)</f>
        <v>0</v>
      </c>
      <c r="L23" s="73"/>
      <c r="M23" s="73"/>
      <c r="N23" s="77"/>
      <c r="O23" s="96">
        <f>SUMIFS('Raw Data'!$AI:$AI, 'Raw Data'!$AN:$AN,"&lt;=" &amp;DATE(LEFT($AV$3, 4), MONTH("1 " &amp; O$6 &amp; " " &amp; LEFT($AV$3, 4)) + 1, 0 ), 'Raw Data'!$AN:$AN,"&gt;" &amp;DATE(LEFT($AV$3, 4), MONTH("1 " &amp; O$6 &amp; " " &amp; LEFT($AV$3, 4)), 0 ), 'Raw Data'!$O:$O,""&amp;'Raw Data'!$B$1,'Raw Data'!$D:$D,"&lt;&gt;*ithdr*",'Raw Data'!$D:$D,"&lt;&gt;*ancel*",'Raw Data'!$P:$P,"--", 'Raw Data'!$H:$H,"Non*", 'Raw Data'!$J:$J, $A23)
+
SUMIFS('Raw Data'!$AI:$AI, 'Raw Data'!$AN:$AN, "&lt;=" &amp;DATE(LEFT($AV$3, 4), MONTH("1 " &amp; O$6 &amp; " " &amp; LEFT($AV$3, 4)) + 1, 0 ), 'Raw Data'!$AN:$AN,"&gt;" &amp;DATE(LEFT($AV$3, 4), MONTH("1 " &amp; O$6 &amp; " " &amp; LEFT($AV$3, 4)), 0 ), 'Raw Data'!$P:$P,""&amp;'Raw Data'!$B$1,'Raw Data'!$D:$D,"&lt;&gt;*ithdr*",'Raw Data'!$D:$D,"&lt;&gt;*ancel*", 'Raw Data'!$H:$H,"Non*", 'Raw Data'!$J:$J,$A23)</f>
        <v>0</v>
      </c>
      <c r="P23" s="73"/>
      <c r="Q23" s="73"/>
      <c r="R23" s="77"/>
      <c r="S23" s="96">
        <f>SUMIFS('Raw Data'!$AI:$AI, 'Raw Data'!$AN:$AN,"&lt;=" &amp;DATE(LEFT($AV$3, 4), MONTH("1 " &amp; S$6 &amp; " " &amp; LEFT($AV$3, 4)) + 1, 0 ), 'Raw Data'!$AN:$AN,"&gt;" &amp;DATE(LEFT($AV$3, 4), MONTH("1 " &amp; S$6 &amp; " " &amp; LEFT($AV$3, 4)), 0 ), 'Raw Data'!$O:$O,""&amp;'Raw Data'!$B$1,'Raw Data'!$D:$D,"&lt;&gt;*ithdr*",'Raw Data'!$D:$D,"&lt;&gt;*ancel*",'Raw Data'!$P:$P,"--", 'Raw Data'!$H:$H,"Non*", 'Raw Data'!$J:$J, $A23)
+
SUMIFS('Raw Data'!$AI:$AI, 'Raw Data'!$AN:$AN, "&lt;=" &amp;DATE(LEFT($AV$3, 4), MONTH("1 " &amp; S$6 &amp; " " &amp; LEFT($AV$3, 4)) + 1, 0 ), 'Raw Data'!$AN:$AN,"&gt;" &amp;DATE(LEFT($AV$3, 4), MONTH("1 " &amp; S$6 &amp; " " &amp; LEFT($AV$3, 4)), 0 ), 'Raw Data'!$P:$P,""&amp;'Raw Data'!$B$1,'Raw Data'!$D:$D,"&lt;&gt;*ithdr*",'Raw Data'!$D:$D,"&lt;&gt;*ancel*", 'Raw Data'!$H:$H,"Non*", 'Raw Data'!$J:$J,$A23)</f>
        <v>0</v>
      </c>
      <c r="T23" s="73"/>
      <c r="U23" s="73"/>
      <c r="V23" s="77"/>
      <c r="W23" s="96">
        <f>SUMIFS('Raw Data'!$AI:$AI, 'Raw Data'!$AN:$AN,"&lt;=" &amp;DATE(LEFT($AV$3, 4), MONTH("1 " &amp; W$6 &amp; " " &amp; LEFT($AV$3, 4)) + 1, 0 ), 'Raw Data'!$AN:$AN,"&gt;" &amp;DATE(LEFT($AV$3, 4), MONTH("1 " &amp; W$6 &amp; " " &amp; LEFT($AV$3, 4)), 0 ), 'Raw Data'!$O:$O,""&amp;'Raw Data'!$B$1,'Raw Data'!$D:$D,"&lt;&gt;*ithdr*",'Raw Data'!$D:$D,"&lt;&gt;*ancel*",'Raw Data'!$P:$P,"--", 'Raw Data'!$H:$H,"Non*", 'Raw Data'!$J:$J, $A23)
+
SUMIFS('Raw Data'!$AI:$AI, 'Raw Data'!$AN:$AN, "&lt;=" &amp;DATE(LEFT($AV$3, 4), MONTH("1 " &amp; W$6 &amp; " " &amp; LEFT($AV$3, 4)) + 1, 0 ), 'Raw Data'!$AN:$AN,"&gt;" &amp;DATE(LEFT($AV$3, 4), MONTH("1 " &amp; W$6 &amp; " " &amp; LEFT($AV$3, 4)), 0 ), 'Raw Data'!$P:$P,""&amp;'Raw Data'!$B$1,'Raw Data'!$D:$D,"&lt;&gt;*ithdr*",'Raw Data'!$D:$D,"&lt;&gt;*ancel*", 'Raw Data'!$H:$H,"Non*", 'Raw Data'!$J:$J,$A23)</f>
        <v>0</v>
      </c>
      <c r="X23" s="73"/>
      <c r="Y23" s="73"/>
      <c r="Z23" s="77"/>
      <c r="AA23" s="96">
        <f>SUMIFS('Raw Data'!$AI:$AI, 'Raw Data'!$AN:$AN,"&lt;=" &amp;DATE(LEFT($AV$3, 4), MONTH("1 " &amp; AA$6 &amp; " " &amp; LEFT($AV$3, 4)) + 1, 0 ), 'Raw Data'!$AN:$AN,"&gt;" &amp;DATE(LEFT($AV$3, 4), MONTH("1 " &amp; AA$6 &amp; " " &amp; LEFT($AV$3, 4)), 0 ), 'Raw Data'!$O:$O,""&amp;'Raw Data'!$B$1,'Raw Data'!$D:$D,"&lt;&gt;*ithdr*",'Raw Data'!$D:$D,"&lt;&gt;*ancel*",'Raw Data'!$P:$P,"--", 'Raw Data'!$H:$H,"Non*", 'Raw Data'!$J:$J, $A23)
+
SUMIFS('Raw Data'!$AI:$AI, 'Raw Data'!$AN:$AN, "&lt;=" &amp;DATE(LEFT($AV$3, 4), MONTH("1 " &amp; AA$6 &amp; " " &amp; LEFT($AV$3, 4)) + 1, 0 ), 'Raw Data'!$AN:$AN,"&gt;" &amp;DATE(LEFT($AV$3, 4), MONTH("1 " &amp; AA$6 &amp; " " &amp; LEFT($AV$3, 4)), 0 ), 'Raw Data'!$P:$P,""&amp;'Raw Data'!$B$1,'Raw Data'!$D:$D,"&lt;&gt;*ithdr*",'Raw Data'!$D:$D,"&lt;&gt;*ancel*", 'Raw Data'!$H:$H,"Non*", 'Raw Data'!$J:$J,$A23)</f>
        <v>0</v>
      </c>
      <c r="AB23" s="73"/>
      <c r="AC23" s="73"/>
      <c r="AD23" s="77"/>
      <c r="AE23" s="96">
        <f>SUMIFS('Raw Data'!$AI:$AI, 'Raw Data'!$AN:$AN,"&lt;=" &amp;DATE(LEFT($AV$3, 4), MONTH("1 " &amp; AE$6 &amp; " " &amp; LEFT($AV$3, 4)) + 1, 0 ), 'Raw Data'!$AN:$AN,"&gt;" &amp;DATE(LEFT($AV$3, 4), MONTH("1 " &amp; AE$6 &amp; " " &amp; LEFT($AV$3, 4)), 0 ), 'Raw Data'!$O:$O,""&amp;'Raw Data'!$B$1,'Raw Data'!$D:$D,"&lt;&gt;*ithdr*",'Raw Data'!$D:$D,"&lt;&gt;*ancel*",'Raw Data'!$P:$P,"--", 'Raw Data'!$H:$H,"Non*", 'Raw Data'!$J:$J, $A23)
+
SUMIFS('Raw Data'!$AI:$AI, 'Raw Data'!$AN:$AN, "&lt;=" &amp;DATE(LEFT($AV$3, 4), MONTH("1 " &amp; AE$6 &amp; " " &amp; LEFT($AV$3, 4)) + 1, 0 ), 'Raw Data'!$AN:$AN,"&gt;" &amp;DATE(LEFT($AV$3, 4), MONTH("1 " &amp; AE$6 &amp; " " &amp; LEFT($AV$3, 4)), 0 ), 'Raw Data'!$P:$P,""&amp;'Raw Data'!$B$1,'Raw Data'!$D:$D,"&lt;&gt;*ithdr*",'Raw Data'!$D:$D,"&lt;&gt;*ancel*", 'Raw Data'!$H:$H,"Non*", 'Raw Data'!$J:$J,$A23)</f>
        <v>0</v>
      </c>
      <c r="AF23" s="73"/>
      <c r="AG23" s="73"/>
      <c r="AH23" s="77"/>
      <c r="AI23" s="96">
        <f>SUMIFS('Raw Data'!$AI:$AI, 'Raw Data'!$AN:$AN,"&lt;=" &amp;DATE(LEFT($AV$3, 4), MONTH("1 " &amp; AI$6 &amp; " " &amp; LEFT($AV$3, 4)) + 1, 0 ), 'Raw Data'!$AN:$AN,"&gt;" &amp;DATE(LEFT($AV$3, 4), MONTH("1 " &amp; AI$6 &amp; " " &amp; LEFT($AV$3, 4)), 0 ), 'Raw Data'!$O:$O,""&amp;'Raw Data'!$B$1,'Raw Data'!$D:$D,"&lt;&gt;*ithdr*",'Raw Data'!$D:$D,"&lt;&gt;*ancel*",'Raw Data'!$P:$P,"--", 'Raw Data'!$H:$H,"Non*", 'Raw Data'!$J:$J, $A23)
+
SUMIFS('Raw Data'!$AI:$AI, 'Raw Data'!$AN:$AN, "&lt;=" &amp;DATE(LEFT($AV$3, 4), MONTH("1 " &amp; AI$6 &amp; " " &amp; LEFT($AV$3, 4)) + 1, 0 ), 'Raw Data'!$AN:$AN,"&gt;" &amp;DATE(LEFT($AV$3, 4), MONTH("1 " &amp; AI$6 &amp; " " &amp; LEFT($AV$3, 4)), 0 ), 'Raw Data'!$P:$P,""&amp;'Raw Data'!$B$1,'Raw Data'!$D:$D,"&lt;&gt;*ithdr*",'Raw Data'!$D:$D,"&lt;&gt;*ancel*", 'Raw Data'!$H:$H,"Non*", 'Raw Data'!$J:$J,$A23)</f>
        <v>0</v>
      </c>
      <c r="AJ23" s="73"/>
      <c r="AK23" s="73"/>
      <c r="AL23" s="77"/>
      <c r="AM23" s="96">
        <f>SUMIFS('Raw Data'!$AI:$AI, 'Raw Data'!$AN:$AN,"&lt;=" &amp;DATE(LEFT($AV$3, 4), MONTH("1 " &amp; AM$6 &amp; " " &amp; LEFT($AV$3, 4)) + 1, 0 ), 'Raw Data'!$AN:$AN,"&gt;" &amp;DATE(LEFT($AV$3, 4), MONTH("1 " &amp; AM$6 &amp; " " &amp; LEFT($AV$3, 4)), 0 ), 'Raw Data'!$O:$O,""&amp;'Raw Data'!$B$1,'Raw Data'!$D:$D,"&lt;&gt;*ithdr*",'Raw Data'!$D:$D,"&lt;&gt;*ancel*",'Raw Data'!$P:$P,"--", 'Raw Data'!$H:$H,"Non*", 'Raw Data'!$J:$J, $A23)
+
SUMIFS('Raw Data'!$AI:$AI, 'Raw Data'!$AN:$AN, "&lt;=" &amp;DATE(LEFT($AV$3, 4), MONTH("1 " &amp; AM$6 &amp; " " &amp; LEFT($AV$3, 4)) + 1, 0 ), 'Raw Data'!$AN:$AN,"&gt;" &amp;DATE(LEFT($AV$3, 4), MONTH("1 " &amp; AM$6 &amp; " " &amp; LEFT($AV$3, 4)), 0 ), 'Raw Data'!$P:$P,""&amp;'Raw Data'!$B$1,'Raw Data'!$D:$D,"&lt;&gt;*ithdr*",'Raw Data'!$D:$D,"&lt;&gt;*ancel*", 'Raw Data'!$H:$H,"Non*", 'Raw Data'!$J:$J,$A23)</f>
        <v>0</v>
      </c>
      <c r="AN23" s="73"/>
      <c r="AO23" s="73"/>
      <c r="AP23" s="77"/>
      <c r="AQ23" s="96">
        <f>SUMIFS('Raw Data'!$AI:$AI, 'Raw Data'!$AN:$AN,"&lt;=" &amp;DATE(LEFT($AV$3, 4), MONTH("1 " &amp; AQ$6 &amp; " " &amp; LEFT($AV$3, 4)) + 1, 0 ), 'Raw Data'!$AN:$AN,"&gt;" &amp;DATE(LEFT($AV$3, 4), MONTH("1 " &amp; AQ$6 &amp; " " &amp; LEFT($AV$3, 4)), 0 ), 'Raw Data'!$O:$O,""&amp;'Raw Data'!$B$1,'Raw Data'!$D:$D,"&lt;&gt;*ithdr*",'Raw Data'!$D:$D,"&lt;&gt;*ancel*",'Raw Data'!$P:$P,"--", 'Raw Data'!$H:$H,"Non*", 'Raw Data'!$J:$J, $A23)
+
SUMIFS('Raw Data'!$AI:$AI, 'Raw Data'!$AN:$AN, "&lt;=" &amp;DATE(LEFT($AV$3, 4), MONTH("1 " &amp; AQ$6 &amp; " " &amp; LEFT($AV$3, 4)) + 1, 0 ), 'Raw Data'!$AN:$AN,"&gt;" &amp;DATE(LEFT($AV$3, 4), MONTH("1 " &amp; AQ$6 &amp; " " &amp; LEFT($AV$3, 4)), 0 ), 'Raw Data'!$P:$P,""&amp;'Raw Data'!$B$1,'Raw Data'!$D:$D,"&lt;&gt;*ithdr*",'Raw Data'!$D:$D,"&lt;&gt;*ancel*", 'Raw Data'!$H:$H,"Non*", 'Raw Data'!$J:$J,$A23)</f>
        <v>0</v>
      </c>
      <c r="AR23" s="73"/>
      <c r="AS23" s="73"/>
      <c r="AT23" s="77"/>
      <c r="AU23" s="96">
        <f>SUMIFS('Raw Data'!$AI:$AI, 'Raw Data'!$AN:$AN,"&lt;=" &amp;DATE(MID($AV$3, 15, 4), MONTH("1 " &amp; AU$6 &amp; " " &amp; MID($AV$3, 15, 4)) + 1, 0 ), 'Raw Data'!$AN:$AN,"&gt;" &amp;DATE(MID($AV$3, 15, 4), MONTH("1 " &amp; AU$6 &amp; " " &amp; MID($AV$3, 15, 4)), 0 ), 'Raw Data'!$O:$O,""&amp;'Raw Data'!$B$1,'Raw Data'!$D:$D,"&lt;&gt;*ithdr*",'Raw Data'!$D:$D,"&lt;&gt;*ancel*",'Raw Data'!$P:$P,"--", 'Raw Data'!$H:$H,"Non*", 'Raw Data'!$J:$J, $A23)
+
SUMIFS('Raw Data'!$AI:$AI, 'Raw Data'!$AN:$AN, "&lt;=" &amp;DATE(MID($AV$3, 15, 4), MONTH("1 " &amp; AU$6 &amp; " " &amp; MID($AV$3, 15, 4)) + 1, 0 ), 'Raw Data'!$AN:$AN,"&gt;" &amp;DATE(MID($AV$3, 15, 4), MONTH("1 " &amp; AU$6 &amp; " " &amp; MID($AV$3, 15, 4)), 0 ), 'Raw Data'!$P:$P,""&amp;'Raw Data'!$B$1,'Raw Data'!$D:$D,"&lt;&gt;*ithdr*",'Raw Data'!$D:$D,"&lt;&gt;*ancel*", 'Raw Data'!$H:$H,"Non*", 'Raw Data'!$J:$J,$A23)</f>
        <v>0</v>
      </c>
      <c r="AV23" s="73"/>
      <c r="AW23" s="73"/>
      <c r="AX23" s="77"/>
      <c r="AY23" s="96">
        <f>SUMIFS('Raw Data'!$AI:$AI, 'Raw Data'!$AN:$AN,"&lt;=" &amp;DATE(MID($AV$3, 15, 4), MONTH("1 " &amp; AY$6 &amp; " " &amp; MID($AV$3, 15, 4)) + 1, 0 ), 'Raw Data'!$AN:$AN,"&gt;" &amp;DATE(MID($AV$3, 15, 4), MONTH("1 " &amp; AY$6 &amp; " " &amp; MID($AV$3, 15, 4)), 0 ), 'Raw Data'!$O:$O,""&amp;'Raw Data'!$B$1,'Raw Data'!$D:$D,"&lt;&gt;*ithdr*",'Raw Data'!$D:$D,"&lt;&gt;*ancel*",'Raw Data'!$P:$P,"--", 'Raw Data'!$H:$H,"Non*", 'Raw Data'!$J:$J, $A23)
+
SUMIFS('Raw Data'!$AI:$AI, 'Raw Data'!$AN:$AN, "&lt;=" &amp;DATE(MID($AV$3, 15, 4), MONTH("1 " &amp; AY$6 &amp; " " &amp; MID($AV$3, 15, 4)) + 1, 0 ), 'Raw Data'!$AN:$AN,"&gt;" &amp;DATE(MID($AV$3, 15, 4), MONTH("1 " &amp; AY$6 &amp; " " &amp; MID($AV$3, 15, 4)), 0 ), 'Raw Data'!$P:$P,""&amp;'Raw Data'!$B$1,'Raw Data'!$D:$D,"&lt;&gt;*ithdr*",'Raw Data'!$D:$D,"&lt;&gt;*ancel*", 'Raw Data'!$H:$H,"Non*", 'Raw Data'!$J:$J,$A23)</f>
        <v>0</v>
      </c>
      <c r="AZ23" s="73"/>
      <c r="BA23" s="73"/>
      <c r="BB23" s="77"/>
      <c r="BC23" s="96">
        <f>SUMIFS('Raw Data'!$AI:$AI, 'Raw Data'!$AN:$AN,"&lt;=" &amp;DATE(MID($AV$3, 15, 4), MONTH("1 " &amp; BC$6 &amp; " " &amp; MID($AV$3, 15, 4)) + 1, 0 ), 'Raw Data'!$AN:$AN,"&gt;" &amp;DATE(MID($AV$3, 15, 4), MONTH("1 " &amp; BC$6 &amp; " " &amp; MID($AV$3, 15, 4)), 0 ), 'Raw Data'!$O:$O,""&amp;'Raw Data'!$B$1,'Raw Data'!$D:$D,"&lt;&gt;*ithdr*",'Raw Data'!$D:$D,"&lt;&gt;*ancel*",'Raw Data'!$P:$P,"--", 'Raw Data'!$H:$H,"Non*", 'Raw Data'!$J:$J, $A23)
+
SUMIFS('Raw Data'!$AI:$AI, 'Raw Data'!$AN:$AN, "&lt;=" &amp;DATE(MID($AV$3, 15, 4), MONTH("1 " &amp; BC$6 &amp; " " &amp; MID($AV$3, 15, 4)) + 1, 0 ), 'Raw Data'!$AN:$AN,"&gt;" &amp;DATE(MID($AV$3, 15, 4), MONTH("1 " &amp; BC$6 &amp; " " &amp; MID($AV$3, 15, 4)), 0 ), 'Raw Data'!$P:$P,""&amp;'Raw Data'!$B$1,'Raw Data'!$D:$D,"&lt;&gt;*ithdr*",'Raw Data'!$D:$D,"&lt;&gt;*ancel*", 'Raw Data'!$H:$H,"Non*", 'Raw Data'!$J:$J,$A23)</f>
        <v>0</v>
      </c>
      <c r="BD23" s="73"/>
      <c r="BE23" s="73"/>
      <c r="BF23" s="74"/>
    </row>
    <row r="24" ht="12.75" customHeight="1">
      <c r="A24" s="95" t="s">
        <v>112</v>
      </c>
      <c r="B24" s="73"/>
      <c r="C24" s="73"/>
      <c r="D24" s="73"/>
      <c r="E24" s="73"/>
      <c r="F24" s="73"/>
      <c r="G24" s="73"/>
      <c r="H24" s="73"/>
      <c r="I24" s="73"/>
      <c r="J24" s="77"/>
      <c r="K24" s="96">
        <f>SUMIFS('Raw Data'!$AI:$AI, 'Raw Data'!$AN:$AN,"&lt;=" &amp;DATE(LEFT($AV$3, 4), MONTH("1 " &amp; K$6 &amp; " " &amp; LEFT($AV$3, 4)) + 1, 0 ), 'Raw Data'!$AN:$AN,"&gt;" &amp;DATE(LEFT($AV$3, 4), MONTH("1 " &amp; K$6 &amp; " " &amp; LEFT($AV$3, 4)), 0 ), 'Raw Data'!$O:$O,""&amp;'Raw Data'!$B$1,'Raw Data'!$D:$D,"&lt;&gt;*ithdr*",'Raw Data'!$D:$D,"&lt;&gt;*ancel*",'Raw Data'!$P:$P,"--", 'Raw Data'!$H:$H,"Non*", 'Raw Data'!$J:$J, $A24)
+
SUMIFS('Raw Data'!$AI:$AI, 'Raw Data'!$AN:$AN, "&lt;=" &amp;DATE(LEFT($AV$3, 4), MONTH("1 " &amp; K$6 &amp; " " &amp; LEFT($AV$3, 4)) + 1, 0 ), 'Raw Data'!$AN:$AN,"&gt;" &amp;DATE(LEFT($AV$3, 4), MONTH("1 " &amp; K$6 &amp; " " &amp; LEFT($AV$3, 4)), 0 ), 'Raw Data'!$P:$P,""&amp;'Raw Data'!$B$1,'Raw Data'!$D:$D,"&lt;&gt;*ithdr*",'Raw Data'!$D:$D,"&lt;&gt;*ancel*", 'Raw Data'!$H:$H,"Non*", 'Raw Data'!$J:$J,$A24)</f>
        <v>0</v>
      </c>
      <c r="L24" s="73"/>
      <c r="M24" s="73"/>
      <c r="N24" s="77"/>
      <c r="O24" s="96">
        <f>SUMIFS('Raw Data'!$AI:$AI, 'Raw Data'!$AN:$AN,"&lt;=" &amp;DATE(LEFT($AV$3, 4), MONTH("1 " &amp; O$6 &amp; " " &amp; LEFT($AV$3, 4)) + 1, 0 ), 'Raw Data'!$AN:$AN,"&gt;" &amp;DATE(LEFT($AV$3, 4), MONTH("1 " &amp; O$6 &amp; " " &amp; LEFT($AV$3, 4)), 0 ), 'Raw Data'!$O:$O,""&amp;'Raw Data'!$B$1,'Raw Data'!$D:$D,"&lt;&gt;*ithdr*",'Raw Data'!$D:$D,"&lt;&gt;*ancel*",'Raw Data'!$P:$P,"--", 'Raw Data'!$H:$H,"Non*", 'Raw Data'!$J:$J, $A24)
+
SUMIFS('Raw Data'!$AI:$AI, 'Raw Data'!$AN:$AN, "&lt;=" &amp;DATE(LEFT($AV$3, 4), MONTH("1 " &amp; O$6 &amp; " " &amp; LEFT($AV$3, 4)) + 1, 0 ), 'Raw Data'!$AN:$AN,"&gt;" &amp;DATE(LEFT($AV$3, 4), MONTH("1 " &amp; O$6 &amp; " " &amp; LEFT($AV$3, 4)), 0 ), 'Raw Data'!$P:$P,""&amp;'Raw Data'!$B$1,'Raw Data'!$D:$D,"&lt;&gt;*ithdr*",'Raw Data'!$D:$D,"&lt;&gt;*ancel*", 'Raw Data'!$H:$H,"Non*", 'Raw Data'!$J:$J,$A24)</f>
        <v>0</v>
      </c>
      <c r="P24" s="73"/>
      <c r="Q24" s="73"/>
      <c r="R24" s="77"/>
      <c r="S24" s="96">
        <f>SUMIFS('Raw Data'!$AI:$AI, 'Raw Data'!$AN:$AN,"&lt;=" &amp;DATE(LEFT($AV$3, 4), MONTH("1 " &amp; S$6 &amp; " " &amp; LEFT($AV$3, 4)) + 1, 0 ), 'Raw Data'!$AN:$AN,"&gt;" &amp;DATE(LEFT($AV$3, 4), MONTH("1 " &amp; S$6 &amp; " " &amp; LEFT($AV$3, 4)), 0 ), 'Raw Data'!$O:$O,""&amp;'Raw Data'!$B$1,'Raw Data'!$D:$D,"&lt;&gt;*ithdr*",'Raw Data'!$D:$D,"&lt;&gt;*ancel*",'Raw Data'!$P:$P,"--", 'Raw Data'!$H:$H,"Non*", 'Raw Data'!$J:$J, $A24)
+
SUMIFS('Raw Data'!$AI:$AI, 'Raw Data'!$AN:$AN, "&lt;=" &amp;DATE(LEFT($AV$3, 4), MONTH("1 " &amp; S$6 &amp; " " &amp; LEFT($AV$3, 4)) + 1, 0 ), 'Raw Data'!$AN:$AN,"&gt;" &amp;DATE(LEFT($AV$3, 4), MONTH("1 " &amp; S$6 &amp; " " &amp; LEFT($AV$3, 4)), 0 ), 'Raw Data'!$P:$P,""&amp;'Raw Data'!$B$1,'Raw Data'!$D:$D,"&lt;&gt;*ithdr*",'Raw Data'!$D:$D,"&lt;&gt;*ancel*", 'Raw Data'!$H:$H,"Non*", 'Raw Data'!$J:$J,$A24)</f>
        <v>0</v>
      </c>
      <c r="T24" s="73"/>
      <c r="U24" s="73"/>
      <c r="V24" s="77"/>
      <c r="W24" s="96">
        <f>SUMIFS('Raw Data'!$AI:$AI, 'Raw Data'!$AN:$AN,"&lt;=" &amp;DATE(LEFT($AV$3, 4), MONTH("1 " &amp; W$6 &amp; " " &amp; LEFT($AV$3, 4)) + 1, 0 ), 'Raw Data'!$AN:$AN,"&gt;" &amp;DATE(LEFT($AV$3, 4), MONTH("1 " &amp; W$6 &amp; " " &amp; LEFT($AV$3, 4)), 0 ), 'Raw Data'!$O:$O,""&amp;'Raw Data'!$B$1,'Raw Data'!$D:$D,"&lt;&gt;*ithdr*",'Raw Data'!$D:$D,"&lt;&gt;*ancel*",'Raw Data'!$P:$P,"--", 'Raw Data'!$H:$H,"Non*", 'Raw Data'!$J:$J, $A24)
+
SUMIFS('Raw Data'!$AI:$AI, 'Raw Data'!$AN:$AN, "&lt;=" &amp;DATE(LEFT($AV$3, 4), MONTH("1 " &amp; W$6 &amp; " " &amp; LEFT($AV$3, 4)) + 1, 0 ), 'Raw Data'!$AN:$AN,"&gt;" &amp;DATE(LEFT($AV$3, 4), MONTH("1 " &amp; W$6 &amp; " " &amp; LEFT($AV$3, 4)), 0 ), 'Raw Data'!$P:$P,""&amp;'Raw Data'!$B$1,'Raw Data'!$D:$D,"&lt;&gt;*ithdr*",'Raw Data'!$D:$D,"&lt;&gt;*ancel*", 'Raw Data'!$H:$H,"Non*", 'Raw Data'!$J:$J,$A24)</f>
        <v>0</v>
      </c>
      <c r="X24" s="73"/>
      <c r="Y24" s="73"/>
      <c r="Z24" s="77"/>
      <c r="AA24" s="96">
        <f>SUMIFS('Raw Data'!$AI:$AI, 'Raw Data'!$AN:$AN,"&lt;=" &amp;DATE(LEFT($AV$3, 4), MONTH("1 " &amp; AA$6 &amp; " " &amp; LEFT($AV$3, 4)) + 1, 0 ), 'Raw Data'!$AN:$AN,"&gt;" &amp;DATE(LEFT($AV$3, 4), MONTH("1 " &amp; AA$6 &amp; " " &amp; LEFT($AV$3, 4)), 0 ), 'Raw Data'!$O:$O,""&amp;'Raw Data'!$B$1,'Raw Data'!$D:$D,"&lt;&gt;*ithdr*",'Raw Data'!$D:$D,"&lt;&gt;*ancel*",'Raw Data'!$P:$P,"--", 'Raw Data'!$H:$H,"Non*", 'Raw Data'!$J:$J, $A24)
+
SUMIFS('Raw Data'!$AI:$AI, 'Raw Data'!$AN:$AN, "&lt;=" &amp;DATE(LEFT($AV$3, 4), MONTH("1 " &amp; AA$6 &amp; " " &amp; LEFT($AV$3, 4)) + 1, 0 ), 'Raw Data'!$AN:$AN,"&gt;" &amp;DATE(LEFT($AV$3, 4), MONTH("1 " &amp; AA$6 &amp; " " &amp; LEFT($AV$3, 4)), 0 ), 'Raw Data'!$P:$P,""&amp;'Raw Data'!$B$1,'Raw Data'!$D:$D,"&lt;&gt;*ithdr*",'Raw Data'!$D:$D,"&lt;&gt;*ancel*", 'Raw Data'!$H:$H,"Non*", 'Raw Data'!$J:$J,$A24)</f>
        <v>0</v>
      </c>
      <c r="AB24" s="73"/>
      <c r="AC24" s="73"/>
      <c r="AD24" s="77"/>
      <c r="AE24" s="96">
        <f>SUMIFS('Raw Data'!$AI:$AI, 'Raw Data'!$AN:$AN,"&lt;=" &amp;DATE(LEFT($AV$3, 4), MONTH("1 " &amp; AE$6 &amp; " " &amp; LEFT($AV$3, 4)) + 1, 0 ), 'Raw Data'!$AN:$AN,"&gt;" &amp;DATE(LEFT($AV$3, 4), MONTH("1 " &amp; AE$6 &amp; " " &amp; LEFT($AV$3, 4)), 0 ), 'Raw Data'!$O:$O,""&amp;'Raw Data'!$B$1,'Raw Data'!$D:$D,"&lt;&gt;*ithdr*",'Raw Data'!$D:$D,"&lt;&gt;*ancel*",'Raw Data'!$P:$P,"--", 'Raw Data'!$H:$H,"Non*", 'Raw Data'!$J:$J, $A24)
+
SUMIFS('Raw Data'!$AI:$AI, 'Raw Data'!$AN:$AN, "&lt;=" &amp;DATE(LEFT($AV$3, 4), MONTH("1 " &amp; AE$6 &amp; " " &amp; LEFT($AV$3, 4)) + 1, 0 ), 'Raw Data'!$AN:$AN,"&gt;" &amp;DATE(LEFT($AV$3, 4), MONTH("1 " &amp; AE$6 &amp; " " &amp; LEFT($AV$3, 4)), 0 ), 'Raw Data'!$P:$P,""&amp;'Raw Data'!$B$1,'Raw Data'!$D:$D,"&lt;&gt;*ithdr*",'Raw Data'!$D:$D,"&lt;&gt;*ancel*", 'Raw Data'!$H:$H,"Non*", 'Raw Data'!$J:$J,$A24)</f>
        <v>0</v>
      </c>
      <c r="AF24" s="73"/>
      <c r="AG24" s="73"/>
      <c r="AH24" s="77"/>
      <c r="AI24" s="96">
        <f>SUMIFS('Raw Data'!$AI:$AI, 'Raw Data'!$AN:$AN,"&lt;=" &amp;DATE(LEFT($AV$3, 4), MONTH("1 " &amp; AI$6 &amp; " " &amp; LEFT($AV$3, 4)) + 1, 0 ), 'Raw Data'!$AN:$AN,"&gt;" &amp;DATE(LEFT($AV$3, 4), MONTH("1 " &amp; AI$6 &amp; " " &amp; LEFT($AV$3, 4)), 0 ), 'Raw Data'!$O:$O,""&amp;'Raw Data'!$B$1,'Raw Data'!$D:$D,"&lt;&gt;*ithdr*",'Raw Data'!$D:$D,"&lt;&gt;*ancel*",'Raw Data'!$P:$P,"--", 'Raw Data'!$H:$H,"Non*", 'Raw Data'!$J:$J, $A24)
+
SUMIFS('Raw Data'!$AI:$AI, 'Raw Data'!$AN:$AN, "&lt;=" &amp;DATE(LEFT($AV$3, 4), MONTH("1 " &amp; AI$6 &amp; " " &amp; LEFT($AV$3, 4)) + 1, 0 ), 'Raw Data'!$AN:$AN,"&gt;" &amp;DATE(LEFT($AV$3, 4), MONTH("1 " &amp; AI$6 &amp; " " &amp; LEFT($AV$3, 4)), 0 ), 'Raw Data'!$P:$P,""&amp;'Raw Data'!$B$1,'Raw Data'!$D:$D,"&lt;&gt;*ithdr*",'Raw Data'!$D:$D,"&lt;&gt;*ancel*", 'Raw Data'!$H:$H,"Non*", 'Raw Data'!$J:$J,$A24)</f>
        <v>0</v>
      </c>
      <c r="AJ24" s="73"/>
      <c r="AK24" s="73"/>
      <c r="AL24" s="77"/>
      <c r="AM24" s="96">
        <f>SUMIFS('Raw Data'!$AI:$AI, 'Raw Data'!$AN:$AN,"&lt;=" &amp;DATE(LEFT($AV$3, 4), MONTH("1 " &amp; AM$6 &amp; " " &amp; LEFT($AV$3, 4)) + 1, 0 ), 'Raw Data'!$AN:$AN,"&gt;" &amp;DATE(LEFT($AV$3, 4), MONTH("1 " &amp; AM$6 &amp; " " &amp; LEFT($AV$3, 4)), 0 ), 'Raw Data'!$O:$O,""&amp;'Raw Data'!$B$1,'Raw Data'!$D:$D,"&lt;&gt;*ithdr*",'Raw Data'!$D:$D,"&lt;&gt;*ancel*",'Raw Data'!$P:$P,"--", 'Raw Data'!$H:$H,"Non*", 'Raw Data'!$J:$J, $A24)
+
SUMIFS('Raw Data'!$AI:$AI, 'Raw Data'!$AN:$AN, "&lt;=" &amp;DATE(LEFT($AV$3, 4), MONTH("1 " &amp; AM$6 &amp; " " &amp; LEFT($AV$3, 4)) + 1, 0 ), 'Raw Data'!$AN:$AN,"&gt;" &amp;DATE(LEFT($AV$3, 4), MONTH("1 " &amp; AM$6 &amp; " " &amp; LEFT($AV$3, 4)), 0 ), 'Raw Data'!$P:$P,""&amp;'Raw Data'!$B$1,'Raw Data'!$D:$D,"&lt;&gt;*ithdr*",'Raw Data'!$D:$D,"&lt;&gt;*ancel*", 'Raw Data'!$H:$H,"Non*", 'Raw Data'!$J:$J,$A24)</f>
        <v>0</v>
      </c>
      <c r="AN24" s="73"/>
      <c r="AO24" s="73"/>
      <c r="AP24" s="77"/>
      <c r="AQ24" s="96">
        <f>SUMIFS('Raw Data'!$AI:$AI, 'Raw Data'!$AN:$AN,"&lt;=" &amp;DATE(LEFT($AV$3, 4), MONTH("1 " &amp; AQ$6 &amp; " " &amp; LEFT($AV$3, 4)) + 1, 0 ), 'Raw Data'!$AN:$AN,"&gt;" &amp;DATE(LEFT($AV$3, 4), MONTH("1 " &amp; AQ$6 &amp; " " &amp; LEFT($AV$3, 4)), 0 ), 'Raw Data'!$O:$O,""&amp;'Raw Data'!$B$1,'Raw Data'!$D:$D,"&lt;&gt;*ithdr*",'Raw Data'!$D:$D,"&lt;&gt;*ancel*",'Raw Data'!$P:$P,"--", 'Raw Data'!$H:$H,"Non*", 'Raw Data'!$J:$J, $A24)
+
SUMIFS('Raw Data'!$AI:$AI, 'Raw Data'!$AN:$AN, "&lt;=" &amp;DATE(LEFT($AV$3, 4), MONTH("1 " &amp; AQ$6 &amp; " " &amp; LEFT($AV$3, 4)) + 1, 0 ), 'Raw Data'!$AN:$AN,"&gt;" &amp;DATE(LEFT($AV$3, 4), MONTH("1 " &amp; AQ$6 &amp; " " &amp; LEFT($AV$3, 4)), 0 ), 'Raw Data'!$P:$P,""&amp;'Raw Data'!$B$1,'Raw Data'!$D:$D,"&lt;&gt;*ithdr*",'Raw Data'!$D:$D,"&lt;&gt;*ancel*", 'Raw Data'!$H:$H,"Non*", 'Raw Data'!$J:$J,$A24)</f>
        <v>0</v>
      </c>
      <c r="AR24" s="73"/>
      <c r="AS24" s="73"/>
      <c r="AT24" s="77"/>
      <c r="AU24" s="96">
        <f>SUMIFS('Raw Data'!$AI:$AI, 'Raw Data'!$AN:$AN,"&lt;=" &amp;DATE(MID($AV$3, 15, 4), MONTH("1 " &amp; AU$6 &amp; " " &amp; MID($AV$3, 15, 4)) + 1, 0 ), 'Raw Data'!$AN:$AN,"&gt;" &amp;DATE(MID($AV$3, 15, 4), MONTH("1 " &amp; AU$6 &amp; " " &amp; MID($AV$3, 15, 4)), 0 ), 'Raw Data'!$O:$O,""&amp;'Raw Data'!$B$1,'Raw Data'!$D:$D,"&lt;&gt;*ithdr*",'Raw Data'!$D:$D,"&lt;&gt;*ancel*",'Raw Data'!$P:$P,"--", 'Raw Data'!$H:$H,"Non*", 'Raw Data'!$J:$J, $A24)
+
SUMIFS('Raw Data'!$AI:$AI, 'Raw Data'!$AN:$AN, "&lt;=" &amp;DATE(MID($AV$3, 15, 4), MONTH("1 " &amp; AU$6 &amp; " " &amp; MID($AV$3, 15, 4)) + 1, 0 ), 'Raw Data'!$AN:$AN,"&gt;" &amp;DATE(MID($AV$3, 15, 4), MONTH("1 " &amp; AU$6 &amp; " " &amp; MID($AV$3, 15, 4)), 0 ), 'Raw Data'!$P:$P,""&amp;'Raw Data'!$B$1,'Raw Data'!$D:$D,"&lt;&gt;*ithdr*",'Raw Data'!$D:$D,"&lt;&gt;*ancel*", 'Raw Data'!$H:$H,"Non*", 'Raw Data'!$J:$J,$A24)</f>
        <v>0</v>
      </c>
      <c r="AV24" s="73"/>
      <c r="AW24" s="73"/>
      <c r="AX24" s="77"/>
      <c r="AY24" s="96">
        <f>SUMIFS('Raw Data'!$AI:$AI, 'Raw Data'!$AN:$AN,"&lt;=" &amp;DATE(MID($AV$3, 15, 4), MONTH("1 " &amp; AY$6 &amp; " " &amp; MID($AV$3, 15, 4)) + 1, 0 ), 'Raw Data'!$AN:$AN,"&gt;" &amp;DATE(MID($AV$3, 15, 4), MONTH("1 " &amp; AY$6 &amp; " " &amp; MID($AV$3, 15, 4)), 0 ), 'Raw Data'!$O:$O,""&amp;'Raw Data'!$B$1,'Raw Data'!$D:$D,"&lt;&gt;*ithdr*",'Raw Data'!$D:$D,"&lt;&gt;*ancel*",'Raw Data'!$P:$P,"--", 'Raw Data'!$H:$H,"Non*", 'Raw Data'!$J:$J, $A24)
+
SUMIFS('Raw Data'!$AI:$AI, 'Raw Data'!$AN:$AN, "&lt;=" &amp;DATE(MID($AV$3, 15, 4), MONTH("1 " &amp; AY$6 &amp; " " &amp; MID($AV$3, 15, 4)) + 1, 0 ), 'Raw Data'!$AN:$AN,"&gt;" &amp;DATE(MID($AV$3, 15, 4), MONTH("1 " &amp; AY$6 &amp; " " &amp; MID($AV$3, 15, 4)), 0 ), 'Raw Data'!$P:$P,""&amp;'Raw Data'!$B$1,'Raw Data'!$D:$D,"&lt;&gt;*ithdr*",'Raw Data'!$D:$D,"&lt;&gt;*ancel*", 'Raw Data'!$H:$H,"Non*", 'Raw Data'!$J:$J,$A24)</f>
        <v>0</v>
      </c>
      <c r="AZ24" s="73"/>
      <c r="BA24" s="73"/>
      <c r="BB24" s="77"/>
      <c r="BC24" s="96">
        <f>SUMIFS('Raw Data'!$AI:$AI, 'Raw Data'!$AN:$AN,"&lt;=" &amp;DATE(MID($AV$3, 15, 4), MONTH("1 " &amp; BC$6 &amp; " " &amp; MID($AV$3, 15, 4)) + 1, 0 ), 'Raw Data'!$AN:$AN,"&gt;" &amp;DATE(MID($AV$3, 15, 4), MONTH("1 " &amp; BC$6 &amp; " " &amp; MID($AV$3, 15, 4)), 0 ), 'Raw Data'!$O:$O,""&amp;'Raw Data'!$B$1,'Raw Data'!$D:$D,"&lt;&gt;*ithdr*",'Raw Data'!$D:$D,"&lt;&gt;*ancel*",'Raw Data'!$P:$P,"--", 'Raw Data'!$H:$H,"Non*", 'Raw Data'!$J:$J, $A24)
+
SUMIFS('Raw Data'!$AI:$AI, 'Raw Data'!$AN:$AN, "&lt;=" &amp;DATE(MID($AV$3, 15, 4), MONTH("1 " &amp; BC$6 &amp; " " &amp; MID($AV$3, 15, 4)) + 1, 0 ), 'Raw Data'!$AN:$AN,"&gt;" &amp;DATE(MID($AV$3, 15, 4), MONTH("1 " &amp; BC$6 &amp; " " &amp; MID($AV$3, 15, 4)), 0 ), 'Raw Data'!$P:$P,""&amp;'Raw Data'!$B$1,'Raw Data'!$D:$D,"&lt;&gt;*ithdr*",'Raw Data'!$D:$D,"&lt;&gt;*ancel*", 'Raw Data'!$H:$H,"Non*", 'Raw Data'!$J:$J,$A24)</f>
        <v>0</v>
      </c>
      <c r="BD24" s="73"/>
      <c r="BE24" s="73"/>
      <c r="BF24" s="74"/>
    </row>
    <row r="25" ht="12.75" customHeight="1">
      <c r="A25" s="75" t="s">
        <v>113</v>
      </c>
      <c r="B25" s="73"/>
      <c r="C25" s="73"/>
      <c r="D25" s="73"/>
      <c r="E25" s="73"/>
      <c r="F25" s="73"/>
      <c r="G25" s="73"/>
      <c r="H25" s="73"/>
      <c r="I25" s="73"/>
      <c r="J25" s="77"/>
      <c r="K25" s="92">
        <f>SUMIFS('Raw Data'!$AI:$AI, 'Raw Data'!$AN:$AN,"&lt;=" &amp;DATE(LEFT($AV$3, 4), MONTH("1 " &amp; K$6 &amp; " " &amp; LEFT($AV$3, 4)) + 1, 0 ), 'Raw Data'!$AN:$AN,"&gt;" &amp;DATE(LEFT($AV$3, 4), MONTH("1 " &amp; K$6 &amp; " " &amp; LEFT($AV$3, 4)), 0 ), 'Raw Data'!$O:$O,""&amp;'Raw Data'!$B$1,'Raw Data'!$D:$D,"&lt;&gt;*ithdr*",'Raw Data'!$D:$D,"&lt;&gt;*ancel*",'Raw Data'!$P:$P,"--", 'Raw Data'!$I:$I, "*omplain*")
+
SUMIFS('Raw Data'!$AI:$AI, 'Raw Data'!$AN:$AN, "&lt;=" &amp;DATE(LEFT($AV$3, 4), MONTH("1 " &amp; K$6 &amp; " " &amp; LEFT($AV$3, 4)) + 1, 0 ), 'Raw Data'!$AN:$AN,"&gt;" &amp;DATE(LEFT($AV$3, 4), MONTH("1 " &amp; K$6 &amp; " " &amp; LEFT($AV$3, 4)), 0 ), 'Raw Data'!$P:$P,""&amp;'Raw Data'!$B$1,'Raw Data'!$D:$D,"&lt;&gt;*ithdr*",'Raw Data'!$D:$D,"&lt;&gt;*ancel*", 'Raw Data'!$I:$I, "*omplain*")</f>
        <v>0</v>
      </c>
      <c r="L25" s="73"/>
      <c r="M25" s="73"/>
      <c r="N25" s="77"/>
      <c r="O25" s="92">
        <f>SUMIFS('Raw Data'!$AI:$AI, 'Raw Data'!$AN:$AN,"&lt;=" &amp;DATE(LEFT($AV$3, 4), MONTH("1 " &amp; O$6 &amp; " " &amp; LEFT($AV$3, 4)) + 1, 0 ), 'Raw Data'!$AN:$AN,"&gt;" &amp;DATE(LEFT($AV$3, 4), MONTH("1 " &amp; O$6 &amp; " " &amp; LEFT($AV$3, 4)), 0 ), 'Raw Data'!$O:$O,""&amp;'Raw Data'!$B$1,'Raw Data'!$D:$D,"&lt;&gt;*ithdr*",'Raw Data'!$D:$D,"&lt;&gt;*ancel*",'Raw Data'!$P:$P,"--", 'Raw Data'!$I:$I, "*omplain*")
+
SUMIFS('Raw Data'!$AI:$AI, 'Raw Data'!$AN:$AN, "&lt;=" &amp;DATE(LEFT($AV$3, 4), MONTH("1 " &amp; O$6 &amp; " " &amp; LEFT($AV$3, 4)) + 1, 0 ), 'Raw Data'!$AN:$AN,"&gt;" &amp;DATE(LEFT($AV$3, 4), MONTH("1 " &amp; O$6 &amp; " " &amp; LEFT($AV$3, 4)), 0 ), 'Raw Data'!$P:$P,""&amp;'Raw Data'!$B$1,'Raw Data'!$D:$D,"&lt;&gt;*ithdr*",'Raw Data'!$D:$D,"&lt;&gt;*ancel*", 'Raw Data'!$I:$I, "*omplain*")</f>
        <v>0</v>
      </c>
      <c r="P25" s="73"/>
      <c r="Q25" s="73"/>
      <c r="R25" s="77"/>
      <c r="S25" s="92">
        <f>SUMIFS('Raw Data'!$AI:$AI, 'Raw Data'!$AN:$AN,"&lt;=" &amp;DATE(LEFT($AV$3, 4), MONTH("1 " &amp; S$6 &amp; " " &amp; LEFT($AV$3, 4)) + 1, 0 ), 'Raw Data'!$AN:$AN,"&gt;" &amp;DATE(LEFT($AV$3, 4), MONTH("1 " &amp; S$6 &amp; " " &amp; LEFT($AV$3, 4)), 0 ), 'Raw Data'!$O:$O,""&amp;'Raw Data'!$B$1,'Raw Data'!$D:$D,"&lt;&gt;*ithdr*",'Raw Data'!$D:$D,"&lt;&gt;*ancel*",'Raw Data'!$P:$P,"--", 'Raw Data'!$I:$I, "*omplain*")
+
SUMIFS('Raw Data'!$AI:$AI, 'Raw Data'!$AN:$AN, "&lt;=" &amp;DATE(LEFT($AV$3, 4), MONTH("1 " &amp; S$6 &amp; " " &amp; LEFT($AV$3, 4)) + 1, 0 ), 'Raw Data'!$AN:$AN,"&gt;" &amp;DATE(LEFT($AV$3, 4), MONTH("1 " &amp; S$6 &amp; " " &amp; LEFT($AV$3, 4)), 0 ), 'Raw Data'!$P:$P,""&amp;'Raw Data'!$B$1,'Raw Data'!$D:$D,"&lt;&gt;*ithdr*",'Raw Data'!$D:$D,"&lt;&gt;*ancel*", 'Raw Data'!$I:$I, "*omplain*")</f>
        <v>0</v>
      </c>
      <c r="T25" s="73"/>
      <c r="U25" s="73"/>
      <c r="V25" s="77"/>
      <c r="W25" s="92">
        <f>SUMIFS('Raw Data'!$AI:$AI, 'Raw Data'!$AN:$AN,"&lt;=" &amp;DATE(LEFT($AV$3, 4), MONTH("1 " &amp; W$6 &amp; " " &amp; LEFT($AV$3, 4)) + 1, 0 ), 'Raw Data'!$AN:$AN,"&gt;" &amp;DATE(LEFT($AV$3, 4), MONTH("1 " &amp; W$6 &amp; " " &amp; LEFT($AV$3, 4)), 0 ), 'Raw Data'!$O:$O,""&amp;'Raw Data'!$B$1,'Raw Data'!$D:$D,"&lt;&gt;*ithdr*",'Raw Data'!$D:$D,"&lt;&gt;*ancel*",'Raw Data'!$P:$P,"--", 'Raw Data'!$I:$I, "*omplain*")
+
SUMIFS('Raw Data'!$AI:$AI, 'Raw Data'!$AN:$AN, "&lt;=" &amp;DATE(LEFT($AV$3, 4), MONTH("1 " &amp; W$6 &amp; " " &amp; LEFT($AV$3, 4)) + 1, 0 ), 'Raw Data'!$AN:$AN,"&gt;" &amp;DATE(LEFT($AV$3, 4), MONTH("1 " &amp; W$6 &amp; " " &amp; LEFT($AV$3, 4)), 0 ), 'Raw Data'!$P:$P,""&amp;'Raw Data'!$B$1,'Raw Data'!$D:$D,"&lt;&gt;*ithdr*",'Raw Data'!$D:$D,"&lt;&gt;*ancel*", 'Raw Data'!$I:$I, "*omplain*")</f>
        <v>0</v>
      </c>
      <c r="X25" s="73"/>
      <c r="Y25" s="73"/>
      <c r="Z25" s="77"/>
      <c r="AA25" s="92">
        <f>SUMIFS('Raw Data'!$AI:$AI, 'Raw Data'!$AN:$AN,"&lt;=" &amp;DATE(LEFT($AV$3, 4), MONTH("1 " &amp; AA$6 &amp; " " &amp; LEFT($AV$3, 4)) + 1, 0 ), 'Raw Data'!$AN:$AN,"&gt;" &amp;DATE(LEFT($AV$3, 4), MONTH("1 " &amp; AA$6 &amp; " " &amp; LEFT($AV$3, 4)), 0 ), 'Raw Data'!$O:$O,""&amp;'Raw Data'!$B$1,'Raw Data'!$D:$D,"&lt;&gt;*ithdr*",'Raw Data'!$D:$D,"&lt;&gt;*ancel*",'Raw Data'!$P:$P,"--", 'Raw Data'!$I:$I, "*omplain*")
+
SUMIFS('Raw Data'!$AI:$AI, 'Raw Data'!$AN:$AN, "&lt;=" &amp;DATE(LEFT($AV$3, 4), MONTH("1 " &amp; AA$6 &amp; " " &amp; LEFT($AV$3, 4)) + 1, 0 ), 'Raw Data'!$AN:$AN,"&gt;" &amp;DATE(LEFT($AV$3, 4), MONTH("1 " &amp; AA$6 &amp; " " &amp; LEFT($AV$3, 4)), 0 ), 'Raw Data'!$P:$P,""&amp;'Raw Data'!$B$1,'Raw Data'!$D:$D,"&lt;&gt;*ithdr*",'Raw Data'!$D:$D,"&lt;&gt;*ancel*", 'Raw Data'!$I:$I, "*omplain*")</f>
        <v>0</v>
      </c>
      <c r="AB25" s="73"/>
      <c r="AC25" s="73"/>
      <c r="AD25" s="77"/>
      <c r="AE25" s="92">
        <f>SUMIFS('Raw Data'!$AI:$AI, 'Raw Data'!$AN:$AN,"&lt;=" &amp;DATE(LEFT($AV$3, 4), MONTH("1 " &amp; AE$6 &amp; " " &amp; LEFT($AV$3, 4)) + 1, 0 ), 'Raw Data'!$AN:$AN,"&gt;" &amp;DATE(LEFT($AV$3, 4), MONTH("1 " &amp; AE$6 &amp; " " &amp; LEFT($AV$3, 4)), 0 ), 'Raw Data'!$O:$O,""&amp;'Raw Data'!$B$1,'Raw Data'!$D:$D,"&lt;&gt;*ithdr*",'Raw Data'!$D:$D,"&lt;&gt;*ancel*",'Raw Data'!$P:$P,"--", 'Raw Data'!$I:$I, "*omplain*")
+
SUMIFS('Raw Data'!$AI:$AI, 'Raw Data'!$AN:$AN, "&lt;=" &amp;DATE(LEFT($AV$3, 4), MONTH("1 " &amp; AE$6 &amp; " " &amp; LEFT($AV$3, 4)) + 1, 0 ), 'Raw Data'!$AN:$AN,"&gt;" &amp;DATE(LEFT($AV$3, 4), MONTH("1 " &amp; AE$6 &amp; " " &amp; LEFT($AV$3, 4)), 0 ), 'Raw Data'!$P:$P,""&amp;'Raw Data'!$B$1,'Raw Data'!$D:$D,"&lt;&gt;*ithdr*",'Raw Data'!$D:$D,"&lt;&gt;*ancel*", 'Raw Data'!$I:$I, "*omplain*")</f>
        <v>0</v>
      </c>
      <c r="AF25" s="73"/>
      <c r="AG25" s="73"/>
      <c r="AH25" s="77"/>
      <c r="AI25" s="92">
        <f>SUMIFS('Raw Data'!$AI:$AI, 'Raw Data'!$AN:$AN,"&lt;=" &amp;DATE(LEFT($AV$3, 4), MONTH("1 " &amp; AI$6 &amp; " " &amp; LEFT($AV$3, 4)) + 1, 0 ), 'Raw Data'!$AN:$AN,"&gt;" &amp;DATE(LEFT($AV$3, 4), MONTH("1 " &amp; AI$6 &amp; " " &amp; LEFT($AV$3, 4)), 0 ), 'Raw Data'!$O:$O,""&amp;'Raw Data'!$B$1,'Raw Data'!$D:$D,"&lt;&gt;*ithdr*",'Raw Data'!$D:$D,"&lt;&gt;*ancel*",'Raw Data'!$P:$P,"--", 'Raw Data'!$I:$I, "*omplain*")
+
SUMIFS('Raw Data'!$AI:$AI, 'Raw Data'!$AN:$AN, "&lt;=" &amp;DATE(LEFT($AV$3, 4), MONTH("1 " &amp; AI$6 &amp; " " &amp; LEFT($AV$3, 4)) + 1, 0 ), 'Raw Data'!$AN:$AN,"&gt;" &amp;DATE(LEFT($AV$3, 4), MONTH("1 " &amp; AI$6 &amp; " " &amp; LEFT($AV$3, 4)), 0 ), 'Raw Data'!$P:$P,""&amp;'Raw Data'!$B$1,'Raw Data'!$D:$D,"&lt;&gt;*ithdr*",'Raw Data'!$D:$D,"&lt;&gt;*ancel*", 'Raw Data'!$I:$I, "*omplain*")</f>
        <v>0</v>
      </c>
      <c r="AJ25" s="73"/>
      <c r="AK25" s="73"/>
      <c r="AL25" s="77"/>
      <c r="AM25" s="92">
        <f>SUMIFS('Raw Data'!$AI:$AI, 'Raw Data'!$AN:$AN,"&lt;=" &amp;DATE(LEFT($AV$3, 4), MONTH("1 " &amp; AM$6 &amp; " " &amp; LEFT($AV$3, 4)) + 1, 0 ), 'Raw Data'!$AN:$AN,"&gt;" &amp;DATE(LEFT($AV$3, 4), MONTH("1 " &amp; AM$6 &amp; " " &amp; LEFT($AV$3, 4)), 0 ), 'Raw Data'!$O:$O,""&amp;'Raw Data'!$B$1,'Raw Data'!$D:$D,"&lt;&gt;*ithdr*",'Raw Data'!$D:$D,"&lt;&gt;*ancel*",'Raw Data'!$P:$P,"--", 'Raw Data'!$I:$I, "*omplain*")
+
SUMIFS('Raw Data'!$AI:$AI, 'Raw Data'!$AN:$AN, "&lt;=" &amp;DATE(LEFT($AV$3, 4), MONTH("1 " &amp; AM$6 &amp; " " &amp; LEFT($AV$3, 4)) + 1, 0 ), 'Raw Data'!$AN:$AN,"&gt;" &amp;DATE(LEFT($AV$3, 4), MONTH("1 " &amp; AM$6 &amp; " " &amp; LEFT($AV$3, 4)), 0 ), 'Raw Data'!$P:$P,""&amp;'Raw Data'!$B$1,'Raw Data'!$D:$D,"&lt;&gt;*ithdr*",'Raw Data'!$D:$D,"&lt;&gt;*ancel*", 'Raw Data'!$I:$I, "*omplain*")</f>
        <v>0</v>
      </c>
      <c r="AN25" s="73"/>
      <c r="AO25" s="73"/>
      <c r="AP25" s="77"/>
      <c r="AQ25" s="92">
        <f>SUMIFS('Raw Data'!$AI:$AI, 'Raw Data'!$AN:$AN,"&lt;=" &amp;DATE(LEFT($AV$3, 4), MONTH("1 " &amp; AQ$6 &amp; " " &amp; LEFT($AV$3, 4)) + 1, 0 ), 'Raw Data'!$AN:$AN,"&gt;" &amp;DATE(LEFT($AV$3, 4), MONTH("1 " &amp; AQ$6 &amp; " " &amp; LEFT($AV$3, 4)), 0 ), 'Raw Data'!$O:$O,""&amp;'Raw Data'!$B$1,'Raw Data'!$D:$D,"&lt;&gt;*ithdr*",'Raw Data'!$D:$D,"&lt;&gt;*ancel*",'Raw Data'!$P:$P,"--", 'Raw Data'!$I:$I, "*omplain*")
+
SUMIFS('Raw Data'!$AI:$AI, 'Raw Data'!$AN:$AN, "&lt;=" &amp;DATE(LEFT($AV$3, 4), MONTH("1 " &amp; AQ$6 &amp; " " &amp; LEFT($AV$3, 4)) + 1, 0 ), 'Raw Data'!$AN:$AN,"&gt;" &amp;DATE(LEFT($AV$3, 4), MONTH("1 " &amp; AQ$6 &amp; " " &amp; LEFT($AV$3, 4)), 0 ), 'Raw Data'!$P:$P,""&amp;'Raw Data'!$B$1,'Raw Data'!$D:$D,"&lt;&gt;*ithdr*",'Raw Data'!$D:$D,"&lt;&gt;*ancel*", 'Raw Data'!$I:$I, "*omplain*")</f>
        <v>0</v>
      </c>
      <c r="AR25" s="73"/>
      <c r="AS25" s="73"/>
      <c r="AT25" s="77"/>
      <c r="AU25" s="92">
        <f>SUMIFS('Raw Data'!$AI:$AI, 'Raw Data'!$AN:$AN,"&lt;=" &amp;DATE(MID($AV$3, 15, 4), MONTH("1 " &amp; AU$6 &amp; " " &amp; MID($AV$3, 15, 4)) + 1, 0 ), 'Raw Data'!$AN:$AN,"&gt;" &amp;DATE(MID($AV$3, 15, 4), MONTH("1 " &amp; AU$6 &amp; " " &amp; MID($AV$3, 15, 4)), 0 ), 'Raw Data'!$O:$O,""&amp;'Raw Data'!$B$1,'Raw Data'!$D:$D,"&lt;&gt;*ithdr*",'Raw Data'!$D:$D,"&lt;&gt;*ancel*",'Raw Data'!$P:$P,"--", 'Raw Data'!$I:$I, "*omplain*")
+
SUMIFS('Raw Data'!$AI:$AI, 'Raw Data'!$AN:$AN, "&lt;=" &amp;DATE(MID($AV$3, 15, 4), MONTH("1 " &amp; AU$6 &amp; " " &amp; MID($AV$3, 15, 4)) + 1, 0 ), 'Raw Data'!$AN:$AN,"&gt;" &amp;DATE(MID($AV$3, 15, 4), MONTH("1 " &amp; AU$6 &amp; " " &amp; MID($AV$3, 15, 4)), 0 ), 'Raw Data'!$P:$P,""&amp;'Raw Data'!$B$1,'Raw Data'!$D:$D,"&lt;&gt;*ithdr*",'Raw Data'!$D:$D,"&lt;&gt;*ancel*", 'Raw Data'!$I:$I, "*omplain*")</f>
        <v>0</v>
      </c>
      <c r="AV25" s="73"/>
      <c r="AW25" s="73"/>
      <c r="AX25" s="77"/>
      <c r="AY25" s="92">
        <f>SUMIFS('Raw Data'!$AI:$AI, 'Raw Data'!$AN:$AN,"&lt;=" &amp;DATE(MID($AV$3, 15, 4), MONTH("1 " &amp; AY$6 &amp; " " &amp; MID($AV$3, 15, 4)) + 1, 0 ), 'Raw Data'!$AN:$AN,"&gt;" &amp;DATE(MID($AV$3, 15, 4), MONTH("1 " &amp; AY$6 &amp; " " &amp; MID($AV$3, 15, 4)), 0 ), 'Raw Data'!$O:$O,""&amp;'Raw Data'!$B$1,'Raw Data'!$D:$D,"&lt;&gt;*ithdr*",'Raw Data'!$D:$D,"&lt;&gt;*ancel*",'Raw Data'!$P:$P,"--", 'Raw Data'!$I:$I, "*omplain*")
+
SUMIFS('Raw Data'!$AI:$AI, 'Raw Data'!$AN:$AN, "&lt;=" &amp;DATE(MID($AV$3, 15, 4), MONTH("1 " &amp; AY$6 &amp; " " &amp; MID($AV$3, 15, 4)) + 1, 0 ), 'Raw Data'!$AN:$AN,"&gt;" &amp;DATE(MID($AV$3, 15, 4), MONTH("1 " &amp; AY$6 &amp; " " &amp; MID($AV$3, 15, 4)), 0 ), 'Raw Data'!$P:$P,""&amp;'Raw Data'!$B$1,'Raw Data'!$D:$D,"&lt;&gt;*ithdr*",'Raw Data'!$D:$D,"&lt;&gt;*ancel*", 'Raw Data'!$I:$I, "*omplain*")</f>
        <v>0</v>
      </c>
      <c r="AZ25" s="73"/>
      <c r="BA25" s="73"/>
      <c r="BB25" s="77"/>
      <c r="BC25" s="92">
        <f>SUMIFS('Raw Data'!$AI:$AI, 'Raw Data'!$AN:$AN,"&lt;=" &amp;DATE(MID($AV$3, 15, 4), MONTH("1 " &amp; BC$6 &amp; " " &amp; MID($AV$3, 15, 4)) + 1, 0 ), 'Raw Data'!$AN:$AN,"&gt;" &amp;DATE(MID($AV$3, 15, 4), MONTH("1 " &amp; BC$6 &amp; " " &amp; MID($AV$3, 15, 4)), 0 ), 'Raw Data'!$O:$O,""&amp;'Raw Data'!$B$1,'Raw Data'!$D:$D,"&lt;&gt;*ithdr*",'Raw Data'!$D:$D,"&lt;&gt;*ancel*",'Raw Data'!$P:$P,"--", 'Raw Data'!$I:$I, "*omplain*")
+
SUMIFS('Raw Data'!$AI:$AI, 'Raw Data'!$AN:$AN, "&lt;=" &amp;DATE(MID($AV$3, 15, 4), MONTH("1 " &amp; BC$6 &amp; " " &amp; MID($AV$3, 15, 4)) + 1, 0 ), 'Raw Data'!$AN:$AN,"&gt;" &amp;DATE(MID($AV$3, 15, 4), MONTH("1 " &amp; BC$6 &amp; " " &amp; MID($AV$3, 15, 4)), 0 ), 'Raw Data'!$P:$P,""&amp;'Raw Data'!$B$1,'Raw Data'!$D:$D,"&lt;&gt;*ithdr*",'Raw Data'!$D:$D,"&lt;&gt;*ancel*", 'Raw Data'!$I:$I, "*omplain*")</f>
        <v>0</v>
      </c>
      <c r="BD25" s="73"/>
      <c r="BE25" s="73"/>
      <c r="BF25" s="74"/>
    </row>
    <row r="26" ht="12.75" customHeight="1">
      <c r="A26" s="75" t="s">
        <v>114</v>
      </c>
      <c r="B26" s="73"/>
      <c r="C26" s="73"/>
      <c r="D26" s="73"/>
      <c r="E26" s="73"/>
      <c r="F26" s="73"/>
      <c r="G26" s="73"/>
      <c r="H26" s="73"/>
      <c r="I26" s="73"/>
      <c r="J26" s="77"/>
      <c r="K26" s="92">
        <f>SUMIFS('Raw Data'!$AI:$AI, 'Raw Data'!$AN:$AN,"&lt;=" &amp;DATE(LEFT($AV$3, 4), MONTH("1 " &amp; K$6 &amp; " " &amp; LEFT($AV$3, 4)) + 1, 0 ), 'Raw Data'!$AN:$AN,"&gt;" &amp;DATE(LEFT($AV$3, 4), MONTH("1 " &amp; K$6 &amp; " " &amp; LEFT($AV$3, 4)), 0 ), 'Raw Data'!$O:$O,""&amp;'Raw Data'!$B$1,'Raw Data'!$D:$D,"&lt;&gt;*ithdr*",'Raw Data'!$D:$D,"&lt;&gt;*ancel*",'Raw Data'!$P:$P,"--", 'Raw Data'!$I:$I, "*equirement*")
+
SUMIFS('Raw Data'!$AI:$AI, 'Raw Data'!$AN:$AN, "&lt;=" &amp;DATE(LEFT($AV$3, 4), MONTH("1 " &amp; K$6 &amp; " " &amp; LEFT($AV$3, 4)) + 1, 0 ), 'Raw Data'!$AN:$AN,"&gt;" &amp;DATE(LEFT($AV$3, 4), MONTH("1 " &amp; K$6 &amp; " " &amp; LEFT($AV$3, 4)), 0 ), 'Raw Data'!$P:$P,""&amp;'Raw Data'!$B$1,'Raw Data'!$D:$D,"&lt;&gt;*ithdr*",'Raw Data'!$D:$D,"&lt;&gt;*ancel*", 'Raw Data'!$I:$I, "*equirement*")</f>
        <v>0</v>
      </c>
      <c r="L26" s="73"/>
      <c r="M26" s="73"/>
      <c r="N26" s="77"/>
      <c r="O26" s="92">
        <f>SUMIFS('Raw Data'!$AI:$AI, 'Raw Data'!$AN:$AN,"&lt;=" &amp;DATE(LEFT($AV$3, 4), MONTH("1 " &amp; O$6 &amp; " " &amp; LEFT($AV$3, 4)) + 1, 0 ), 'Raw Data'!$AN:$AN,"&gt;" &amp;DATE(LEFT($AV$3, 4), MONTH("1 " &amp; O$6 &amp; " " &amp; LEFT($AV$3, 4)), 0 ), 'Raw Data'!$O:$O,""&amp;'Raw Data'!$B$1,'Raw Data'!$D:$D,"&lt;&gt;*ithdr*",'Raw Data'!$D:$D,"&lt;&gt;*ancel*",'Raw Data'!$P:$P,"--", 'Raw Data'!$I:$I, "*equirement*")
+
SUMIFS('Raw Data'!$AI:$AI, 'Raw Data'!$AN:$AN, "&lt;=" &amp;DATE(LEFT($AV$3, 4), MONTH("1 " &amp; O$6 &amp; " " &amp; LEFT($AV$3, 4)) + 1, 0 ), 'Raw Data'!$AN:$AN,"&gt;" &amp;DATE(LEFT($AV$3, 4), MONTH("1 " &amp; O$6 &amp; " " &amp; LEFT($AV$3, 4)), 0 ), 'Raw Data'!$P:$P,""&amp;'Raw Data'!$B$1,'Raw Data'!$D:$D,"&lt;&gt;*ithdr*",'Raw Data'!$D:$D,"&lt;&gt;*ancel*", 'Raw Data'!$I:$I, "*equirement*")</f>
        <v>0</v>
      </c>
      <c r="P26" s="73"/>
      <c r="Q26" s="73"/>
      <c r="R26" s="77"/>
      <c r="S26" s="92">
        <f>SUMIFS('Raw Data'!$AI:$AI, 'Raw Data'!$AN:$AN,"&lt;=" &amp;DATE(LEFT($AV$3, 4), MONTH("1 " &amp; S$6 &amp; " " &amp; LEFT($AV$3, 4)) + 1, 0 ), 'Raw Data'!$AN:$AN,"&gt;" &amp;DATE(LEFT($AV$3, 4), MONTH("1 " &amp; S$6 &amp; " " &amp; LEFT($AV$3, 4)), 0 ), 'Raw Data'!$O:$O,""&amp;'Raw Data'!$B$1,'Raw Data'!$D:$D,"&lt;&gt;*ithdr*",'Raw Data'!$D:$D,"&lt;&gt;*ancel*",'Raw Data'!$P:$P,"--", 'Raw Data'!$I:$I, "*equirement*")
+
SUMIFS('Raw Data'!$AI:$AI, 'Raw Data'!$AN:$AN, "&lt;=" &amp;DATE(LEFT($AV$3, 4), MONTH("1 " &amp; S$6 &amp; " " &amp; LEFT($AV$3, 4)) + 1, 0 ), 'Raw Data'!$AN:$AN,"&gt;" &amp;DATE(LEFT($AV$3, 4), MONTH("1 " &amp; S$6 &amp; " " &amp; LEFT($AV$3, 4)), 0 ), 'Raw Data'!$P:$P,""&amp;'Raw Data'!$B$1,'Raw Data'!$D:$D,"&lt;&gt;*ithdr*",'Raw Data'!$D:$D,"&lt;&gt;*ancel*", 'Raw Data'!$I:$I, "*equirement*")</f>
        <v>0</v>
      </c>
      <c r="T26" s="73"/>
      <c r="U26" s="73"/>
      <c r="V26" s="77"/>
      <c r="W26" s="92">
        <f>SUMIFS('Raw Data'!$AI:$AI, 'Raw Data'!$AN:$AN,"&lt;=" &amp;DATE(LEFT($AV$3, 4), MONTH("1 " &amp; W$6 &amp; " " &amp; LEFT($AV$3, 4)) + 1, 0 ), 'Raw Data'!$AN:$AN,"&gt;" &amp;DATE(LEFT($AV$3, 4), MONTH("1 " &amp; W$6 &amp; " " &amp; LEFT($AV$3, 4)), 0 ), 'Raw Data'!$O:$O,""&amp;'Raw Data'!$B$1,'Raw Data'!$D:$D,"&lt;&gt;*ithdr*",'Raw Data'!$D:$D,"&lt;&gt;*ancel*",'Raw Data'!$P:$P,"--", 'Raw Data'!$I:$I, "*equirement*")
+
SUMIFS('Raw Data'!$AI:$AI, 'Raw Data'!$AN:$AN, "&lt;=" &amp;DATE(LEFT($AV$3, 4), MONTH("1 " &amp; W$6 &amp; " " &amp; LEFT($AV$3, 4)) + 1, 0 ), 'Raw Data'!$AN:$AN,"&gt;" &amp;DATE(LEFT($AV$3, 4), MONTH("1 " &amp; W$6 &amp; " " &amp; LEFT($AV$3, 4)), 0 ), 'Raw Data'!$P:$P,""&amp;'Raw Data'!$B$1,'Raw Data'!$D:$D,"&lt;&gt;*ithdr*",'Raw Data'!$D:$D,"&lt;&gt;*ancel*", 'Raw Data'!$I:$I, "*equirement*")</f>
        <v>0</v>
      </c>
      <c r="X26" s="73"/>
      <c r="Y26" s="73"/>
      <c r="Z26" s="77"/>
      <c r="AA26" s="92">
        <f>SUMIFS('Raw Data'!$AI:$AI, 'Raw Data'!$AN:$AN,"&lt;=" &amp;DATE(LEFT($AV$3, 4), MONTH("1 " &amp; AA$6 &amp; " " &amp; LEFT($AV$3, 4)) + 1, 0 ), 'Raw Data'!$AN:$AN,"&gt;" &amp;DATE(LEFT($AV$3, 4), MONTH("1 " &amp; AA$6 &amp; " " &amp; LEFT($AV$3, 4)), 0 ), 'Raw Data'!$O:$O,""&amp;'Raw Data'!$B$1,'Raw Data'!$D:$D,"&lt;&gt;*ithdr*",'Raw Data'!$D:$D,"&lt;&gt;*ancel*",'Raw Data'!$P:$P,"--", 'Raw Data'!$I:$I, "*equirement*")
+
SUMIFS('Raw Data'!$AI:$AI, 'Raw Data'!$AN:$AN, "&lt;=" &amp;DATE(LEFT($AV$3, 4), MONTH("1 " &amp; AA$6 &amp; " " &amp; LEFT($AV$3, 4)) + 1, 0 ), 'Raw Data'!$AN:$AN,"&gt;" &amp;DATE(LEFT($AV$3, 4), MONTH("1 " &amp; AA$6 &amp; " " &amp; LEFT($AV$3, 4)), 0 ), 'Raw Data'!$P:$P,""&amp;'Raw Data'!$B$1,'Raw Data'!$D:$D,"&lt;&gt;*ithdr*",'Raw Data'!$D:$D,"&lt;&gt;*ancel*", 'Raw Data'!$I:$I, "*equirement*")</f>
        <v>0</v>
      </c>
      <c r="AB26" s="73"/>
      <c r="AC26" s="73"/>
      <c r="AD26" s="77"/>
      <c r="AE26" s="92">
        <f>SUMIFS('Raw Data'!$AI:$AI, 'Raw Data'!$AN:$AN,"&lt;=" &amp;DATE(LEFT($AV$3, 4), MONTH("1 " &amp; AE$6 &amp; " " &amp; LEFT($AV$3, 4)) + 1, 0 ), 'Raw Data'!$AN:$AN,"&gt;" &amp;DATE(LEFT($AV$3, 4), MONTH("1 " &amp; AE$6 &amp; " " &amp; LEFT($AV$3, 4)), 0 ), 'Raw Data'!$O:$O,""&amp;'Raw Data'!$B$1,'Raw Data'!$D:$D,"&lt;&gt;*ithdr*",'Raw Data'!$D:$D,"&lt;&gt;*ancel*",'Raw Data'!$P:$P,"--", 'Raw Data'!$I:$I, "*equirement*")
+
SUMIFS('Raw Data'!$AI:$AI, 'Raw Data'!$AN:$AN, "&lt;=" &amp;DATE(LEFT($AV$3, 4), MONTH("1 " &amp; AE$6 &amp; " " &amp; LEFT($AV$3, 4)) + 1, 0 ), 'Raw Data'!$AN:$AN,"&gt;" &amp;DATE(LEFT($AV$3, 4), MONTH("1 " &amp; AE$6 &amp; " " &amp; LEFT($AV$3, 4)), 0 ), 'Raw Data'!$P:$P,""&amp;'Raw Data'!$B$1,'Raw Data'!$D:$D,"&lt;&gt;*ithdr*",'Raw Data'!$D:$D,"&lt;&gt;*ancel*", 'Raw Data'!$I:$I, "*equirement*")</f>
        <v>0</v>
      </c>
      <c r="AF26" s="73"/>
      <c r="AG26" s="73"/>
      <c r="AH26" s="77"/>
      <c r="AI26" s="92">
        <f>SUMIFS('Raw Data'!$AI:$AI, 'Raw Data'!$AN:$AN,"&lt;=" &amp;DATE(LEFT($AV$3, 4), MONTH("1 " &amp; AI$6 &amp; " " &amp; LEFT($AV$3, 4)) + 1, 0 ), 'Raw Data'!$AN:$AN,"&gt;" &amp;DATE(LEFT($AV$3, 4), MONTH("1 " &amp; AI$6 &amp; " " &amp; LEFT($AV$3, 4)), 0 ), 'Raw Data'!$O:$O,""&amp;'Raw Data'!$B$1,'Raw Data'!$D:$D,"&lt;&gt;*ithdr*",'Raw Data'!$D:$D,"&lt;&gt;*ancel*",'Raw Data'!$P:$P,"--", 'Raw Data'!$I:$I, "*equirement*")
+
SUMIFS('Raw Data'!$AI:$AI, 'Raw Data'!$AN:$AN, "&lt;=" &amp;DATE(LEFT($AV$3, 4), MONTH("1 " &amp; AI$6 &amp; " " &amp; LEFT($AV$3, 4)) + 1, 0 ), 'Raw Data'!$AN:$AN,"&gt;" &amp;DATE(LEFT($AV$3, 4), MONTH("1 " &amp; AI$6 &amp; " " &amp; LEFT($AV$3, 4)), 0 ), 'Raw Data'!$P:$P,""&amp;'Raw Data'!$B$1,'Raw Data'!$D:$D,"&lt;&gt;*ithdr*",'Raw Data'!$D:$D,"&lt;&gt;*ancel*", 'Raw Data'!$I:$I, "*equirement*")</f>
        <v>0</v>
      </c>
      <c r="AJ26" s="73"/>
      <c r="AK26" s="73"/>
      <c r="AL26" s="77"/>
      <c r="AM26" s="92">
        <f>SUMIFS('Raw Data'!$AI:$AI, 'Raw Data'!$AN:$AN,"&lt;=" &amp;DATE(LEFT($AV$3, 4), MONTH("1 " &amp; AM$6 &amp; " " &amp; LEFT($AV$3, 4)) + 1, 0 ), 'Raw Data'!$AN:$AN,"&gt;" &amp;DATE(LEFT($AV$3, 4), MONTH("1 " &amp; AM$6 &amp; " " &amp; LEFT($AV$3, 4)), 0 ), 'Raw Data'!$O:$O,""&amp;'Raw Data'!$B$1,'Raw Data'!$D:$D,"&lt;&gt;*ithdr*",'Raw Data'!$D:$D,"&lt;&gt;*ancel*",'Raw Data'!$P:$P,"--", 'Raw Data'!$I:$I, "*equirement*")
+
SUMIFS('Raw Data'!$AI:$AI, 'Raw Data'!$AN:$AN, "&lt;=" &amp;DATE(LEFT($AV$3, 4), MONTH("1 " &amp; AM$6 &amp; " " &amp; LEFT($AV$3, 4)) + 1, 0 ), 'Raw Data'!$AN:$AN,"&gt;" &amp;DATE(LEFT($AV$3, 4), MONTH("1 " &amp; AM$6 &amp; " " &amp; LEFT($AV$3, 4)), 0 ), 'Raw Data'!$P:$P,""&amp;'Raw Data'!$B$1,'Raw Data'!$D:$D,"&lt;&gt;*ithdr*",'Raw Data'!$D:$D,"&lt;&gt;*ancel*", 'Raw Data'!$I:$I, "*equirement*")</f>
        <v>0</v>
      </c>
      <c r="AN26" s="73"/>
      <c r="AO26" s="73"/>
      <c r="AP26" s="77"/>
      <c r="AQ26" s="92">
        <f>SUMIFS('Raw Data'!$AI:$AI, 'Raw Data'!$AN:$AN,"&lt;=" &amp;DATE(LEFT($AV$3, 4), MONTH("1 " &amp; AQ$6 &amp; " " &amp; LEFT($AV$3, 4)) + 1, 0 ), 'Raw Data'!$AN:$AN,"&gt;" &amp;DATE(LEFT($AV$3, 4), MONTH("1 " &amp; AQ$6 &amp; " " &amp; LEFT($AV$3, 4)), 0 ), 'Raw Data'!$O:$O,""&amp;'Raw Data'!$B$1,'Raw Data'!$D:$D,"&lt;&gt;*ithdr*",'Raw Data'!$D:$D,"&lt;&gt;*ancel*",'Raw Data'!$P:$P,"--", 'Raw Data'!$I:$I, "*equirement*")
+
SUMIFS('Raw Data'!$AI:$AI, 'Raw Data'!$AN:$AN, "&lt;=" &amp;DATE(LEFT($AV$3, 4), MONTH("1 " &amp; AQ$6 &amp; " " &amp; LEFT($AV$3, 4)) + 1, 0 ), 'Raw Data'!$AN:$AN,"&gt;" &amp;DATE(LEFT($AV$3, 4), MONTH("1 " &amp; AQ$6 &amp; " " &amp; LEFT($AV$3, 4)), 0 ), 'Raw Data'!$P:$P,""&amp;'Raw Data'!$B$1,'Raw Data'!$D:$D,"&lt;&gt;*ithdr*",'Raw Data'!$D:$D,"&lt;&gt;*ancel*", 'Raw Data'!$I:$I, "*equirement*")</f>
        <v>0</v>
      </c>
      <c r="AR26" s="73"/>
      <c r="AS26" s="73"/>
      <c r="AT26" s="77"/>
      <c r="AU26" s="92">
        <f>SUMIFS('Raw Data'!$AI:$AI, 'Raw Data'!$AN:$AN,"&lt;=" &amp;DATE(MID($AV$3, 15, 4), MONTH("1 " &amp; AU$6 &amp; " " &amp; MID($AV$3, 15, 4)) + 1, 0 ), 'Raw Data'!$AN:$AN,"&gt;" &amp;DATE(MID($AV$3, 15, 4), MONTH("1 " &amp; AU$6 &amp; " " &amp; MID($AV$3, 15, 4)), 0 ), 'Raw Data'!$O:$O,""&amp;'Raw Data'!$B$1,'Raw Data'!$D:$D,"&lt;&gt;*ithdr*",'Raw Data'!$D:$D,"&lt;&gt;*ancel*",'Raw Data'!$P:$P,"--", 'Raw Data'!$I:$I, "*equirement*")
+
SUMIFS('Raw Data'!$AI:$AI, 'Raw Data'!$AN:$AN, "&lt;=" &amp;DATE(MID($AV$3, 15, 4), MONTH("1 " &amp; AU$6 &amp; " " &amp; MID($AV$3, 15, 4)) + 1, 0 ), 'Raw Data'!$AN:$AN,"&gt;" &amp;DATE(MID($AV$3, 15, 4), MONTH("1 " &amp; AU$6 &amp; " " &amp; MID($AV$3, 15, 4)), 0 ), 'Raw Data'!$P:$P,""&amp;'Raw Data'!$B$1,'Raw Data'!$D:$D,"&lt;&gt;*ithdr*",'Raw Data'!$D:$D,"&lt;&gt;*ancel*", 'Raw Data'!$I:$I, "*equirement*")</f>
        <v>0</v>
      </c>
      <c r="AV26" s="73"/>
      <c r="AW26" s="73"/>
      <c r="AX26" s="77"/>
      <c r="AY26" s="92">
        <f>SUMIFS('Raw Data'!$AI:$AI, 'Raw Data'!$AN:$AN,"&lt;=" &amp;DATE(MID($AV$3, 15, 4), MONTH("1 " &amp; AY$6 &amp; " " &amp; MID($AV$3, 15, 4)) + 1, 0 ), 'Raw Data'!$AN:$AN,"&gt;" &amp;DATE(MID($AV$3, 15, 4), MONTH("1 " &amp; AY$6 &amp; " " &amp; MID($AV$3, 15, 4)), 0 ), 'Raw Data'!$O:$O,""&amp;'Raw Data'!$B$1,'Raw Data'!$D:$D,"&lt;&gt;*ithdr*",'Raw Data'!$D:$D,"&lt;&gt;*ancel*",'Raw Data'!$P:$P,"--", 'Raw Data'!$I:$I, "*equirement*")
+
SUMIFS('Raw Data'!$AI:$AI, 'Raw Data'!$AN:$AN, "&lt;=" &amp;DATE(MID($AV$3, 15, 4), MONTH("1 " &amp; AY$6 &amp; " " &amp; MID($AV$3, 15, 4)) + 1, 0 ), 'Raw Data'!$AN:$AN,"&gt;" &amp;DATE(MID($AV$3, 15, 4), MONTH("1 " &amp; AY$6 &amp; " " &amp; MID($AV$3, 15, 4)), 0 ), 'Raw Data'!$P:$P,""&amp;'Raw Data'!$B$1,'Raw Data'!$D:$D,"&lt;&gt;*ithdr*",'Raw Data'!$D:$D,"&lt;&gt;*ancel*", 'Raw Data'!$I:$I, "*equirement*")</f>
        <v>0</v>
      </c>
      <c r="AZ26" s="73"/>
      <c r="BA26" s="73"/>
      <c r="BB26" s="77"/>
      <c r="BC26" s="92">
        <f>SUMIFS('Raw Data'!$AI:$AI, 'Raw Data'!$AN:$AN,"&lt;=" &amp;DATE(MID($AV$3, 15, 4), MONTH("1 " &amp; BC$6 &amp; " " &amp; MID($AV$3, 15, 4)) + 1, 0 ), 'Raw Data'!$AN:$AN,"&gt;" &amp;DATE(MID($AV$3, 15, 4), MONTH("1 " &amp; BC$6 &amp; " " &amp; MID($AV$3, 15, 4)), 0 ), 'Raw Data'!$O:$O,""&amp;'Raw Data'!$B$1,'Raw Data'!$D:$D,"&lt;&gt;*ithdr*",'Raw Data'!$D:$D,"&lt;&gt;*ancel*",'Raw Data'!$P:$P,"--", 'Raw Data'!$I:$I, "*equirement*")
+
SUMIFS('Raw Data'!$AI:$AI, 'Raw Data'!$AN:$AN, "&lt;=" &amp;DATE(MID($AV$3, 15, 4), MONTH("1 " &amp; BC$6 &amp; " " &amp; MID($AV$3, 15, 4)) + 1, 0 ), 'Raw Data'!$AN:$AN,"&gt;" &amp;DATE(MID($AV$3, 15, 4), MONTH("1 " &amp; BC$6 &amp; " " &amp; MID($AV$3, 15, 4)), 0 ), 'Raw Data'!$P:$P,""&amp;'Raw Data'!$B$1,'Raw Data'!$D:$D,"&lt;&gt;*ithdr*",'Raw Data'!$D:$D,"&lt;&gt;*ancel*", 'Raw Data'!$I:$I, "*equirement*")</f>
        <v>0</v>
      </c>
      <c r="BD26" s="73"/>
      <c r="BE26" s="73"/>
      <c r="BF26" s="74"/>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5">
    <mergeCell ref="AI8:AL8"/>
    <mergeCell ref="AM8:AP8"/>
    <mergeCell ref="AQ8:AT8"/>
    <mergeCell ref="AU8:AX8"/>
    <mergeCell ref="AY8:BB8"/>
    <mergeCell ref="BC8:BF8"/>
    <mergeCell ref="A8:J8"/>
    <mergeCell ref="K8:N8"/>
    <mergeCell ref="O8:R8"/>
    <mergeCell ref="S8:V8"/>
    <mergeCell ref="W8:Z8"/>
    <mergeCell ref="AA8:AD8"/>
    <mergeCell ref="AE8:AH8"/>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O2:AU2"/>
    <mergeCell ref="AO3:AU3"/>
    <mergeCell ref="J1:AW1"/>
    <mergeCell ref="C2:J2"/>
    <mergeCell ref="K2:S2"/>
    <mergeCell ref="X2:AI2"/>
    <mergeCell ref="AV2:BF2"/>
    <mergeCell ref="K3:S3"/>
    <mergeCell ref="AV3:BF3"/>
    <mergeCell ref="C5:BF5"/>
    <mergeCell ref="AA6:AD6"/>
    <mergeCell ref="AE6:AH6"/>
    <mergeCell ref="AI6:AL6"/>
    <mergeCell ref="AM6:AP6"/>
    <mergeCell ref="AQ6:AT6"/>
    <mergeCell ref="AU6:AX6"/>
    <mergeCell ref="AY6:BB6"/>
    <mergeCell ref="BC6:BF6"/>
    <mergeCell ref="C3:J3"/>
    <mergeCell ref="A5:B5"/>
    <mergeCell ref="A6:J6"/>
    <mergeCell ref="K6:N6"/>
    <mergeCell ref="O6:R6"/>
    <mergeCell ref="S6:V6"/>
    <mergeCell ref="W6:Z6"/>
    <mergeCell ref="AI7:AL7"/>
    <mergeCell ref="AM7:AP7"/>
    <mergeCell ref="AQ7:AT7"/>
    <mergeCell ref="AU7:AX7"/>
    <mergeCell ref="AY7:BB7"/>
    <mergeCell ref="BC7:BF7"/>
    <mergeCell ref="A7:J7"/>
    <mergeCell ref="K7:N7"/>
    <mergeCell ref="O7:R7"/>
    <mergeCell ref="S7:V7"/>
    <mergeCell ref="W7:Z7"/>
    <mergeCell ref="AA7:AD7"/>
    <mergeCell ref="AE7:AH7"/>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Packaging, Non-Metallic &amp; Furniture</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row>
    <row r="5" ht="12.75" customHeight="1">
      <c r="A5" s="65" t="s">
        <v>115</v>
      </c>
      <c r="B5" s="10"/>
      <c r="C5" s="65" t="s">
        <v>116</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0"/>
    </row>
    <row r="6" ht="12.75" customHeight="1">
      <c r="A6" s="66" t="s">
        <v>54</v>
      </c>
      <c r="B6" s="67"/>
      <c r="C6" s="67"/>
      <c r="D6" s="67"/>
      <c r="E6" s="67"/>
      <c r="F6" s="67"/>
      <c r="G6" s="67"/>
      <c r="H6" s="67"/>
      <c r="I6" s="67"/>
      <c r="J6" s="68"/>
      <c r="K6" s="97" t="str">
        <f>Valuations!K6:N6</f>
        <v>April</v>
      </c>
      <c r="L6" s="98"/>
      <c r="M6" s="98"/>
      <c r="N6" s="99"/>
      <c r="O6" s="97" t="str">
        <f>Valuations!O6:R6</f>
        <v>May</v>
      </c>
      <c r="P6" s="98"/>
      <c r="Q6" s="98"/>
      <c r="R6" s="99"/>
      <c r="S6" s="97" t="str">
        <f>Valuations!S6:V6</f>
        <v>June</v>
      </c>
      <c r="T6" s="98"/>
      <c r="U6" s="98"/>
      <c r="V6" s="99"/>
      <c r="W6" s="97" t="str">
        <f>Valuations!W6:Z6</f>
        <v>July</v>
      </c>
      <c r="X6" s="98"/>
      <c r="Y6" s="98"/>
      <c r="Z6" s="99"/>
      <c r="AA6" s="97" t="str">
        <f>Valuations!AA6:AD6</f>
        <v>August</v>
      </c>
      <c r="AB6" s="98"/>
      <c r="AC6" s="98"/>
      <c r="AD6" s="99"/>
      <c r="AE6" s="97" t="str">
        <f>Valuations!AE6:AH6</f>
        <v>September</v>
      </c>
      <c r="AF6" s="98"/>
      <c r="AG6" s="98"/>
      <c r="AH6" s="99"/>
      <c r="AI6" s="97" t="str">
        <f>Valuations!AI6:AL6</f>
        <v>October</v>
      </c>
      <c r="AJ6" s="98"/>
      <c r="AK6" s="98"/>
      <c r="AL6" s="99"/>
      <c r="AM6" s="97" t="str">
        <f>Valuations!AM6:AP6</f>
        <v>November</v>
      </c>
      <c r="AN6" s="98"/>
      <c r="AO6" s="98"/>
      <c r="AP6" s="99"/>
      <c r="AQ6" s="97" t="str">
        <f>Valuations!AQ6:AT6</f>
        <v>December</v>
      </c>
      <c r="AR6" s="98"/>
      <c r="AS6" s="98"/>
      <c r="AT6" s="99"/>
      <c r="AU6" s="97" t="str">
        <f>Valuations!AU6:AX6</f>
        <v>January</v>
      </c>
      <c r="AV6" s="98"/>
      <c r="AW6" s="98"/>
      <c r="AX6" s="99"/>
      <c r="AY6" s="97" t="str">
        <f>Valuations!AY6:BB6</f>
        <v>February</v>
      </c>
      <c r="AZ6" s="98"/>
      <c r="BA6" s="98"/>
      <c r="BB6" s="99"/>
      <c r="BC6" s="97" t="str">
        <f>Valuations!BC6:BF6</f>
        <v>March</v>
      </c>
      <c r="BD6" s="98"/>
      <c r="BE6" s="98"/>
      <c r="BF6" s="99"/>
    </row>
    <row r="7" ht="12.75" customHeight="1">
      <c r="A7" s="90" t="s">
        <v>117</v>
      </c>
      <c r="B7" s="73"/>
      <c r="C7" s="73"/>
      <c r="D7" s="73"/>
      <c r="E7" s="73"/>
      <c r="F7" s="73"/>
      <c r="G7" s="73"/>
      <c r="H7" s="73"/>
      <c r="I7" s="73"/>
      <c r="J7" s="77"/>
      <c r="K7" s="100" t="str">
        <f>IF(DATE(LEFT($AV$3, 4),MONTH("1 " &amp; K$6 &amp; " " &amp; LEFT($AV$3, 4)),1) &gt; DATE(MID($K$3, 15, 4), MID($K$3, 20, 2), RIGHT($K$3, 2)), "---", (IFERROR( 100 * ((K21+K30)/(K19-(K24+K35))), "---")))</f>
        <v>---</v>
      </c>
      <c r="L7" s="73"/>
      <c r="M7" s="73"/>
      <c r="N7" s="77"/>
      <c r="O7" s="100" t="str">
        <f>IF(DATE(LEFT($AV$3, 4),MONTH("1 " &amp; O$6 &amp; " " &amp; LEFT($AV$3, 4)),1) &gt; DATE(MID($K$3, 15, 4), MID($K$3, 20, 2), RIGHT($K$3, 2)), "---", (IFERROR( 100 * ((O21+O30)/(O19-(O24+O35))), "---")))</f>
        <v>---</v>
      </c>
      <c r="P7" s="73"/>
      <c r="Q7" s="73"/>
      <c r="R7" s="77"/>
      <c r="S7" s="100" t="str">
        <f>IF(DATE(LEFT($AV$3, 4),MONTH("1 " &amp; S$6 &amp; " " &amp; LEFT($AV$3, 4)),1) &gt; DATE(MID($K$3, 15, 4), MID($K$3, 20, 2), RIGHT($K$3, 2)), "---", (IFERROR( 100 * ((S21+S30)/(S19-(S24+S35))), "---")))</f>
        <v>---</v>
      </c>
      <c r="T7" s="73"/>
      <c r="U7" s="73"/>
      <c r="V7" s="77"/>
      <c r="W7" s="100" t="str">
        <f>IF(DATE(LEFT($AV$3, 4),MONTH("1 " &amp; W$6 &amp; " " &amp; LEFT($AV$3, 4)),1) &gt; DATE(MID($K$3, 15, 4), MID($K$3, 20, 2), RIGHT($K$3, 2)), "---", (IFERROR( 100 * ((W21+W30)/(W19-(W24+W35))), "---")))</f>
        <v>---</v>
      </c>
      <c r="X7" s="73"/>
      <c r="Y7" s="73"/>
      <c r="Z7" s="77"/>
      <c r="AA7" s="100" t="str">
        <f>IF(DATE(LEFT($AV$3, 4),MONTH("1 " &amp; AA$6 &amp; " " &amp; LEFT($AV$3, 4)),1) &gt; DATE(MID($K$3, 15, 4), MID($K$3, 20, 2), RIGHT($K$3, 2)), "---", (IFERROR( 100 * ((AA21+AA30)/(AA19-(AA24+AA35))), "---")))</f>
        <v>---</v>
      </c>
      <c r="AB7" s="73"/>
      <c r="AC7" s="73"/>
      <c r="AD7" s="77"/>
      <c r="AE7" s="100" t="str">
        <f>IF(DATE(LEFT($AV$3, 4),MONTH("1 " &amp; AE$6 &amp; " " &amp; LEFT($AV$3, 4)),1) &gt; DATE(MID($K$3, 15, 4), MID($K$3, 20, 2), RIGHT($K$3, 2)), "---", (IFERROR( 100 * ((AE21+AE30)/(AE19-(AE24+AE35))), "---")))</f>
        <v>---</v>
      </c>
      <c r="AF7" s="73"/>
      <c r="AG7" s="73"/>
      <c r="AH7" s="77"/>
      <c r="AI7" s="100" t="str">
        <f>IF(DATE(LEFT($AV$3, 4),MONTH("1 " &amp; AI$6 &amp; " " &amp; LEFT($AV$3, 4)),1) &gt; DATE(MID($K$3, 15, 4), MID($K$3, 20, 2), RIGHT($K$3, 2)), "---", (IFERROR( 100 * ((AI21+AI30)/(AI19-(AI24+AI35))), "---")))</f>
        <v>---</v>
      </c>
      <c r="AJ7" s="73"/>
      <c r="AK7" s="73"/>
      <c r="AL7" s="77"/>
      <c r="AM7" s="100" t="str">
        <f>IF(DATE(LEFT($AV$3, 4),MONTH("1 " &amp; AM$6 &amp; " " &amp; LEFT($AV$3, 4)),1) &gt; DATE(MID($K$3, 15, 4), MID($K$3, 20, 2), RIGHT($K$3, 2)), "---", (IFERROR( 100 * ((AM21+AM30)/(AM19-(AM24+AM35))), "---")))</f>
        <v>---</v>
      </c>
      <c r="AN7" s="73"/>
      <c r="AO7" s="73"/>
      <c r="AP7" s="77"/>
      <c r="AQ7" s="100" t="str">
        <f>IF(DATE(LEFT($AV$3, 4),MONTH("1 " &amp; AQ$6 &amp; " " &amp; LEFT($AV$3, 4)),1) &gt; DATE(MID($K$3, 15, 4), MID($K$3, 20, 2), RIGHT($K$3, 2)), "---", (IFERROR( 100 * ((AQ21+AQ30)/(AQ19-(AQ24+AQ35))), "---")))</f>
        <v>---</v>
      </c>
      <c r="AR7" s="73"/>
      <c r="AS7" s="73"/>
      <c r="AT7" s="77"/>
      <c r="AU7" s="100" t="str">
        <f>IF(DATE(MID($AV$3, 15, 4),MONTH("1 " &amp; AU$6 &amp; " " &amp; MID($AV$3, 15, 4)),1) &gt; DATE(MID($K$3, 15, 4), MID($K$3, 20, 2), RIGHT($K$3, 2)), "---", (IFERROR( 100 * ((AU21+AU30)/(AU19-(AU24+AU35))), "---")))</f>
        <v>---</v>
      </c>
      <c r="AV7" s="73"/>
      <c r="AW7" s="73"/>
      <c r="AX7" s="77"/>
      <c r="AY7" s="100" t="str">
        <f>IF(DATE(MID($AV$3, 15, 4),MONTH("1 " &amp; AY$6 &amp; " " &amp; MID($AV$3, 15, 4)),1) &gt; DATE(MID($K$3, 15, 4), MID($K$3, 20, 2), RIGHT($K$3, 2)), "---", (IFERROR( 100 * ((AY21+AY30)/(AY19-(AY24+AY35))), "---")))</f>
        <v>---</v>
      </c>
      <c r="AZ7" s="73"/>
      <c r="BA7" s="73"/>
      <c r="BB7" s="77"/>
      <c r="BC7" s="100" t="str">
        <f>IF(DATE(MID($AV$3, 15, 4),MONTH("1 " &amp; BC$6 &amp; " " &amp; MID($AV$3, 15, 4)),1) &gt; DATE(MID($K$3, 15, 4), MID($K$3, 20, 2), RIGHT($K$3, 2)), "---", (IFERROR( 100 * ((BC21+BC30)/(BC19-(BC24+BC35))), "---")))</f>
        <v>---</v>
      </c>
      <c r="BD7" s="73"/>
      <c r="BE7" s="73"/>
      <c r="BF7" s="77"/>
    </row>
    <row r="8" ht="12.75" customHeight="1">
      <c r="A8" s="101" t="s">
        <v>118</v>
      </c>
      <c r="B8" s="73"/>
      <c r="C8" s="73"/>
      <c r="D8" s="73"/>
      <c r="E8" s="73"/>
      <c r="F8" s="73"/>
      <c r="G8" s="73"/>
      <c r="H8" s="73"/>
      <c r="I8" s="73"/>
      <c r="J8" s="77"/>
      <c r="K8" s="102" t="str">
        <f>IF(DATE(LEFT($AV$3, 4),MONTH("1 " &amp; K$6 &amp; " " &amp; LEFT($AV$3, 4)),1) &gt; DATE(MID($K$3, 15, 4), MID($K$3, 20, 2), RIGHT($K$3, 2)), "---", (IFERROR( 100 * ((K21+K31)/((K20+K29)-(K24+K35))), "---")))</f>
        <v>---</v>
      </c>
      <c r="L8" s="85"/>
      <c r="M8" s="85"/>
      <c r="N8" s="103"/>
      <c r="O8" s="102" t="str">
        <f>IF(DATE(LEFT($AV$3, 4),MONTH("1 " &amp; O$6 &amp; " " &amp; LEFT($AV$3, 4)),1) &gt; DATE(MID($K$3, 15, 4), MID($K$3, 20, 2), RIGHT($K$3, 2)), "---", (IFERROR( 100 * ((O21+O31)/((O20+O29)-(O24+O35))), "---")))</f>
        <v>---</v>
      </c>
      <c r="P8" s="85"/>
      <c r="Q8" s="85"/>
      <c r="R8" s="103"/>
      <c r="S8" s="102" t="str">
        <f>IF(DATE(LEFT($AV$3, 4),MONTH("1 " &amp; S$6 &amp; " " &amp; LEFT($AV$3, 4)),1) &gt; DATE(MID($K$3, 15, 4), MID($K$3, 20, 2), RIGHT($K$3, 2)), "---", (IFERROR( 100 * ((S21+S31)/((S20+S29)-(S24+S35))), "---")))</f>
        <v>---</v>
      </c>
      <c r="T8" s="85"/>
      <c r="U8" s="85"/>
      <c r="V8" s="103"/>
      <c r="W8" s="102" t="str">
        <f>IF(DATE(LEFT($AV$3, 4),MONTH("1 " &amp; W$6 &amp; " " &amp; LEFT($AV$3, 4)),1) &gt; DATE(MID($K$3, 15, 4), MID($K$3, 20, 2), RIGHT($K$3, 2)), "---", (IFERROR( 100 * ((W21+W31)/((W20+W29)-(W24+W35))), "---")))</f>
        <v>---</v>
      </c>
      <c r="X8" s="85"/>
      <c r="Y8" s="85"/>
      <c r="Z8" s="103"/>
      <c r="AA8" s="102" t="str">
        <f>IF(DATE(LEFT($AV$3, 4),MONTH("1 " &amp; AA$6 &amp; " " &amp; LEFT($AV$3, 4)),1) &gt; DATE(MID($K$3, 15, 4), MID($K$3, 20, 2), RIGHT($K$3, 2)), "---", (IFERROR( 100 * ((AA21+AA31)/((AA20+AA29)-(AA24+AA35))), "---")))</f>
        <v>---</v>
      </c>
      <c r="AB8" s="85"/>
      <c r="AC8" s="85"/>
      <c r="AD8" s="103"/>
      <c r="AE8" s="102" t="str">
        <f>IF(DATE(LEFT($AV$3, 4),MONTH("1 " &amp; AE$6 &amp; " " &amp; LEFT($AV$3, 4)),1) &gt; DATE(MID($K$3, 15, 4), MID($K$3, 20, 2), RIGHT($K$3, 2)), "---", (IFERROR( 100 * ((AE21+AE31)/((AE20+AE29)-(AE24+AE35))), "---")))</f>
        <v>---</v>
      </c>
      <c r="AF8" s="85"/>
      <c r="AG8" s="85"/>
      <c r="AH8" s="103"/>
      <c r="AI8" s="102" t="str">
        <f>IF(DATE(LEFT($AV$3, 4),MONTH("1 " &amp; AI$6 &amp; " " &amp; LEFT($AV$3, 4)),1) &gt; DATE(MID($K$3, 15, 4), MID($K$3, 20, 2), RIGHT($K$3, 2)), "---", (IFERROR( 100 * ((AI21+AI31)/((AI20+AI29)-(AI24+AI35))), "---")))</f>
        <v>---</v>
      </c>
      <c r="AJ8" s="85"/>
      <c r="AK8" s="85"/>
      <c r="AL8" s="103"/>
      <c r="AM8" s="102" t="str">
        <f>IF(DATE(LEFT($AV$3, 4),MONTH("1 " &amp; AM$6 &amp; " " &amp; LEFT($AV$3, 4)),1) &gt; DATE(MID($K$3, 15, 4), MID($K$3, 20, 2), RIGHT($K$3, 2)), "---", (IFERROR( 100 * ((AM21+AM31)/((AM20+AM29)-(AM24+AM35))), "---")))</f>
        <v>---</v>
      </c>
      <c r="AN8" s="85"/>
      <c r="AO8" s="85"/>
      <c r="AP8" s="103"/>
      <c r="AQ8" s="102" t="str">
        <f>IF(DATE(LEFT($AV$3, 4),MONTH("1 " &amp; AQ$6 &amp; " " &amp; LEFT($AV$3, 4)),1) &gt; DATE(MID($K$3, 15, 4), MID($K$3, 20, 2), RIGHT($K$3, 2)), "---", (IFERROR( 100 * ((AQ21+AQ31)/((AQ20+AQ29)-(AQ24+AQ35))), "---")))</f>
        <v>---</v>
      </c>
      <c r="AR8" s="85"/>
      <c r="AS8" s="85"/>
      <c r="AT8" s="103"/>
      <c r="AU8" s="102" t="str">
        <f>IF(DATE(MID($AV$3, 15, 4),MONTH("1 " &amp; AU$6 &amp; " " &amp; MID($AV$3, 15, 4)),1) &gt; DATE(MID($K$3, 15, 4), MID($K$3, 20, 2), RIGHT($K$3, 2)), "---", (IFERROR(100 * ((AU21+AU31)/((AU20+AU29)-(AU24+AU35))), "---")))</f>
        <v>---</v>
      </c>
      <c r="AV8" s="85"/>
      <c r="AW8" s="85"/>
      <c r="AX8" s="103"/>
      <c r="AY8" s="102" t="str">
        <f>IF(DATE(MID($AV$3, 15, 4),MONTH("1 " &amp; AY$6 &amp; " " &amp; MID($AV$3, 15, 4)),1) &gt; DATE(MID($K$3, 15, 4), MID($K$3, 20, 2), RIGHT($K$3, 2)), "---", (IFERROR(100 * ((AY21+AY31)/((AY20+AY29)-(AY24+AY35))), "---")))</f>
        <v>---</v>
      </c>
      <c r="AZ8" s="85"/>
      <c r="BA8" s="85"/>
      <c r="BB8" s="103"/>
      <c r="BC8" s="102" t="str">
        <f>IF(DATE(MID($AV$3, 15, 4),MONTH("1 " &amp; BC$6 &amp; " " &amp; MID($AV$3, 15, 4)),1) &gt; DATE(MID($K$3, 15, 4), MID($K$3, 20, 2), RIGHT($K$3, 2)), "---", (IFERROR(100 * ((BC21+BC31)/((BC20+BC29)-(BC24+BC35))), "---")))</f>
        <v>---</v>
      </c>
      <c r="BD8" s="85"/>
      <c r="BE8" s="85"/>
      <c r="BF8" s="103"/>
    </row>
    <row r="9" ht="12.75" customHeight="1">
      <c r="A9" s="75" t="s">
        <v>119</v>
      </c>
      <c r="B9" s="73"/>
      <c r="C9" s="73"/>
      <c r="D9" s="73"/>
      <c r="E9" s="73"/>
      <c r="F9" s="73"/>
      <c r="G9" s="73"/>
      <c r="H9" s="73"/>
      <c r="I9" s="73"/>
      <c r="J9" s="77"/>
      <c r="K9" s="104" t="str">
        <f>IF(DATE(LEFT($AV$3, 4),MONTH("1 " &amp; K$6 &amp; " " &amp; LEFT($AV$3, 4)),1) &gt; DATE(MID($K$3, 15, 4), MID($K$3, 20, 2), RIGHT($K$3, 2)), "---", (IFERROR(100 * (K21/(K20-K24)), "---")))</f>
        <v>---</v>
      </c>
      <c r="L9" s="85"/>
      <c r="M9" s="85"/>
      <c r="N9" s="103"/>
      <c r="O9" s="104" t="str">
        <f>IF(DATE(LEFT($AV$3, 4),MONTH("1 " &amp; O$6 &amp; " " &amp; LEFT($AV$3, 4)),1) &gt; DATE(MID($K$3, 15, 4), MID($K$3, 20, 2), RIGHT($K$3, 2)), "---", (IFERROR(100 * (O21/(O20-O24)), "---")))</f>
        <v>---</v>
      </c>
      <c r="P9" s="85"/>
      <c r="Q9" s="85"/>
      <c r="R9" s="103"/>
      <c r="S9" s="104" t="str">
        <f>IF(DATE(LEFT($AV$3, 4),MONTH("1 " &amp; S$6 &amp; " " &amp; LEFT($AV$3, 4)),1) &gt; DATE(MID($K$3, 15, 4), MID($K$3, 20, 2), RIGHT($K$3, 2)), "---", (IFERROR(100 * (S21/(S20-S24)), "---")))</f>
        <v>---</v>
      </c>
      <c r="T9" s="85"/>
      <c r="U9" s="85"/>
      <c r="V9" s="103"/>
      <c r="W9" s="104" t="str">
        <f>IF(DATE(LEFT($AV$3, 4),MONTH("1 " &amp; W$6 &amp; " " &amp; LEFT($AV$3, 4)),1) &gt; DATE(MID($K$3, 15, 4), MID($K$3, 20, 2), RIGHT($K$3, 2)), "---", (IFERROR(100 * (W21/(W20-W24)), "---")))</f>
        <v>---</v>
      </c>
      <c r="X9" s="85"/>
      <c r="Y9" s="85"/>
      <c r="Z9" s="103"/>
      <c r="AA9" s="104" t="str">
        <f>IF(DATE(LEFT($AV$3, 4),MONTH("1 " &amp; AA$6 &amp; " " &amp; LEFT($AV$3, 4)),1) &gt; DATE(MID($K$3, 15, 4), MID($K$3, 20, 2), RIGHT($K$3, 2)), "---", (IFERROR(100 * (AA21/(AA20-AA24)), "---")))</f>
        <v>---</v>
      </c>
      <c r="AB9" s="85"/>
      <c r="AC9" s="85"/>
      <c r="AD9" s="103"/>
      <c r="AE9" s="104" t="str">
        <f>IF(DATE(LEFT($AV$3, 4),MONTH("1 " &amp; AE$6 &amp; " " &amp; LEFT($AV$3, 4)),1) &gt; DATE(MID($K$3, 15, 4), MID($K$3, 20, 2), RIGHT($K$3, 2)), "---", (IFERROR(100 * (AE21/(AE20-AE24)), "---")))</f>
        <v>---</v>
      </c>
      <c r="AF9" s="85"/>
      <c r="AG9" s="85"/>
      <c r="AH9" s="103"/>
      <c r="AI9" s="104" t="str">
        <f>IF(DATE(LEFT($AV$3, 4),MONTH("1 " &amp; AI$6 &amp; " " &amp; LEFT($AV$3, 4)),1) &gt; DATE(MID($K$3, 15, 4), MID($K$3, 20, 2), RIGHT($K$3, 2)), "---", (IFERROR(100 * (AI21/(AI20-AI24)), "---")))</f>
        <v>---</v>
      </c>
      <c r="AJ9" s="85"/>
      <c r="AK9" s="85"/>
      <c r="AL9" s="103"/>
      <c r="AM9" s="104" t="str">
        <f>IF(DATE(LEFT($AV$3, 4),MONTH("1 " &amp; AM$6 &amp; " " &amp; LEFT($AV$3, 4)),1) &gt; DATE(MID($K$3, 15, 4), MID($K$3, 20, 2), RIGHT($K$3, 2)), "---", (IFERROR(100 * (AM21/(AM20-AM24)), "---")))</f>
        <v>---</v>
      </c>
      <c r="AN9" s="85"/>
      <c r="AO9" s="85"/>
      <c r="AP9" s="103"/>
      <c r="AQ9" s="104" t="str">
        <f>IF(DATE(LEFT($AV$3, 4),MONTH("1 " &amp; AQ$6 &amp; " " &amp; LEFT($AV$3, 4)),1) &gt; DATE(MID($K$3, 15, 4), MID($K$3, 20, 2), RIGHT($K$3, 2)), "---", (IFERROR(100 * (AQ21/(AQ20-AQ24)), "---")))</f>
        <v>---</v>
      </c>
      <c r="AR9" s="85"/>
      <c r="AS9" s="85"/>
      <c r="AT9" s="103"/>
      <c r="AU9" s="104" t="str">
        <f>IF(DATE(MID($AV$3, 15, 4),MONTH("1 " &amp; AU$6 &amp; " " &amp; MID($AV$3, 15, 4)),1) &gt; DATE(MID($K$3, 15, 4), MID($K$3, 20, 2), RIGHT($K$3, 2)), "---", (IFERROR(100 * (AU21/(AU20-AU24)), "---")))</f>
        <v>---</v>
      </c>
      <c r="AV9" s="85"/>
      <c r="AW9" s="85"/>
      <c r="AX9" s="103"/>
      <c r="AY9" s="104" t="str">
        <f>IF(DATE(MID($AV$3, 15, 4),MONTH("1 " &amp; AY$6 &amp; " " &amp; MID($AV$3, 15, 4)),1) &gt; DATE(MID($K$3, 15, 4), MID($K$3, 20, 2), RIGHT($K$3, 2)), "---", (IFERROR(100 * (AY21/(AY20-AY24)), "---")))</f>
        <v>---</v>
      </c>
      <c r="AZ9" s="85"/>
      <c r="BA9" s="85"/>
      <c r="BB9" s="103"/>
      <c r="BC9" s="104" t="str">
        <f>IF(DATE(MID($AV$3, 15, 4),MONTH("1 " &amp; BC$6 &amp; " " &amp; MID($AV$3, 15, 4)),1) &gt; DATE(MID($K$3, 15, 4), MID($K$3, 20, 2), RIGHT($K$3, 2)), "---", (IFERROR(100 * (BC21/(BC20-BC24)), "---")))</f>
        <v>---</v>
      </c>
      <c r="BD9" s="85"/>
      <c r="BE9" s="85"/>
      <c r="BF9" s="103"/>
    </row>
    <row r="10" ht="12.75" customHeight="1">
      <c r="A10" s="75" t="s">
        <v>120</v>
      </c>
      <c r="B10" s="73"/>
      <c r="C10" s="73"/>
      <c r="D10" s="73"/>
      <c r="E10" s="73"/>
      <c r="F10" s="73"/>
      <c r="G10" s="73"/>
      <c r="H10" s="73"/>
      <c r="I10" s="73"/>
      <c r="J10" s="77"/>
      <c r="K10" s="104" t="str">
        <f>IF(DATE(LEFT($AV$3, 4),MONTH("1 " &amp; K$6 &amp; " " &amp; LEFT($AV$3, 4)),1) &gt; DATE(MID($K$3, 15, 4), MID($K$3, 20, 2), RIGHT($K$3, 2)), "---", (IFERROR(100 * (K30/(K28-K35)), "---")))</f>
        <v>---</v>
      </c>
      <c r="L10" s="85"/>
      <c r="M10" s="85"/>
      <c r="N10" s="103"/>
      <c r="O10" s="104" t="str">
        <f>IF(DATE(LEFT($AV$3, 4),MONTH("1 " &amp; O$6 &amp; " " &amp; LEFT($AV$3, 4)),1) &gt; DATE(MID($K$3, 15, 4), MID($K$3, 20, 2), RIGHT($K$3, 2)), "---", (IFERROR(100 * (O30/(O28-O35)), "---")))</f>
        <v>---</v>
      </c>
      <c r="P10" s="85"/>
      <c r="Q10" s="85"/>
      <c r="R10" s="103"/>
      <c r="S10" s="104" t="str">
        <f>IF(DATE(LEFT($AV$3, 4),MONTH("1 " &amp; S$6 &amp; " " &amp; LEFT($AV$3, 4)),1) &gt; DATE(MID($K$3, 15, 4), MID($K$3, 20, 2), RIGHT($K$3, 2)), "---", (IFERROR(100 * (S30/(S28-S35)), "---")))</f>
        <v>---</v>
      </c>
      <c r="T10" s="85"/>
      <c r="U10" s="85"/>
      <c r="V10" s="103"/>
      <c r="W10" s="104" t="str">
        <f>IF(DATE(LEFT($AV$3, 4),MONTH("1 " &amp; W$6 &amp; " " &amp; LEFT($AV$3, 4)),1) &gt; DATE(MID($K$3, 15, 4), MID($K$3, 20, 2), RIGHT($K$3, 2)), "---", (IFERROR(100 * (W30/(W28-W35)), "---")))</f>
        <v>---</v>
      </c>
      <c r="X10" s="85"/>
      <c r="Y10" s="85"/>
      <c r="Z10" s="103"/>
      <c r="AA10" s="104" t="str">
        <f>IF(DATE(LEFT($AV$3, 4),MONTH("1 " &amp; AA$6 &amp; " " &amp; LEFT($AV$3, 4)),1) &gt; DATE(MID($K$3, 15, 4), MID($K$3, 20, 2), RIGHT($K$3, 2)), "---", (IFERROR(100 * (AA30/(AA28-AA35)), "---")))</f>
        <v>---</v>
      </c>
      <c r="AB10" s="85"/>
      <c r="AC10" s="85"/>
      <c r="AD10" s="103"/>
      <c r="AE10" s="104" t="str">
        <f>IF(DATE(LEFT($AV$3, 4),MONTH("1 " &amp; AE$6 &amp; " " &amp; LEFT($AV$3, 4)),1) &gt; DATE(MID($K$3, 15, 4), MID($K$3, 20, 2), RIGHT($K$3, 2)), "---", (IFERROR(100 * (AE30/(AE28-AE35)), "---")))</f>
        <v>---</v>
      </c>
      <c r="AF10" s="85"/>
      <c r="AG10" s="85"/>
      <c r="AH10" s="103"/>
      <c r="AI10" s="104" t="str">
        <f>IF(DATE(LEFT($AV$3, 4),MONTH("1 " &amp; AI$6 &amp; " " &amp; LEFT($AV$3, 4)),1) &gt; DATE(MID($K$3, 15, 4), MID($K$3, 20, 2), RIGHT($K$3, 2)), "---", (IFERROR(100 * (AI30/(AI28-AI35)), "---")))</f>
        <v>---</v>
      </c>
      <c r="AJ10" s="85"/>
      <c r="AK10" s="85"/>
      <c r="AL10" s="103"/>
      <c r="AM10" s="104" t="str">
        <f>IF(DATE(LEFT($AV$3, 4),MONTH("1 " &amp; AM$6 &amp; " " &amp; LEFT($AV$3, 4)),1) &gt; DATE(MID($K$3, 15, 4), MID($K$3, 20, 2), RIGHT($K$3, 2)), "---", (IFERROR(100 * (AM30/(AM28-AM35)), "---")))</f>
        <v>---</v>
      </c>
      <c r="AN10" s="85"/>
      <c r="AO10" s="85"/>
      <c r="AP10" s="103"/>
      <c r="AQ10" s="104" t="str">
        <f>IF(DATE(LEFT($AV$3, 4),MONTH("1 " &amp; AQ$6 &amp; " " &amp; LEFT($AV$3, 4)),1) &gt; DATE(MID($K$3, 15, 4), MID($K$3, 20, 2), RIGHT($K$3, 2)), "---", (IFERROR(100 * (AQ30/(AQ28-AQ35)), "---")))</f>
        <v>---</v>
      </c>
      <c r="AR10" s="85"/>
      <c r="AS10" s="85"/>
      <c r="AT10" s="103"/>
      <c r="AU10" s="104" t="str">
        <f>IF(DATE(MID($AV$3, 15, 4),MONTH("1 " &amp; AU$6 &amp; " " &amp; MID($AV$3, 15, 4)),1) &gt; DATE(MID($K$3, 15, 4), MID($K$3, 20, 2), RIGHT($K$3, 2)), "---", (IFERROR(100 * (AU30/(AU28-AU35)), "---")))</f>
        <v>---</v>
      </c>
      <c r="AV10" s="85"/>
      <c r="AW10" s="85"/>
      <c r="AX10" s="103"/>
      <c r="AY10" s="104" t="str">
        <f>IF(DATE(MID($AV$3, 15, 4),MONTH("1 " &amp; AY$6 &amp; " " &amp; MID($AV$3, 15, 4)),1) &gt; DATE(MID($K$3, 15, 4), MID($K$3, 20, 2), RIGHT($K$3, 2)), "---", (IFERROR(100 * (AY30/(AY28-AY35)), "---")))</f>
        <v>---</v>
      </c>
      <c r="AZ10" s="85"/>
      <c r="BA10" s="85"/>
      <c r="BB10" s="103"/>
      <c r="BC10" s="104" t="str">
        <f>IF(DATE(MID($AV$3, 15, 4),MONTH("1 " &amp; BC$6 &amp; " " &amp; MID($AV$3, 15, 4)),1) &gt; DATE(MID($K$3, 15, 4), MID($K$3, 20, 2), RIGHT($K$3, 2)), "---", (IFERROR(100 * (BC30/(BC28-BC35)), "---")))</f>
        <v>---</v>
      </c>
      <c r="BD10" s="85"/>
      <c r="BE10" s="85"/>
      <c r="BF10" s="103"/>
    </row>
    <row r="11" ht="12.75" customHeight="1">
      <c r="A11" s="93" t="s">
        <v>121</v>
      </c>
      <c r="B11" s="73"/>
      <c r="C11" s="73"/>
      <c r="D11" s="73"/>
      <c r="E11" s="73"/>
      <c r="F11" s="73"/>
      <c r="G11" s="73"/>
      <c r="H11" s="73"/>
      <c r="I11" s="73"/>
      <c r="J11" s="77"/>
      <c r="K11" s="105" t="str">
        <f>IF(DATE(LEFT($AV$3, 4),MONTH("1 " &amp; K$6 &amp; " " &amp; LEFT($AV$3, 4)),1) &gt; DATE(MID($K$3, 15, 4), MID($K$3, 20, 2), RIGHT($K$3, 2)), "---", (IFERROR(100 * (K31/(K29-K35)), "---")))</f>
        <v>---</v>
      </c>
      <c r="L11" s="85"/>
      <c r="M11" s="85"/>
      <c r="N11" s="103"/>
      <c r="O11" s="105" t="str">
        <f>IF(DATE(LEFT($AV$3, 4),MONTH("1 " &amp; O$6 &amp; " " &amp; LEFT($AV$3, 4)),1) &gt; DATE(MID($K$3, 15, 4), MID($K$3, 20, 2), RIGHT($K$3, 2)), "---", (IFERROR(100 * (O31/(O29-O35)), "---")))</f>
        <v>---</v>
      </c>
      <c r="P11" s="85"/>
      <c r="Q11" s="85"/>
      <c r="R11" s="103"/>
      <c r="S11" s="105" t="str">
        <f>IF(DATE(LEFT($AV$3, 4),MONTH("1 " &amp; S$6 &amp; " " &amp; LEFT($AV$3, 4)),1) &gt; DATE(MID($K$3, 15, 4), MID($K$3, 20, 2), RIGHT($K$3, 2)), "---", (IFERROR(100 * (S31/(S29-S35)), "---")))</f>
        <v>---</v>
      </c>
      <c r="T11" s="85"/>
      <c r="U11" s="85"/>
      <c r="V11" s="103"/>
      <c r="W11" s="105" t="str">
        <f>IF(DATE(LEFT($AV$3, 4),MONTH("1 " &amp; W$6 &amp; " " &amp; LEFT($AV$3, 4)),1) &gt; DATE(MID($K$3, 15, 4), MID($K$3, 20, 2), RIGHT($K$3, 2)), "---", (IFERROR(100 * (W31/(W29-W35)), "---")))</f>
        <v>---</v>
      </c>
      <c r="X11" s="85"/>
      <c r="Y11" s="85"/>
      <c r="Z11" s="103"/>
      <c r="AA11" s="105" t="str">
        <f>IF(DATE(LEFT($AV$3, 4),MONTH("1 " &amp; AA$6 &amp; " " &amp; LEFT($AV$3, 4)),1) &gt; DATE(MID($K$3, 15, 4), MID($K$3, 20, 2), RIGHT($K$3, 2)), "---", (IFERROR(100 * (AA31/(AA29-AA35)), "---")))</f>
        <v>---</v>
      </c>
      <c r="AB11" s="85"/>
      <c r="AC11" s="85"/>
      <c r="AD11" s="103"/>
      <c r="AE11" s="105" t="str">
        <f>IF(DATE(LEFT($AV$3, 4),MONTH("1 " &amp; AE$6 &amp; " " &amp; LEFT($AV$3, 4)),1) &gt; DATE(MID($K$3, 15, 4), MID($K$3, 20, 2), RIGHT($K$3, 2)), "---", (IFERROR(100 * (AE31/(AE29-AE35)), "---")))</f>
        <v>---</v>
      </c>
      <c r="AF11" s="85"/>
      <c r="AG11" s="85"/>
      <c r="AH11" s="103"/>
      <c r="AI11" s="105" t="str">
        <f>IF(DATE(LEFT($AV$3, 4),MONTH("1 " &amp; AI$6 &amp; " " &amp; LEFT($AV$3, 4)),1) &gt; DATE(MID($K$3, 15, 4), MID($K$3, 20, 2), RIGHT($K$3, 2)), "---", (IFERROR(100 * (AI31/(AI29-AI35)), "---")))</f>
        <v>---</v>
      </c>
      <c r="AJ11" s="85"/>
      <c r="AK11" s="85"/>
      <c r="AL11" s="103"/>
      <c r="AM11" s="105" t="str">
        <f>IF(DATE(LEFT($AV$3, 4),MONTH("1 " &amp; AM$6 &amp; " " &amp; LEFT($AV$3, 4)),1) &gt; DATE(MID($K$3, 15, 4), MID($K$3, 20, 2), RIGHT($K$3, 2)), "---", (IFERROR(100 * (AM31/(AM29-AM35)), "---")))</f>
        <v>---</v>
      </c>
      <c r="AN11" s="85"/>
      <c r="AO11" s="85"/>
      <c r="AP11" s="103"/>
      <c r="AQ11" s="105" t="str">
        <f>IF(DATE(LEFT($AV$3, 4),MONTH("1 " &amp; AQ$6 &amp; " " &amp; LEFT($AV$3, 4)),1) &gt; DATE(MID($K$3, 15, 4), MID($K$3, 20, 2), RIGHT($K$3, 2)), "---", (IFERROR(100 * (AQ31/(AQ29-AQ35)), "---")))</f>
        <v>---</v>
      </c>
      <c r="AR11" s="85"/>
      <c r="AS11" s="85"/>
      <c r="AT11" s="103"/>
      <c r="AU11" s="105" t="str">
        <f>IF(DATE(MID($AV$3, 15, 4),MONTH("1 " &amp; AU$6 &amp; " " &amp; MID($AV$3, 15, 4)),1) &gt; DATE(MID($K$3, 15, 4), MID($K$3, 20, 2), RIGHT($K$3, 2)), "---", (IFERROR(100 * (AU31/AU29), "---")))</f>
        <v>---</v>
      </c>
      <c r="AV11" s="85"/>
      <c r="AW11" s="85"/>
      <c r="AX11" s="103"/>
      <c r="AY11" s="105" t="str">
        <f>IF(DATE(MID($AV$3, 15, 4),MONTH("1 " &amp; AY$6 &amp; " " &amp; MID($AV$3, 15, 4)),1) &gt; DATE(MID($K$3, 15, 4), MID($K$3, 20, 2), RIGHT($K$3, 2)), "---", (IFERROR(100 * (AY31/AY29), "---")))</f>
        <v>---</v>
      </c>
      <c r="AZ11" s="85"/>
      <c r="BA11" s="85"/>
      <c r="BB11" s="103"/>
      <c r="BC11" s="105" t="str">
        <f>IF(DATE(MID($AV$3, 15, 4),MONTH("1 " &amp; BC$6 &amp; " " &amp; MID($AV$3, 15, 4)),1) &gt; DATE(MID($K$3, 15, 4), MID($K$3, 20, 2), RIGHT($K$3, 2)), "---", (IFERROR(100 * (BC31/BC29), "---")))</f>
        <v>---</v>
      </c>
      <c r="BD11" s="85"/>
      <c r="BE11" s="85"/>
      <c r="BF11" s="103"/>
    </row>
    <row r="12" ht="12.75" customHeight="1">
      <c r="A12" s="93" t="s">
        <v>122</v>
      </c>
      <c r="B12" s="73"/>
      <c r="C12" s="73"/>
      <c r="D12" s="73"/>
      <c r="E12" s="73"/>
      <c r="F12" s="73"/>
      <c r="G12" s="73"/>
      <c r="H12" s="73"/>
      <c r="I12" s="73"/>
      <c r="J12" s="77"/>
      <c r="K12" s="106" t="str">
        <f>IF(DATE(LEFT($AV$3, 4),MONTH("1 " &amp; K$6 &amp; " " &amp; LEFT($AV$3, 4)),1) &gt; DATE(MID($K$3, 15, 4), MID($K$3, 20, 2), RIGHT($K$3, 2)), "---", (IFERROR(100 * (K32/(K28 - K29)), "---")))</f>
        <v>---</v>
      </c>
      <c r="L12" s="73"/>
      <c r="M12" s="73"/>
      <c r="N12" s="77"/>
      <c r="O12" s="106" t="str">
        <f>IF(DATE(LEFT($AV$3, 4),MONTH("1 " &amp; O$6 &amp; " " &amp; LEFT($AV$3, 4)),1) &gt; DATE(MID($K$3, 15, 4), MID($K$3, 20, 2), RIGHT($K$3, 2)), "---", (IFERROR(100 * (O32/(O28 - O29)), "---")))</f>
        <v>---</v>
      </c>
      <c r="P12" s="73"/>
      <c r="Q12" s="73"/>
      <c r="R12" s="77"/>
      <c r="S12" s="106" t="str">
        <f>IF(DATE(LEFT($AV$3, 4),MONTH("1 " &amp; S$6 &amp; " " &amp; LEFT($AV$3, 4)),1) &gt; DATE(MID($K$3, 15, 4), MID($K$3, 20, 2), RIGHT($K$3, 2)), "---", (IFERROR(100 * (S32/(S28 - S29)), "---")))</f>
        <v>---</v>
      </c>
      <c r="T12" s="73"/>
      <c r="U12" s="73"/>
      <c r="V12" s="77"/>
      <c r="W12" s="106" t="str">
        <f>IF(DATE(LEFT($AV$3, 4),MONTH("1 " &amp; W$6 &amp; " " &amp; LEFT($AV$3, 4)),1) &gt; DATE(MID($K$3, 15, 4), MID($K$3, 20, 2), RIGHT($K$3, 2)), "---", (IFERROR(100 * (W32/(W28 - W29)), "---")))</f>
        <v>---</v>
      </c>
      <c r="X12" s="73"/>
      <c r="Y12" s="73"/>
      <c r="Z12" s="77"/>
      <c r="AA12" s="106" t="str">
        <f>IF(DATE(LEFT($AV$3, 4),MONTH("1 " &amp; AA$6 &amp; " " &amp; LEFT($AV$3, 4)),1) &gt; DATE(MID($K$3, 15, 4), MID($K$3, 20, 2), RIGHT($K$3, 2)), "---", (IFERROR(100 * (AA32/(AA28 - AA29)), "---")))</f>
        <v>---</v>
      </c>
      <c r="AB12" s="73"/>
      <c r="AC12" s="73"/>
      <c r="AD12" s="77"/>
      <c r="AE12" s="106" t="str">
        <f>IF(DATE(LEFT($AV$3, 4),MONTH("1 " &amp; AE$6 &amp; " " &amp; LEFT($AV$3, 4)),1) &gt; DATE(MID($K$3, 15, 4), MID($K$3, 20, 2), RIGHT($K$3, 2)), "---", (IFERROR(100 * (AE32/(AE28 - AE29)), "---")))</f>
        <v>---</v>
      </c>
      <c r="AF12" s="73"/>
      <c r="AG12" s="73"/>
      <c r="AH12" s="77"/>
      <c r="AI12" s="106" t="str">
        <f>IF(DATE(LEFT($AV$3, 4),MONTH("1 " &amp; AI$6 &amp; " " &amp; LEFT($AV$3, 4)),1) &gt; DATE(MID($K$3, 15, 4), MID($K$3, 20, 2), RIGHT($K$3, 2)), "---", (IFERROR(100 * (AI32/(AI28 - AI29)), "---")))</f>
        <v>---</v>
      </c>
      <c r="AJ12" s="73"/>
      <c r="AK12" s="73"/>
      <c r="AL12" s="77"/>
      <c r="AM12" s="106" t="str">
        <f>IF(DATE(LEFT($AV$3, 4),MONTH("1 " &amp; AM$6 &amp; " " &amp; LEFT($AV$3, 4)),1) &gt; DATE(MID($K$3, 15, 4), MID($K$3, 20, 2), RIGHT($K$3, 2)), "---", (IFERROR(100 * (AM32/(AM28 - AM29)), "---")))</f>
        <v>---</v>
      </c>
      <c r="AN12" s="73"/>
      <c r="AO12" s="73"/>
      <c r="AP12" s="77"/>
      <c r="AQ12" s="106" t="str">
        <f>IF(DATE(LEFT($AV$3, 4),MONTH("1 " &amp; AQ$6 &amp; " " &amp; LEFT($AV$3, 4)),1) &gt; DATE(MID($K$3, 15, 4), MID($K$3, 20, 2), RIGHT($K$3, 2)), "---", (IFERROR(100 * (AQ32/(AQ28 - AQ29)), "---")))</f>
        <v>---</v>
      </c>
      <c r="AR12" s="73"/>
      <c r="AS12" s="73"/>
      <c r="AT12" s="77"/>
      <c r="AU12" s="106" t="str">
        <f>IF(DATE(MID($AV$3, 15, 4),MONTH("1 " &amp; AU$6 &amp; " " &amp; MID($AV$3, 15, 4)),1) &gt; DATE(MID($K$3, 15, 4), MID($K$3, 20, 2), RIGHT($K$3, 2)), "---", (IFERROR(100 * (AU32/(AU28 - AU29)), "---")))</f>
        <v>---</v>
      </c>
      <c r="AV12" s="73"/>
      <c r="AW12" s="73"/>
      <c r="AX12" s="77"/>
      <c r="AY12" s="106" t="str">
        <f>IF(DATE(MID($AV$3, 15, 4),MONTH("1 " &amp; AY$6 &amp; " " &amp; MID($AV$3, 15, 4)),1) &gt; DATE(MID($K$3, 15, 4), MID($K$3, 20, 2), RIGHT($K$3, 2)), "---", (IFERROR(100 * (AY32/(AY28 - AY29)), "---")))</f>
        <v>---</v>
      </c>
      <c r="AZ12" s="73"/>
      <c r="BA12" s="73"/>
      <c r="BB12" s="77"/>
      <c r="BC12" s="106" t="str">
        <f>IF(DATE(MID($AV$3, 15, 4),MONTH("1 " &amp; BC$6 &amp; " " &amp; MID($AV$3, 15, 4)),1) &gt; DATE(MID($K$3, 15, 4), MID($K$3, 20, 2), RIGHT($K$3, 2)), "---", (IFERROR(100 * (BC32/(BC28 - BC29)), "---")))</f>
        <v>---</v>
      </c>
      <c r="BD12" s="73"/>
      <c r="BE12" s="73"/>
      <c r="BF12" s="77"/>
    </row>
    <row r="13" ht="12.75" customHeight="1">
      <c r="A13" s="90" t="s">
        <v>123</v>
      </c>
      <c r="B13" s="73"/>
      <c r="C13" s="73"/>
      <c r="D13" s="73"/>
      <c r="E13" s="73"/>
      <c r="F13" s="73"/>
      <c r="G13" s="73"/>
      <c r="H13" s="73"/>
      <c r="I13" s="73"/>
      <c r="J13" s="77"/>
      <c r="K13" s="107" t="str">
        <f>IFERROR(
((COUNTIFS('Raw Data'!$AX:$AX,"&lt;=" &amp;DATE(LEFT($AV$3, 4), MONTH("1 " &amp; K$6 &amp; " " &amp; LEFT($AV$3, 4)) + 1, 0 ), 'Raw Data'!$AX:$AX,"&gt;" &amp;DATE(LEFT($AV$3, 4), MONTH("1 " &amp; K$6 &amp; " " &amp; LEFT($AV$3, 4)), 0 ),'Raw Data'!$O:$O,""&amp;'Raw Data'!$B$1,'Raw Data'!$D:$D,"&lt;&gt;*ithdr*",'Raw Data'!$D:$D,"&lt;&gt;*ancel*",'Raw Data'!$P:$P,"--", 'Raw Data'!$AZ:$AZ,"*Earl*")
+
COUNTIFS('Raw Data'!$AX:$AX,"&lt;=" &amp;DATE(LEFT($AV$3, 4), MONTH("1 " &amp; K$6 &amp; " " &amp; LEFT($AV$3, 4)) + 1, 0 ), 'Raw Data'!$AX:$AX,"&gt;" &amp;DATE(LEFT($AV$3, 4), MONTH("1 " &amp; K$6 &amp; " " &amp; LEFT($AV$3, 4)), 0 ),'Raw Data'!$P:$P,""&amp;'Raw Data'!$B$1,'Raw Data'!$D:$D,"&lt;&gt;*ithdr*",'Raw Data'!$D:$D,"&lt;&gt;*ancel*", 'Raw Data'!$AZ:$AZ,"*Earl*"))
/
(COUNTIFS('Raw Data'!$AX:$AX,"&lt;=" &amp;DATE(LEFT($AV$3, 4), MONTH("1 " &amp; K$6 &amp; " " &amp; LEFT($AV$3, 4)) + 1, 0 ), 'Raw Data'!$AX:$AX,"&gt;" &amp;DATE(LEFT($AV$3, 4), MONTH("1 " &amp; K$6 &amp; " " &amp; LEFT($AV$3, 4)), 0 ),'Raw Data'!$O:$O,""&amp;'Raw Data'!$B$1,'Raw Data'!$D:$D,"&lt;&gt;*ithdr*",'Raw Data'!$D:$D,"&lt;&gt;*ancel*",'Raw Data'!$P:$P,"--")
+
COUNTIFS('Raw Data'!$AX:$AX,"&lt;=" &amp;DATE(LEFT($AV$3, 4), MONTH("1 " &amp; K$6 &amp; " " &amp; LEFT($AV$3, 4)) + 1, 0 ), 'Raw Data'!$AX:$AX,"&gt;" &amp;DATE(LEFT($AV$3, 4), MONTH("1 " &amp; K$6 &amp; " " &amp; LEFT($AV$3, 4)), 0 ),'Raw Data'!$P:$P,""&amp;'Raw Data'!$B$1,'Raw Data'!$D:$D,"&lt;&gt;*ithdr*",'Raw Data'!$D:$D,"&lt;&gt;*ancel*"))*100),
 "---")</f>
        <v>---</v>
      </c>
      <c r="L13" s="73"/>
      <c r="M13" s="73"/>
      <c r="N13" s="77"/>
      <c r="O13" s="107" t="str">
        <f>IFERROR(
((COUNTIFS('Raw Data'!$AX:$AX,"&lt;=" &amp;DATE(LEFT($AV$3, 4), MONTH("1 " &amp; O$6 &amp; " " &amp; LEFT($AV$3, 4)) + 1, 0 ), 'Raw Data'!$AX:$AX,"&gt;" &amp;DATE(LEFT($AV$3, 4), MONTH("1 " &amp; O$6 &amp; " " &amp; LEFT($AV$3, 4)), 0 ),'Raw Data'!$O:$O,""&amp;'Raw Data'!$B$1,'Raw Data'!$D:$D,"&lt;&gt;*ithdr*",'Raw Data'!$D:$D,"&lt;&gt;*ancel*",'Raw Data'!$P:$P,"--", 'Raw Data'!$AZ:$AZ,"*Earl*")
+
COUNTIFS('Raw Data'!$AX:$AX,"&lt;=" &amp;DATE(LEFT($AV$3, 4), MONTH("1 " &amp; O$6 &amp; " " &amp; LEFT($AV$3, 4)) + 1, 0 ), 'Raw Data'!$AX:$AX,"&gt;" &amp;DATE(LEFT($AV$3, 4), MONTH("1 " &amp; O$6 &amp; " " &amp; LEFT($AV$3, 4)), 0 ),'Raw Data'!$P:$P,""&amp;'Raw Data'!$B$1,'Raw Data'!$D:$D,"&lt;&gt;*ithdr*",'Raw Data'!$D:$D,"&lt;&gt;*ancel*", 'Raw Data'!$AZ:$AZ,"*Earl*"))
/
(COUNTIFS('Raw Data'!$AX:$AX,"&lt;=" &amp;DATE(LEFT($AV$3, 4), MONTH("1 " &amp; O$6 &amp; " " &amp; LEFT($AV$3, 4)) + 1, 0 ), 'Raw Data'!$AX:$AX,"&gt;" &amp;DATE(LEFT($AV$3, 4), MONTH("1 " &amp; O$6 &amp; " " &amp; LEFT($AV$3, 4)), 0 ),'Raw Data'!$O:$O,""&amp;'Raw Data'!$B$1,'Raw Data'!$D:$D,"&lt;&gt;*ithdr*",'Raw Data'!$D:$D,"&lt;&gt;*ancel*",'Raw Data'!$P:$P,"--")
+
COUNTIFS('Raw Data'!$AX:$AX,"&lt;=" &amp;DATE(LEFT($AV$3, 4), MONTH("1 " &amp; O$6 &amp; " " &amp; LEFT($AV$3, 4)) + 1, 0 ), 'Raw Data'!$AX:$AX,"&gt;" &amp;DATE(LEFT($AV$3, 4), MONTH("1 " &amp; O$6 &amp; " " &amp; LEFT($AV$3, 4)), 0 ),'Raw Data'!$P:$P,""&amp;'Raw Data'!$B$1,'Raw Data'!$D:$D,"&lt;&gt;*ithdr*",'Raw Data'!$D:$D,"&lt;&gt;*ancel*"))*100),
 "---")</f>
        <v>---</v>
      </c>
      <c r="P13" s="73"/>
      <c r="Q13" s="73"/>
      <c r="R13" s="77"/>
      <c r="S13" s="107" t="str">
        <f>IFERROR(
((COUNTIFS('Raw Data'!$AX:$AX,"&lt;=" &amp;DATE(LEFT($AV$3, 4), MONTH("1 " &amp; S$6 &amp; " " &amp; LEFT($AV$3, 4)) + 1, 0 ), 'Raw Data'!$AX:$AX,"&gt;" &amp;DATE(LEFT($AV$3, 4), MONTH("1 " &amp; S$6 &amp; " " &amp; LEFT($AV$3, 4)), 0 ),'Raw Data'!$O:$O,""&amp;'Raw Data'!$B$1,'Raw Data'!$D:$D,"&lt;&gt;*ithdr*",'Raw Data'!$D:$D,"&lt;&gt;*ancel*",'Raw Data'!$P:$P,"--", 'Raw Data'!$AZ:$AZ,"*Earl*")
+
COUNTIFS('Raw Data'!$AX:$AX,"&lt;=" &amp;DATE(LEFT($AV$3, 4), MONTH("1 " &amp; S$6 &amp; " " &amp; LEFT($AV$3, 4)) + 1, 0 ), 'Raw Data'!$AX:$AX,"&gt;" &amp;DATE(LEFT($AV$3, 4), MONTH("1 " &amp; S$6 &amp; " " &amp; LEFT($AV$3, 4)), 0 ),'Raw Data'!$P:$P,""&amp;'Raw Data'!$B$1,'Raw Data'!$D:$D,"&lt;&gt;*ithdr*",'Raw Data'!$D:$D,"&lt;&gt;*ancel*", 'Raw Data'!$AZ:$AZ,"*Earl*"))
/
(COUNTIFS('Raw Data'!$AX:$AX,"&lt;=" &amp;DATE(LEFT($AV$3, 4), MONTH("1 " &amp; S$6 &amp; " " &amp; LEFT($AV$3, 4)) + 1, 0 ), 'Raw Data'!$AX:$AX,"&gt;" &amp;DATE(LEFT($AV$3, 4), MONTH("1 " &amp; S$6 &amp; " " &amp; LEFT($AV$3, 4)), 0 ),'Raw Data'!$O:$O,""&amp;'Raw Data'!$B$1,'Raw Data'!$D:$D,"&lt;&gt;*ithdr*",'Raw Data'!$D:$D,"&lt;&gt;*ancel*",'Raw Data'!$P:$P,"--")
+
COUNTIFS('Raw Data'!$AX:$AX,"&lt;=" &amp;DATE(LEFT($AV$3, 4), MONTH("1 " &amp; S$6 &amp; " " &amp; LEFT($AV$3, 4)) + 1, 0 ), 'Raw Data'!$AX:$AX,"&gt;" &amp;DATE(LEFT($AV$3, 4), MONTH("1 " &amp; S$6 &amp; " " &amp; LEFT($AV$3, 4)), 0 ),'Raw Data'!$P:$P,""&amp;'Raw Data'!$B$1,'Raw Data'!$D:$D,"&lt;&gt;*ithdr*",'Raw Data'!$D:$D,"&lt;&gt;*ancel*"))*100),
 "---")</f>
        <v>---</v>
      </c>
      <c r="T13" s="73"/>
      <c r="U13" s="73"/>
      <c r="V13" s="77"/>
      <c r="W13" s="107" t="str">
        <f>IFERROR(
((COUNTIFS('Raw Data'!$AX:$AX,"&lt;=" &amp;DATE(LEFT($AV$3, 4), MONTH("1 " &amp; W$6 &amp; " " &amp; LEFT($AV$3, 4)) + 1, 0 ), 'Raw Data'!$AX:$AX,"&gt;" &amp;DATE(LEFT($AV$3, 4), MONTH("1 " &amp; W$6 &amp; " " &amp; LEFT($AV$3, 4)), 0 ),'Raw Data'!$O:$O,""&amp;'Raw Data'!$B$1,'Raw Data'!$D:$D,"&lt;&gt;*ithdr*",'Raw Data'!$D:$D,"&lt;&gt;*ancel*",'Raw Data'!$P:$P,"--", 'Raw Data'!$AZ:$AZ,"*Earl*")
+
COUNTIFS('Raw Data'!$AX:$AX,"&lt;=" &amp;DATE(LEFT($AV$3, 4), MONTH("1 " &amp; W$6 &amp; " " &amp; LEFT($AV$3, 4)) + 1, 0 ), 'Raw Data'!$AX:$AX,"&gt;" &amp;DATE(LEFT($AV$3, 4), MONTH("1 " &amp; W$6 &amp; " " &amp; LEFT($AV$3, 4)), 0 ),'Raw Data'!$P:$P,""&amp;'Raw Data'!$B$1,'Raw Data'!$D:$D,"&lt;&gt;*ithdr*",'Raw Data'!$D:$D,"&lt;&gt;*ancel*", 'Raw Data'!$AZ:$AZ,"*Earl*"))
/
(COUNTIFS('Raw Data'!$AX:$AX,"&lt;=" &amp;DATE(LEFT($AV$3, 4), MONTH("1 " &amp; W$6 &amp; " " &amp; LEFT($AV$3, 4)) + 1, 0 ), 'Raw Data'!$AX:$AX,"&gt;" &amp;DATE(LEFT($AV$3, 4), MONTH("1 " &amp; W$6 &amp; " " &amp; LEFT($AV$3, 4)), 0 ),'Raw Data'!$O:$O,""&amp;'Raw Data'!$B$1,'Raw Data'!$D:$D,"&lt;&gt;*ithdr*",'Raw Data'!$D:$D,"&lt;&gt;*ancel*",'Raw Data'!$P:$P,"--")
+
COUNTIFS('Raw Data'!$AX:$AX,"&lt;=" &amp;DATE(LEFT($AV$3, 4), MONTH("1 " &amp; W$6 &amp; " " &amp; LEFT($AV$3, 4)) + 1, 0 ), 'Raw Data'!$AX:$AX,"&gt;" &amp;DATE(LEFT($AV$3, 4), MONTH("1 " &amp; W$6 &amp; " " &amp; LEFT($AV$3, 4)), 0 ),'Raw Data'!$P:$P,""&amp;'Raw Data'!$B$1,'Raw Data'!$D:$D,"&lt;&gt;*ithdr*",'Raw Data'!$D:$D,"&lt;&gt;*ancel*"))*100),
 "---")</f>
        <v>---</v>
      </c>
      <c r="X13" s="73"/>
      <c r="Y13" s="73"/>
      <c r="Z13" s="77"/>
      <c r="AA13" s="107" t="str">
        <f>IFERROR(
((COUNTIFS('Raw Data'!$AX:$AX,"&lt;=" &amp;DATE(LEFT($AV$3, 4), MONTH("1 " &amp; AA$6 &amp; " " &amp; LEFT($AV$3, 4)) + 1, 0 ), 'Raw Data'!$AX:$AX,"&gt;" &amp;DATE(LEFT($AV$3, 4), MONTH("1 " &amp; AA$6 &amp; " " &amp; LEFT($AV$3, 4)), 0 ),'Raw Data'!$O:$O,""&amp;'Raw Data'!$B$1,'Raw Data'!$D:$D,"&lt;&gt;*ithdr*",'Raw Data'!$D:$D,"&lt;&gt;*ancel*",'Raw Data'!$P:$P,"--", 'Raw Data'!$AZ:$AZ,"*Earl*")
+
COUNTIFS('Raw Data'!$AX:$AX,"&lt;=" &amp;DATE(LEFT($AV$3, 4), MONTH("1 " &amp; AA$6 &amp; " " &amp; LEFT($AV$3, 4)) + 1, 0 ), 'Raw Data'!$AX:$AX,"&gt;" &amp;DATE(LEFT($AV$3, 4), MONTH("1 " &amp; AA$6 &amp; " " &amp; LEFT($AV$3, 4)), 0 ),'Raw Data'!$P:$P,""&amp;'Raw Data'!$B$1,'Raw Data'!$D:$D,"&lt;&gt;*ithdr*",'Raw Data'!$D:$D,"&lt;&gt;*ancel*", 'Raw Data'!$AZ:$AZ,"*Earl*"))
/
(COUNTIFS('Raw Data'!$AX:$AX,"&lt;=" &amp;DATE(LEFT($AV$3, 4), MONTH("1 " &amp; AA$6 &amp; " " &amp; LEFT($AV$3, 4)) + 1, 0 ), 'Raw Data'!$AX:$AX,"&gt;" &amp;DATE(LEFT($AV$3, 4), MONTH("1 " &amp; AA$6 &amp; " " &amp; LEFT($AV$3, 4)), 0 ),'Raw Data'!$O:$O,""&amp;'Raw Data'!$B$1,'Raw Data'!$D:$D,"&lt;&gt;*ithdr*",'Raw Data'!$D:$D,"&lt;&gt;*ancel*",'Raw Data'!$P:$P,"--")
+
COUNTIFS('Raw Data'!$AX:$AX,"&lt;=" &amp;DATE(LEFT($AV$3, 4), MONTH("1 " &amp; AA$6 &amp; " " &amp; LEFT($AV$3, 4)) + 1, 0 ), 'Raw Data'!$AX:$AX,"&gt;" &amp;DATE(LEFT($AV$3, 4), MONTH("1 " &amp; AA$6 &amp; " " &amp; LEFT($AV$3, 4)), 0 ),'Raw Data'!$P:$P,""&amp;'Raw Data'!$B$1,'Raw Data'!$D:$D,"&lt;&gt;*ithdr*",'Raw Data'!$D:$D,"&lt;&gt;*ancel*"))*100),
 "---")</f>
        <v>---</v>
      </c>
      <c r="AB13" s="73"/>
      <c r="AC13" s="73"/>
      <c r="AD13" s="77"/>
      <c r="AE13" s="107" t="str">
        <f>IFERROR(
((COUNTIFS('Raw Data'!$AX:$AX,"&lt;=" &amp;DATE(LEFT($AV$3, 4), MONTH("1 " &amp; AE$6 &amp; " " &amp; LEFT($AV$3, 4)) + 1, 0 ), 'Raw Data'!$AX:$AX,"&gt;" &amp;DATE(LEFT($AV$3, 4), MONTH("1 " &amp; AE$6 &amp; " " &amp; LEFT($AV$3, 4)), 0 ),'Raw Data'!$O:$O,""&amp;'Raw Data'!$B$1,'Raw Data'!$D:$D,"&lt;&gt;*ithdr*",'Raw Data'!$D:$D,"&lt;&gt;*ancel*",'Raw Data'!$P:$P,"--", 'Raw Data'!$AZ:$AZ,"*Earl*")
+
COUNTIFS('Raw Data'!$AX:$AX,"&lt;=" &amp;DATE(LEFT($AV$3, 4), MONTH("1 " &amp; AE$6 &amp; " " &amp; LEFT($AV$3, 4)) + 1, 0 ), 'Raw Data'!$AX:$AX,"&gt;" &amp;DATE(LEFT($AV$3, 4), MONTH("1 " &amp; AE$6 &amp; " " &amp; LEFT($AV$3, 4)), 0 ),'Raw Data'!$P:$P,""&amp;'Raw Data'!$B$1,'Raw Data'!$D:$D,"&lt;&gt;*ithdr*",'Raw Data'!$D:$D,"&lt;&gt;*ancel*", 'Raw Data'!$AZ:$AZ,"*Earl*"))
/
(COUNTIFS('Raw Data'!$AX:$AX,"&lt;=" &amp;DATE(LEFT($AV$3, 4), MONTH("1 " &amp; AE$6 &amp; " " &amp; LEFT($AV$3, 4)) + 1, 0 ), 'Raw Data'!$AX:$AX,"&gt;" &amp;DATE(LEFT($AV$3, 4), MONTH("1 " &amp; AE$6 &amp; " " &amp; LEFT($AV$3, 4)), 0 ),'Raw Data'!$O:$O,""&amp;'Raw Data'!$B$1,'Raw Data'!$D:$D,"&lt;&gt;*ithdr*",'Raw Data'!$D:$D,"&lt;&gt;*ancel*",'Raw Data'!$P:$P,"--")
+
COUNTIFS('Raw Data'!$AX:$AX,"&lt;=" &amp;DATE(LEFT($AV$3, 4), MONTH("1 " &amp; AE$6 &amp; " " &amp; LEFT($AV$3, 4)) + 1, 0 ), 'Raw Data'!$AX:$AX,"&gt;" &amp;DATE(LEFT($AV$3, 4), MONTH("1 " &amp; AE$6 &amp; " " &amp; LEFT($AV$3, 4)), 0 ),'Raw Data'!$P:$P,""&amp;'Raw Data'!$B$1,'Raw Data'!$D:$D,"&lt;&gt;*ithdr*",'Raw Data'!$D:$D,"&lt;&gt;*ancel*"))*100),
 "---")</f>
        <v>---</v>
      </c>
      <c r="AF13" s="73"/>
      <c r="AG13" s="73"/>
      <c r="AH13" s="77"/>
      <c r="AI13" s="107" t="str">
        <f>IFERROR(
((COUNTIFS('Raw Data'!$AX:$AX,"&lt;=" &amp;DATE(LEFT($AV$3, 4), MONTH("1 " &amp; AI$6 &amp; " " &amp; LEFT($AV$3, 4)) + 1, 0 ), 'Raw Data'!$AX:$AX,"&gt;" &amp;DATE(LEFT($AV$3, 4), MONTH("1 " &amp; AI$6 &amp; " " &amp; LEFT($AV$3, 4)), 0 ),'Raw Data'!$O:$O,""&amp;'Raw Data'!$B$1,'Raw Data'!$D:$D,"&lt;&gt;*ithdr*",'Raw Data'!$D:$D,"&lt;&gt;*ancel*",'Raw Data'!$P:$P,"--", 'Raw Data'!$AZ:$AZ,"*Earl*")
+
COUNTIFS('Raw Data'!$AX:$AX,"&lt;=" &amp;DATE(LEFT($AV$3, 4), MONTH("1 " &amp; AI$6 &amp; " " &amp; LEFT($AV$3, 4)) + 1, 0 ), 'Raw Data'!$AX:$AX,"&gt;" &amp;DATE(LEFT($AV$3, 4), MONTH("1 " &amp; AI$6 &amp; " " &amp; LEFT($AV$3, 4)), 0 ),'Raw Data'!$P:$P,""&amp;'Raw Data'!$B$1,'Raw Data'!$D:$D,"&lt;&gt;*ithdr*",'Raw Data'!$D:$D,"&lt;&gt;*ancel*", 'Raw Data'!$AZ:$AZ,"*Earl*"))
/
(COUNTIFS('Raw Data'!$AX:$AX,"&lt;=" &amp;DATE(LEFT($AV$3, 4), MONTH("1 " &amp; AI$6 &amp; " " &amp; LEFT($AV$3, 4)) + 1, 0 ), 'Raw Data'!$AX:$AX,"&gt;" &amp;DATE(LEFT($AV$3, 4), MONTH("1 " &amp; AI$6 &amp; " " &amp; LEFT($AV$3, 4)), 0 ),'Raw Data'!$O:$O,""&amp;'Raw Data'!$B$1,'Raw Data'!$D:$D,"&lt;&gt;*ithdr*",'Raw Data'!$D:$D,"&lt;&gt;*ancel*",'Raw Data'!$P:$P,"--")
+
COUNTIFS('Raw Data'!$AX:$AX,"&lt;=" &amp;DATE(LEFT($AV$3, 4), MONTH("1 " &amp; AI$6 &amp; " " &amp; LEFT($AV$3, 4)) + 1, 0 ), 'Raw Data'!$AX:$AX,"&gt;" &amp;DATE(LEFT($AV$3, 4), MONTH("1 " &amp; AI$6 &amp; " " &amp; LEFT($AV$3, 4)), 0 ),'Raw Data'!$P:$P,""&amp;'Raw Data'!$B$1,'Raw Data'!$D:$D,"&lt;&gt;*ithdr*",'Raw Data'!$D:$D,"&lt;&gt;*ancel*"))*100),
 "---")</f>
        <v>---</v>
      </c>
      <c r="AJ13" s="73"/>
      <c r="AK13" s="73"/>
      <c r="AL13" s="77"/>
      <c r="AM13" s="107" t="str">
        <f>IFERROR(
((COUNTIFS('Raw Data'!$AX:$AX,"&lt;=" &amp;DATE(LEFT($AV$3, 4), MONTH("1 " &amp; AM$6 &amp; " " &amp; LEFT($AV$3, 4)) + 1, 0 ), 'Raw Data'!$AX:$AX,"&gt;" &amp;DATE(LEFT($AV$3, 4), MONTH("1 " &amp; AM$6 &amp; " " &amp; LEFT($AV$3, 4)), 0 ),'Raw Data'!$O:$O,""&amp;'Raw Data'!$B$1,'Raw Data'!$D:$D,"&lt;&gt;*ithdr*",'Raw Data'!$D:$D,"&lt;&gt;*ancel*",'Raw Data'!$P:$P,"--", 'Raw Data'!$AZ:$AZ,"*Earl*")
+
COUNTIFS('Raw Data'!$AX:$AX,"&lt;=" &amp;DATE(LEFT($AV$3, 4), MONTH("1 " &amp; AM$6 &amp; " " &amp; LEFT($AV$3, 4)) + 1, 0 ), 'Raw Data'!$AX:$AX,"&gt;" &amp;DATE(LEFT($AV$3, 4), MONTH("1 " &amp; AM$6 &amp; " " &amp; LEFT($AV$3, 4)), 0 ),'Raw Data'!$P:$P,""&amp;'Raw Data'!$B$1,'Raw Data'!$D:$D,"&lt;&gt;*ithdr*",'Raw Data'!$D:$D,"&lt;&gt;*ancel*", 'Raw Data'!$AZ:$AZ,"*Earl*"))
/
(COUNTIFS('Raw Data'!$AX:$AX,"&lt;=" &amp;DATE(LEFT($AV$3, 4), MONTH("1 " &amp; AM$6 &amp; " " &amp; LEFT($AV$3, 4)) + 1, 0 ), 'Raw Data'!$AX:$AX,"&gt;" &amp;DATE(LEFT($AV$3, 4), MONTH("1 " &amp; AM$6 &amp; " " &amp; LEFT($AV$3, 4)), 0 ),'Raw Data'!$O:$O,""&amp;'Raw Data'!$B$1,'Raw Data'!$D:$D,"&lt;&gt;*ithdr*",'Raw Data'!$D:$D,"&lt;&gt;*ancel*",'Raw Data'!$P:$P,"--")
+
COUNTIFS('Raw Data'!$AX:$AX,"&lt;=" &amp;DATE(LEFT($AV$3, 4), MONTH("1 " &amp; AM$6 &amp; " " &amp; LEFT($AV$3, 4)) + 1, 0 ), 'Raw Data'!$AX:$AX,"&gt;" &amp;DATE(LEFT($AV$3, 4), MONTH("1 " &amp; AM$6 &amp; " " &amp; LEFT($AV$3, 4)), 0 ),'Raw Data'!$P:$P,""&amp;'Raw Data'!$B$1,'Raw Data'!$D:$D,"&lt;&gt;*ithdr*",'Raw Data'!$D:$D,"&lt;&gt;*ancel*"))*100),
 "---")</f>
        <v>---</v>
      </c>
      <c r="AN13" s="73"/>
      <c r="AO13" s="73"/>
      <c r="AP13" s="77"/>
      <c r="AQ13" s="107" t="str">
        <f>IFERROR(
((COUNTIFS('Raw Data'!$AX:$AX,"&lt;=" &amp;DATE(LEFT($AV$3, 4), MONTH("1 " &amp; AQ$6 &amp; " " &amp; LEFT($AV$3, 4)) + 1, 0 ), 'Raw Data'!$AX:$AX,"&gt;" &amp;DATE(LEFT($AV$3, 4), MONTH("1 " &amp; AQ$6 &amp; " " &amp; LEFT($AV$3, 4)), 0 ),'Raw Data'!$O:$O,""&amp;'Raw Data'!$B$1,'Raw Data'!$D:$D,"&lt;&gt;*ithdr*",'Raw Data'!$D:$D,"&lt;&gt;*ancel*",'Raw Data'!$P:$P,"--", 'Raw Data'!$AZ:$AZ,"*Earl*")
+
COUNTIFS('Raw Data'!$AX:$AX,"&lt;=" &amp;DATE(LEFT($AV$3, 4), MONTH("1 " &amp; AQ$6 &amp; " " &amp; LEFT($AV$3, 4)) + 1, 0 ), 'Raw Data'!$AX:$AX,"&gt;" &amp;DATE(LEFT($AV$3, 4), MONTH("1 " &amp; AQ$6 &amp; " " &amp; LEFT($AV$3, 4)), 0 ),'Raw Data'!$P:$P,""&amp;'Raw Data'!$B$1,'Raw Data'!$D:$D,"&lt;&gt;*ithdr*",'Raw Data'!$D:$D,"&lt;&gt;*ancel*", 'Raw Data'!$AZ:$AZ,"*Earl*"))
/
(COUNTIFS('Raw Data'!$AX:$AX,"&lt;=" &amp;DATE(LEFT($AV$3, 4), MONTH("1 " &amp; AQ$6 &amp; " " &amp; LEFT($AV$3, 4)) + 1, 0 ), 'Raw Data'!$AX:$AX,"&gt;" &amp;DATE(LEFT($AV$3, 4), MONTH("1 " &amp; AQ$6 &amp; " " &amp; LEFT($AV$3, 4)), 0 ),'Raw Data'!$O:$O,""&amp;'Raw Data'!$B$1,'Raw Data'!$D:$D,"&lt;&gt;*ithdr*",'Raw Data'!$D:$D,"&lt;&gt;*ancel*",'Raw Data'!$P:$P,"--")
+
COUNTIFS('Raw Data'!$AX:$AX,"&lt;=" &amp;DATE(LEFT($AV$3, 4), MONTH("1 " &amp; AQ$6 &amp; " " &amp; LEFT($AV$3, 4)) + 1, 0 ), 'Raw Data'!$AX:$AX,"&gt;" &amp;DATE(LEFT($AV$3, 4), MONTH("1 " &amp; AQ$6 &amp; " " &amp; LEFT($AV$3, 4)), 0 ),'Raw Data'!$P:$P,""&amp;'Raw Data'!$B$1,'Raw Data'!$D:$D,"&lt;&gt;*ithdr*",'Raw Data'!$D:$D,"&lt;&gt;*ancel*"))*100),
 "---")</f>
        <v>---</v>
      </c>
      <c r="AR13" s="73"/>
      <c r="AS13" s="73"/>
      <c r="AT13" s="77"/>
      <c r="AU13" s="107" t="str">
        <f>IFERROR(
((COUNTIFS('Raw Data'!$AX:$AX,"&lt;=" &amp;DATE(MID($AV$3, 15, 4), MONTH("1 " &amp; AU$6 &amp; " " &amp; MID($AV$3, 15, 4)) + 1, 0 ), 'Raw Data'!$AM:$AM,"&gt;" &amp;DATE(MID($AV$3, 15, 4), MONTH("1 " &amp; AU$6 &amp; " " &amp; MID($AV$3, 15, 4)), 0 ),'Raw Data'!$O:$O,""&amp;'Raw Data'!$B$1,'Raw Data'!$D:$D,"&lt;&gt;*ithdr*",'Raw Data'!$D:$D,"&lt;&gt;*ancel*",'Raw Data'!$P:$P,"--", 'Raw Data'!$AZ:$AZ,"*Earl*")
+
COUNTIFS('Raw Data'!$AX:$AX,"&lt;=" &amp;DATE(MID($AV$3, 15, 4), MONTH("1 " &amp; AU$6 &amp; " " &amp; MID($AV$3, 15, 4)) + 1, 0 ), 'Raw Data'!$AM:$AM,"&gt;" &amp;DATE(MID($AV$3, 15, 4), MONTH("1 " &amp; AU$6 &amp; " " &amp; MID($AV$3, 15, 4)), 0 ),'Raw Data'!$P:$P,""&amp;'Raw Data'!$B$1,'Raw Data'!$D:$D,"&lt;&gt;*ithdr*",'Raw Data'!$D:$D,"&lt;&gt;*ancel*", 'Raw Data'!$AZ:$AZ,"*Earl*"))
/
(COUNTIFS('Raw Data'!$AX:$AX,"&lt;=" &amp;DATE(MID($AV$3, 15, 4), MONTH("1 " &amp; AU$6 &amp; " " &amp; MID($AV$3, 15, 4)) + 1, 0 ), 'Raw Data'!$AM:$AM,"&gt;" &amp;DATE(MID($AV$3, 15, 4), MONTH("1 " &amp; AU$6 &amp; " " &amp; MID($AV$3, 15, 4)), 0 ),'Raw Data'!$O:$O,""&amp;'Raw Data'!$B$1,'Raw Data'!$D:$D,"&lt;&gt;*ithdr*",'Raw Data'!$D:$D,"&lt;&gt;*ancel*",'Raw Data'!$P:$P,"--")
+
COUNTIFS('Raw Data'!$AX:$AX,"&lt;=" &amp;DATE(MID($AV$3, 15, 4), MONTH("1 " &amp; AU$6 &amp; " " &amp; MID($AV$3, 15, 4)) + 1, 0 ), 'Raw Data'!$AM:$AM,"&gt;" &amp;DATE(MID($AV$3, 15, 4), MONTH("1 " &amp; AU$6 &amp; " " &amp; MID($AV$3, 15, 4)), 0 ),'Raw Data'!$P:$P,""&amp;'Raw Data'!$B$1,'Raw Data'!$D:$D,"&lt;&gt;*ithdr*",'Raw Data'!$D:$D,"&lt;&gt;*ancel*")))*100,
 "---")</f>
        <v>---</v>
      </c>
      <c r="AV13" s="73"/>
      <c r="AW13" s="73"/>
      <c r="AX13" s="77"/>
      <c r="AY13" s="107" t="str">
        <f>IFERROR(
((COUNTIFS('Raw Data'!$AX:$AX,"&lt;=" &amp;DATE(MID($AV$3, 15, 4), MONTH("1 " &amp; AY$6 &amp; " " &amp; MID($AV$3, 15, 4)) + 1, 0 ), 'Raw Data'!$AM:$AM,"&gt;" &amp;DATE(MID($AV$3, 15, 4), MONTH("1 " &amp; AY$6 &amp; " " &amp; MID($AV$3, 15, 4)), 0 ),'Raw Data'!$O:$O,""&amp;'Raw Data'!$B$1,'Raw Data'!$D:$D,"&lt;&gt;*ithdr*",'Raw Data'!$D:$D,"&lt;&gt;*ancel*",'Raw Data'!$P:$P,"--", 'Raw Data'!$AZ:$AZ,"*Earl*")
+
COUNTIFS('Raw Data'!$AX:$AX,"&lt;=" &amp;DATE(MID($AV$3, 15, 4), MONTH("1 " &amp; AY$6 &amp; " " &amp; MID($AV$3, 15, 4)) + 1, 0 ), 'Raw Data'!$AM:$AM,"&gt;" &amp;DATE(MID($AV$3, 15, 4), MONTH("1 " &amp; AY$6 &amp; " " &amp; MID($AV$3, 15, 4)), 0 ),'Raw Data'!$P:$P,""&amp;'Raw Data'!$B$1,'Raw Data'!$D:$D,"&lt;&gt;*ithdr*",'Raw Data'!$D:$D,"&lt;&gt;*ancel*", 'Raw Data'!$AZ:$AZ,"*Earl*"))
/
(COUNTIFS('Raw Data'!$AX:$AX,"&lt;=" &amp;DATE(MID($AV$3, 15, 4), MONTH("1 " &amp; AY$6 &amp; " " &amp; MID($AV$3, 15, 4)) + 1, 0 ), 'Raw Data'!$AM:$AM,"&gt;" &amp;DATE(MID($AV$3, 15, 4), MONTH("1 " &amp; AY$6 &amp; " " &amp; MID($AV$3, 15, 4)), 0 ),'Raw Data'!$O:$O,""&amp;'Raw Data'!$B$1,'Raw Data'!$D:$D,"&lt;&gt;*ithdr*",'Raw Data'!$D:$D,"&lt;&gt;*ancel*",'Raw Data'!$P:$P,"--")
+
COUNTIFS('Raw Data'!$AX:$AX,"&lt;=" &amp;DATE(MID($AV$3, 15, 4), MONTH("1 " &amp; AY$6 &amp; " " &amp; MID($AV$3, 15, 4)) + 1, 0 ), 'Raw Data'!$AM:$AM,"&gt;" &amp;DATE(MID($AV$3, 15, 4), MONTH("1 " &amp; AY$6 &amp; " " &amp; MID($AV$3, 15, 4)), 0 ),'Raw Data'!$P:$P,""&amp;'Raw Data'!$B$1,'Raw Data'!$D:$D,"&lt;&gt;*ithdr*",'Raw Data'!$D:$D,"&lt;&gt;*ancel*")))*100,
 "---")</f>
        <v>---</v>
      </c>
      <c r="AZ13" s="73"/>
      <c r="BA13" s="73"/>
      <c r="BB13" s="77"/>
      <c r="BC13" s="107" t="str">
        <f>IFERROR(
((COUNTIFS('Raw Data'!$AX:$AX,"&lt;=" &amp;DATE(MID($AV$3, 15, 4), MONTH("1 " &amp; BC$6 &amp; " " &amp; MID($AV$3, 15, 4)) + 1, 0 ), 'Raw Data'!$AM:$AM,"&gt;" &amp;DATE(MID($AV$3, 15, 4), MONTH("1 " &amp; BC$6 &amp; " " &amp; MID($AV$3, 15, 4)), 0 ),'Raw Data'!$O:$O,""&amp;'Raw Data'!$B$1,'Raw Data'!$D:$D,"&lt;&gt;*ithdr*",'Raw Data'!$D:$D,"&lt;&gt;*ancel*",'Raw Data'!$P:$P,"--", 'Raw Data'!$AZ:$AZ,"*Earl*")
+
COUNTIFS('Raw Data'!$AX:$AX,"&lt;=" &amp;DATE(MID($AV$3, 15, 4), MONTH("1 " &amp; BC$6 &amp; " " &amp; MID($AV$3, 15, 4)) + 1, 0 ), 'Raw Data'!$AM:$AM,"&gt;" &amp;DATE(MID($AV$3, 15, 4), MONTH("1 " &amp; BC$6 &amp; " " &amp; MID($AV$3, 15, 4)), 0 ),'Raw Data'!$P:$P,""&amp;'Raw Data'!$B$1,'Raw Data'!$D:$D,"&lt;&gt;*ithdr*",'Raw Data'!$D:$D,"&lt;&gt;*ancel*", 'Raw Data'!$AZ:$AZ,"*Earl*"))
/
(COUNTIFS('Raw Data'!$AX:$AX,"&lt;=" &amp;DATE(MID($AV$3, 15, 4), MONTH("1 " &amp; BC$6 &amp; " " &amp; MID($AV$3, 15, 4)) + 1, 0 ), 'Raw Data'!$AM:$AM,"&gt;" &amp;DATE(MID($AV$3, 15, 4), MONTH("1 " &amp; BC$6 &amp; " " &amp; MID($AV$3, 15, 4)), 0 ),'Raw Data'!$O:$O,""&amp;'Raw Data'!$B$1,'Raw Data'!$D:$D,"&lt;&gt;*ithdr*",'Raw Data'!$D:$D,"&lt;&gt;*ancel*",'Raw Data'!$P:$P,"--")
+
COUNTIFS('Raw Data'!$AX:$AX,"&lt;=" &amp;DATE(MID($AV$3, 15, 4), MONTH("1 " &amp; BC$6 &amp; " " &amp; MID($AV$3, 15, 4)) + 1, 0 ), 'Raw Data'!$AM:$AM,"&gt;" &amp;DATE(MID($AV$3, 15, 4), MONTH("1 " &amp; BC$6 &amp; " " &amp; MID($AV$3, 15, 4)), 0 ),'Raw Data'!$P:$P,""&amp;'Raw Data'!$B$1,'Raw Data'!$D:$D,"&lt;&gt;*ithdr*",'Raw Data'!$D:$D,"&lt;&gt;*ancel*")))*100,
 "---")</f>
        <v>---</v>
      </c>
      <c r="BD13" s="73"/>
      <c r="BE13" s="73"/>
      <c r="BF13" s="77"/>
    </row>
    <row r="14" ht="12.75" customHeight="1">
      <c r="A14" s="101" t="s">
        <v>118</v>
      </c>
      <c r="B14" s="73"/>
      <c r="C14" s="73"/>
      <c r="D14" s="73"/>
      <c r="E14" s="73"/>
      <c r="F14" s="73"/>
      <c r="G14" s="73"/>
      <c r="H14" s="73"/>
      <c r="I14" s="73"/>
      <c r="J14" s="77"/>
      <c r="K14" s="108" t="str">
        <f>IFERROR(
((COUNTIFS('Raw Data'!$AX:$AX,"&lt;=" &amp;DATE(LEFT($AV$3, 4), MONTH("1 " &amp; K$6 &amp; " " &amp; LEFT($AV$3, 4)) + 1, 0 ), 'Raw Data'!$AX:$AX,"&gt;" &amp;DATE(LEFT($AV$3, 4), MONTH("1 " &amp; K$6 &amp; " " &amp; LEFT($AV$3, 4)), 0 ),'Raw Data'!$O:$O,""&amp;'Raw Data'!$B$1,'Raw Data'!$D:$D,"&lt;&gt;*ithdr*",'Raw Data'!$D:$D,"&lt;&gt;*ancel*",'Raw Data'!$P:$P,"--", 'Raw Data'!$AZ:$AZ,"*Earl*",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Data'!$J:$J, "&lt;&gt;*tendance", 'Raw Data'!$J:$J, "&lt;&gt;*upport"))
/
(COUNTIFS('Raw Data'!$AX:$AX,"&lt;=" &amp;DATE(LEFT($AV$3, 4), MONTH("1 " &amp; K$6 &amp; " " &amp; LEFT($AV$3, 4)) + 1, 0 ), 'Raw Data'!$AX:$AX,"&gt;" &amp;DATE(LEFT($AV$3, 4), MONTH("1 " &amp; K$6 &amp; " " &amp; LEFT($AV$3, 4)), 0 ),'Raw Data'!$O:$O,""&amp;'Raw Data'!$B$1,'Raw Data'!$D:$D,"&lt;&gt;*ithdr*",'Raw Data'!$D:$D,"&lt;&gt;*ancel*",'Raw Data'!$P:$P,"--", 'Raw Data'!$J:$J, "&lt;&gt;*tendance", 'Raw Data'!$J:$J, "&lt;&gt;*upport")
+
COUNTIFS('Raw Data'!$AX:$AX,"&lt;=" &amp;DATE(LEFT($AV$3, 4), MONTH("1 " &amp; K$6 &amp; " " &amp; LEFT($AV$3, 4)) + 1, 0 ), 'Raw Data'!$AX:$AX,"&gt;" &amp;DATE(LEFT($AV$3, 4), MONTH("1 " &amp; K$6 &amp; " " &amp; LEFT($AV$3, 4)), 0 ),'Raw Data'!$P:$P,""&amp;'Raw Data'!$B$1,'Raw Data'!$D:$D,"&lt;&gt;*ithdr*",'Raw Data'!$D:$D,"&lt;&gt;*ancel*", 'Raw Data'!$J:$J, "&lt;&gt;*tendance", 'Raw Data'!$J:$J, "&lt;&gt;*upport")))*100,
 "---")</f>
        <v>---</v>
      </c>
      <c r="L14" s="73"/>
      <c r="M14" s="73"/>
      <c r="N14" s="77"/>
      <c r="O14" s="108" t="str">
        <f>IFERROR(
((COUNTIFS('Raw Data'!$AX:$AX,"&lt;=" &amp;DATE(LEFT($AV$3, 4), MONTH("1 " &amp; O$6 &amp; " " &amp; LEFT($AV$3, 4)) + 1, 0 ), 'Raw Data'!$AX:$AX,"&gt;" &amp;DATE(LEFT($AV$3, 4), MONTH("1 " &amp; O$6 &amp; " " &amp; LEFT($AV$3, 4)), 0 ),'Raw Data'!$O:$O,""&amp;'Raw Data'!$B$1,'Raw Data'!$D:$D,"&lt;&gt;*ithdr*",'Raw Data'!$D:$D,"&lt;&gt;*ancel*",'Raw Data'!$P:$P,"--", 'Raw Data'!$AZ:$AZ,"*Earl*",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Data'!$J:$J, "&lt;&gt;*tendance", 'Raw Data'!$J:$J, "&lt;&gt;*upport"))
/
(COUNTIFS('Raw Data'!$AX:$AX,"&lt;=" &amp;DATE(LEFT($AV$3, 4), MONTH("1 " &amp; O$6 &amp; " " &amp; LEFT($AV$3, 4)) + 1, 0 ), 'Raw Data'!$AX:$AX,"&gt;" &amp;DATE(LEFT($AV$3, 4), MONTH("1 " &amp; O$6 &amp; " " &amp; LEFT($AV$3, 4)), 0 ),'Raw Data'!$O:$O,""&amp;'Raw Data'!$B$1,'Raw Data'!$D:$D,"&lt;&gt;*ithdr*",'Raw Data'!$D:$D,"&lt;&gt;*ancel*",'Raw Data'!$P:$P,"--", 'Raw Data'!$J:$J, "&lt;&gt;*tendance", 'Raw Data'!$J:$J, "&lt;&gt;*upport")
+
COUNTIFS('Raw Data'!$AX:$AX,"&lt;=" &amp;DATE(LEFT($AV$3, 4), MONTH("1 " &amp; O$6 &amp; " " &amp; LEFT($AV$3, 4)) + 1, 0 ), 'Raw Data'!$AX:$AX,"&gt;" &amp;DATE(LEFT($AV$3, 4), MONTH("1 " &amp; O$6 &amp; " " &amp; LEFT($AV$3, 4)), 0 ),'Raw Data'!$P:$P,""&amp;'Raw Data'!$B$1,'Raw Data'!$D:$D,"&lt;&gt;*ithdr*",'Raw Data'!$D:$D,"&lt;&gt;*ancel*", 'Raw Data'!$J:$J, "&lt;&gt;*tendance", 'Raw Data'!$J:$J, "&lt;&gt;*upport")))*100,
 "---")</f>
        <v>---</v>
      </c>
      <c r="P14" s="73"/>
      <c r="Q14" s="73"/>
      <c r="R14" s="77"/>
      <c r="S14" s="108" t="str">
        <f>IFERROR(
((COUNTIFS('Raw Data'!$AX:$AX,"&lt;=" &amp;DATE(LEFT($AV$3, 4), MONTH("1 " &amp; S$6 &amp; " " &amp; LEFT($AV$3, 4)) + 1, 0 ), 'Raw Data'!$AX:$AX,"&gt;" &amp;DATE(LEFT($AV$3, 4), MONTH("1 " &amp; S$6 &amp; " " &amp; LEFT($AV$3, 4)), 0 ),'Raw Data'!$O:$O,""&amp;'Raw Data'!$B$1,'Raw Data'!$D:$D,"&lt;&gt;*ithdr*",'Raw Data'!$D:$D,"&lt;&gt;*ancel*",'Raw Data'!$P:$P,"--", 'Raw Data'!$AZ:$AZ,"*Earl*",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Data'!$J:$J, "&lt;&gt;*tendance", 'Raw Data'!$J:$J, "&lt;&gt;*upport"))
/
(COUNTIFS('Raw Data'!$AX:$AX,"&lt;=" &amp;DATE(LEFT($AV$3, 4), MONTH("1 " &amp; S$6 &amp; " " &amp; LEFT($AV$3, 4)) + 1, 0 ), 'Raw Data'!$AX:$AX,"&gt;" &amp;DATE(LEFT($AV$3, 4), MONTH("1 " &amp; S$6 &amp; " " &amp; LEFT($AV$3, 4)), 0 ),'Raw Data'!$O:$O,""&amp;'Raw Data'!$B$1,'Raw Data'!$D:$D,"&lt;&gt;*ithdr*",'Raw Data'!$D:$D,"&lt;&gt;*ancel*",'Raw Data'!$P:$P,"--", 'Raw Data'!$J:$J, "&lt;&gt;*tendance", 'Raw Data'!$J:$J, "&lt;&gt;*upport")
+
COUNTIFS('Raw Data'!$AX:$AX,"&lt;=" &amp;DATE(LEFT($AV$3, 4), MONTH("1 " &amp; S$6 &amp; " " &amp; LEFT($AV$3, 4)) + 1, 0 ), 'Raw Data'!$AX:$AX,"&gt;" &amp;DATE(LEFT($AV$3, 4), MONTH("1 " &amp; S$6 &amp; " " &amp; LEFT($AV$3, 4)), 0 ),'Raw Data'!$P:$P,""&amp;'Raw Data'!$B$1,'Raw Data'!$D:$D,"&lt;&gt;*ithdr*",'Raw Data'!$D:$D,"&lt;&gt;*ancel*", 'Raw Data'!$J:$J, "&lt;&gt;*tendance", 'Raw Data'!$J:$J, "&lt;&gt;*upport")))*100,
 "---")</f>
        <v>---</v>
      </c>
      <c r="T14" s="73"/>
      <c r="U14" s="73"/>
      <c r="V14" s="77"/>
      <c r="W14" s="108" t="str">
        <f>IFERROR(
((COUNTIFS('Raw Data'!$AX:$AX,"&lt;=" &amp;DATE(LEFT($AV$3, 4), MONTH("1 " &amp; W$6 &amp; " " &amp; LEFT($AV$3, 4)) + 1, 0 ), 'Raw Data'!$AX:$AX,"&gt;" &amp;DATE(LEFT($AV$3, 4), MONTH("1 " &amp; W$6 &amp; " " &amp; LEFT($AV$3, 4)), 0 ),'Raw Data'!$O:$O,""&amp;'Raw Data'!$B$1,'Raw Data'!$D:$D,"&lt;&gt;*ithdr*",'Raw Data'!$D:$D,"&lt;&gt;*ancel*",'Raw Data'!$P:$P,"--", 'Raw Data'!$AZ:$AZ,"*Earl*",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Data'!$J:$J, "&lt;&gt;*tendance", 'Raw Data'!$J:$J, "&lt;&gt;*upport"))
/
(COUNTIFS('Raw Data'!$AX:$AX,"&lt;=" &amp;DATE(LEFT($AV$3, 4), MONTH("1 " &amp; W$6 &amp; " " &amp; LEFT($AV$3, 4)) + 1, 0 ), 'Raw Data'!$AX:$AX,"&gt;" &amp;DATE(LEFT($AV$3, 4), MONTH("1 " &amp; W$6 &amp; " " &amp; LEFT($AV$3, 4)), 0 ),'Raw Data'!$O:$O,""&amp;'Raw Data'!$B$1,'Raw Data'!$D:$D,"&lt;&gt;*ithdr*",'Raw Data'!$D:$D,"&lt;&gt;*ancel*",'Raw Data'!$P:$P,"--", 'Raw Data'!$J:$J, "&lt;&gt;*tendance", 'Raw Data'!$J:$J, "&lt;&gt;*upport")
+
COUNTIFS('Raw Data'!$AX:$AX,"&lt;=" &amp;DATE(LEFT($AV$3, 4), MONTH("1 " &amp; W$6 &amp; " " &amp; LEFT($AV$3, 4)) + 1, 0 ), 'Raw Data'!$AX:$AX,"&gt;" &amp;DATE(LEFT($AV$3, 4), MONTH("1 " &amp; W$6 &amp; " " &amp; LEFT($AV$3, 4)), 0 ),'Raw Data'!$P:$P,""&amp;'Raw Data'!$B$1,'Raw Data'!$D:$D,"&lt;&gt;*ithdr*",'Raw Data'!$D:$D,"&lt;&gt;*ancel*", 'Raw Data'!$J:$J, "&lt;&gt;*tendance", 'Raw Data'!$J:$J, "&lt;&gt;*upport")))*100,
 "---")</f>
        <v>---</v>
      </c>
      <c r="X14" s="73"/>
      <c r="Y14" s="73"/>
      <c r="Z14" s="77"/>
      <c r="AA14" s="108" t="str">
        <f>IFERROR(
((COUNTIFS('Raw Data'!$AX:$AX,"&lt;=" &amp;DATE(LEFT($AV$3, 4), MONTH("1 " &amp; AA$6 &amp; " " &amp; LEFT($AV$3, 4)) + 1, 0 ), 'Raw Data'!$AX:$AX,"&gt;" &amp;DATE(LEFT($AV$3, 4), MONTH("1 " &amp; AA$6 &amp; " " &amp; LEFT($AV$3, 4)), 0 ),'Raw Data'!$O:$O,""&amp;'Raw Data'!$B$1,'Raw Data'!$D:$D,"&lt;&gt;*ithdr*",'Raw Data'!$D:$D,"&lt;&gt;*ancel*",'Raw Data'!$P:$P,"--", 'Raw Data'!$AZ:$AZ,"*Earl*",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Data'!$J:$J, "&lt;&gt;*tendance", 'Raw Data'!$J:$J, "&lt;&gt;*upport")
+
COUNTIFS('Raw Data'!$AX:$AX,"&lt;=" &amp;DATE(LEFT($AV$3, 4), MONTH("1 " &amp; AA$6 &amp; " " &amp; LEFT($AV$3, 4)) + 1, 0 ), 'Raw Data'!$AX:$AX,"&gt;" &amp;DATE(LEFT($AV$3, 4), MONTH("1 " &amp; AA$6 &amp; " " &amp; LEFT($AV$3, 4)), 0 ),'Raw Data'!$P:$P,""&amp;'Raw Data'!$B$1,'Raw Data'!$D:$D,"&lt;&gt;*ithdr*",'Raw Data'!$D:$D,"&lt;&gt;*ancel*", 'Raw Data'!$J:$J, "&lt;&gt;*tendance", 'Raw Data'!$J:$J, "&lt;&gt;*upport")))*100,
 "---")</f>
        <v>---</v>
      </c>
      <c r="AB14" s="73"/>
      <c r="AC14" s="73"/>
      <c r="AD14" s="77"/>
      <c r="AE14" s="108" t="str">
        <f>IFERROR(
((COUNTIFS('Raw Data'!$AX:$AX,"&lt;=" &amp;DATE(LEFT($AV$3, 4), MONTH("1 " &amp; AE$6 &amp; " " &amp; LEFT($AV$3, 4)) + 1, 0 ), 'Raw Data'!$AX:$AX,"&gt;" &amp;DATE(LEFT($AV$3, 4), MONTH("1 " &amp; AE$6 &amp; " " &amp; LEFT($AV$3, 4)), 0 ),'Raw Data'!$O:$O,""&amp;'Raw Data'!$B$1,'Raw Data'!$D:$D,"&lt;&gt;*ithdr*",'Raw Data'!$D:$D,"&lt;&gt;*ancel*",'Raw Data'!$P:$P,"--", 'Raw Data'!$AZ:$AZ,"*Earl*",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Data'!$J:$J, "&lt;&gt;*tendance", 'Raw Data'!$J:$J, "&lt;&gt;*upport")
+
COUNTIFS('Raw Data'!$AX:$AX,"&lt;=" &amp;DATE(LEFT($AV$3, 4), MONTH("1 " &amp; AE$6 &amp; " " &amp; LEFT($AV$3, 4)) + 1, 0 ), 'Raw Data'!$AX:$AX,"&gt;" &amp;DATE(LEFT($AV$3, 4), MONTH("1 " &amp; AE$6 &amp; " " &amp; LEFT($AV$3, 4)), 0 ),'Raw Data'!$P:$P,""&amp;'Raw Data'!$B$1,'Raw Data'!$D:$D,"&lt;&gt;*ithdr*",'Raw Data'!$D:$D,"&lt;&gt;*ancel*", 'Raw Data'!$J:$J, "&lt;&gt;*tendance", 'Raw Data'!$J:$J, "&lt;&gt;*upport")))*100,
 "---")</f>
        <v>---</v>
      </c>
      <c r="AF14" s="73"/>
      <c r="AG14" s="73"/>
      <c r="AH14" s="77"/>
      <c r="AI14" s="108" t="str">
        <f>IFERROR(
((COUNTIFS('Raw Data'!$AX:$AX,"&lt;=" &amp;DATE(LEFT($AV$3, 4), MONTH("1 " &amp; AI$6 &amp; " " &amp; LEFT($AV$3, 4)) + 1, 0 ), 'Raw Data'!$AX:$AX,"&gt;" &amp;DATE(LEFT($AV$3, 4), MONTH("1 " &amp; AI$6 &amp; " " &amp; LEFT($AV$3, 4)), 0 ),'Raw Data'!$O:$O,""&amp;'Raw Data'!$B$1,'Raw Data'!$D:$D,"&lt;&gt;*ithdr*",'Raw Data'!$D:$D,"&lt;&gt;*ancel*",'Raw Data'!$P:$P,"--", 'Raw Data'!$AZ:$AZ,"*Earl*",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Data'!$J:$J, "&lt;&gt;*tendance", 'Raw Data'!$J:$J, "&lt;&gt;*upport")
+
COUNTIFS('Raw Data'!$AX:$AX,"&lt;=" &amp;DATE(LEFT($AV$3, 4), MONTH("1 " &amp; AI$6 &amp; " " &amp; LEFT($AV$3, 4)) + 1, 0 ), 'Raw Data'!$AX:$AX,"&gt;" &amp;DATE(LEFT($AV$3, 4), MONTH("1 " &amp; AI$6 &amp; " " &amp; LEFT($AV$3, 4)), 0 ),'Raw Data'!$P:$P,""&amp;'Raw Data'!$B$1,'Raw Data'!$D:$D,"&lt;&gt;*ithdr*",'Raw Data'!$D:$D,"&lt;&gt;*ancel*", 'Raw Data'!$J:$J, "&lt;&gt;*tendance", 'Raw Data'!$J:$J, "&lt;&gt;*upport")))*100,
 "---")</f>
        <v>---</v>
      </c>
      <c r="AJ14" s="73"/>
      <c r="AK14" s="73"/>
      <c r="AL14" s="77"/>
      <c r="AM14" s="108" t="str">
        <f>IFERROR(
((COUNTIFS('Raw Data'!$AX:$AX,"&lt;=" &amp;DATE(LEFT($AV$3, 4), MONTH("1 " &amp; AM$6 &amp; " " &amp; LEFT($AV$3, 4)) + 1, 0 ), 'Raw Data'!$AX:$AX,"&gt;" &amp;DATE(LEFT($AV$3, 4), MONTH("1 " &amp; AM$6 &amp; " " &amp; LEFT($AV$3, 4)), 0 ),'Raw Data'!$O:$O,""&amp;'Raw Data'!$B$1,'Raw Data'!$D:$D,"&lt;&gt;*ithdr*",'Raw Data'!$D:$D,"&lt;&gt;*ancel*",'Raw Data'!$P:$P,"--", 'Raw Data'!$AZ:$AZ,"*Earl*",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Data'!$J:$J, "&lt;&gt;*tendance", 'Raw Data'!$J:$J, "&lt;&gt;*upport")
+
COUNTIFS('Raw Data'!$AX:$AX,"&lt;=" &amp;DATE(LEFT($AV$3, 4), MONTH("1 " &amp; AM$6 &amp; " " &amp; LEFT($AV$3, 4)) + 1, 0 ), 'Raw Data'!$AX:$AX,"&gt;" &amp;DATE(LEFT($AV$3, 4), MONTH("1 " &amp; AM$6 &amp; " " &amp; LEFT($AV$3, 4)), 0 ),'Raw Data'!$P:$P,""&amp;'Raw Data'!$B$1,'Raw Data'!$D:$D,"&lt;&gt;*ithdr*",'Raw Data'!$D:$D,"&lt;&gt;*ancel*", 'Raw Data'!$J:$J, "&lt;&gt;*tendance", 'Raw Data'!$J:$J, "&lt;&gt;*upport")))*100,
 "---")</f>
        <v>---</v>
      </c>
      <c r="AN14" s="73"/>
      <c r="AO14" s="73"/>
      <c r="AP14" s="77"/>
      <c r="AQ14" s="108" t="str">
        <f>IFERROR(
((COUNTIFS('Raw Data'!$AX:$AX,"&lt;=" &amp;DATE(LEFT($AV$3, 4), MONTH("1 " &amp; AQ$6 &amp; " " &amp; LEFT($AV$3, 4)) + 1, 0 ), 'Raw Data'!$AX:$AX,"&gt;" &amp;DATE(LEFT($AV$3, 4), MONTH("1 " &amp; AQ$6 &amp; " " &amp; LEFT($AV$3, 4)), 0 ),'Raw Data'!$O:$O,""&amp;'Raw Data'!$B$1,'Raw Data'!$D:$D,"&lt;&gt;*ithdr*",'Raw Data'!$D:$D,"&lt;&gt;*ancel*",'Raw Data'!$P:$P,"--", 'Raw Data'!$AZ:$AZ,"*Earl*",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Data'!$J:$J, "&lt;&gt;*tendance", 'Raw Data'!$J:$J, "&lt;&gt;*upport")
+
COUNTIFS('Raw Data'!$AX:$AX,"&lt;=" &amp;DATE(LEFT($AV$3, 4), MONTH("1 " &amp; AQ$6 &amp; " " &amp; LEFT($AV$3, 4)) + 1, 0 ), 'Raw Data'!$AX:$AX,"&gt;" &amp;DATE(LEFT($AV$3, 4), MONTH("1 " &amp; AQ$6 &amp; " " &amp; LEFT($AV$3, 4)), 0 ),'Raw Data'!$P:$P,""&amp;'Raw Data'!$B$1,'Raw Data'!$D:$D,"&lt;&gt;*ithdr*",'Raw Data'!$D:$D,"&lt;&gt;*ancel*", 'Raw Data'!$J:$J, "&lt;&gt;*tendance", 'Raw Data'!$J:$J, "&lt;&gt;*upport")))*100,
 "---")</f>
        <v>---</v>
      </c>
      <c r="AR14" s="73"/>
      <c r="AS14" s="73"/>
      <c r="AT14" s="77"/>
      <c r="AU14" s="108" t="str">
        <f>IFERROR(
((COUNTIFS('Raw Data'!$AX:$AX,"&lt;=" &amp;DATE(MID($AV$3, 15, 4), MONTH("1 " &amp; AU$6 &amp; " " &amp; MID($AV$3, 15, 4)) + 1, 0 ), 'Raw Data'!$AM:$AM,"&gt;" &amp;DATE(MID($AV$3, 15, 4), MONTH("1 " &amp; AU$6 &amp; " " &amp; MID($AV$3, 15, 4)), 0 ),'Raw Data'!$O:$O,""&amp;'Raw Data'!$B$1,'Raw Data'!$D:$D,"&lt;&gt;*ithdr*",'Raw Data'!$D:$D,"&lt;&gt;*ancel*",'Raw Data'!$P:$P,"--", 'Raw Data'!$AZ:$AZ,"*Earl*",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Data'!$J:$J, "&lt;&gt;*tendance", 'Raw Data'!$J:$J, "&lt;&gt;*upport")
+
COUNTIFS('Raw Data'!$AX:$AX,"&lt;=" &amp;DATE(MID($AV$3, 15, 4), MONTH("1 " &amp; AU$6 &amp; " " &amp; MID($AV$3, 15, 4)) + 1, 0 ), 'Raw Data'!$AM:$AM,"&gt;" &amp;DATE(MID($AV$3, 15, 4), MONTH("1 " &amp; AU$6 &amp; " " &amp; MID($AV$3, 15, 4)), 0 ),'Raw Data'!$P:$P,""&amp;'Raw Data'!$B$1,'Raw Data'!$D:$D,"&lt;&gt;*ithdr*",'Raw Data'!$D:$D,"&lt;&gt;*ancel*", 'Raw Data'!$J:$J, "&lt;&gt;*tendance", 'Raw Data'!$J:$J, "&lt;&gt;*upport")))*100,
 "---")</f>
        <v>---</v>
      </c>
      <c r="AV14" s="73"/>
      <c r="AW14" s="73"/>
      <c r="AX14" s="77"/>
      <c r="AY14" s="108" t="str">
        <f>IFERROR(
((COUNTIFS('Raw Data'!$AX:$AX,"&lt;=" &amp;DATE(MID($AV$3, 15, 4), MONTH("1 " &amp; AY$6 &amp; " " &amp; MID($AV$3, 15, 4)) + 1, 0 ), 'Raw Data'!$AM:$AM,"&gt;" &amp;DATE(MID($AV$3, 15, 4), MONTH("1 " &amp; AY$6 &amp; " " &amp; MID($AV$3, 15, 4)), 0 ),'Raw Data'!$O:$O,""&amp;'Raw Data'!$B$1,'Raw Data'!$D:$D,"&lt;&gt;*ithdr*",'Raw Data'!$D:$D,"&lt;&gt;*ancel*",'Raw Data'!$P:$P,"--", 'Raw Data'!$AZ:$AZ,"*Earl*",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Data'!$J:$J, "&lt;&gt;*tendance", 'Raw Data'!$J:$J, "&lt;&gt;*upport")
+
COUNTIFS('Raw Data'!$AX:$AX,"&lt;=" &amp;DATE(MID($AV$3, 15, 4), MONTH("1 " &amp; AY$6 &amp; " " &amp; MID($AV$3, 15, 4)) + 1, 0 ), 'Raw Data'!$AM:$AM,"&gt;" &amp;DATE(MID($AV$3, 15, 4), MONTH("1 " &amp; AY$6 &amp; " " &amp; MID($AV$3, 15, 4)), 0 ),'Raw Data'!$P:$P,""&amp;'Raw Data'!$B$1,'Raw Data'!$D:$D,"&lt;&gt;*ithdr*",'Raw Data'!$D:$D,"&lt;&gt;*ancel*", 'Raw Data'!$J:$J, "&lt;&gt;*tendance", 'Raw Data'!$J:$J, "&lt;&gt;*upport")))*100,
 "---")</f>
        <v>---</v>
      </c>
      <c r="AZ14" s="73"/>
      <c r="BA14" s="73"/>
      <c r="BB14" s="77"/>
      <c r="BC14" s="108" t="str">
        <f>IFERROR(
((COUNTIFS('Raw Data'!$AX:$AX,"&lt;=" &amp;DATE(MID($AV$3, 15, 4), MONTH("1 " &amp; BC$6 &amp; " " &amp; MID($AV$3, 15, 4)) + 1, 0 ), 'Raw Data'!$AM:$AM,"&gt;" &amp;DATE(MID($AV$3, 15, 4), MONTH("1 " &amp; BC$6 &amp; " " &amp; MID($AV$3, 15, 4)), 0 ),'Raw Data'!$O:$O,""&amp;'Raw Data'!$B$1,'Raw Data'!$D:$D,"&lt;&gt;*ithdr*",'Raw Data'!$D:$D,"&lt;&gt;*ancel*",'Raw Data'!$P:$P,"--", 'Raw Data'!$AZ:$AZ,"*Earl*",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Data'!$J:$J, "&lt;&gt;*tendance", 'Raw Data'!$J:$J, "&lt;&gt;*upport")
+
COUNTIFS('Raw Data'!$AX:$AX,"&lt;=" &amp;DATE(MID($AV$3, 15, 4), MONTH("1 " &amp; BC$6 &amp; " " &amp; MID($AV$3, 15, 4)) + 1, 0 ), 'Raw Data'!$AM:$AM,"&gt;" &amp;DATE(MID($AV$3, 15, 4), MONTH("1 " &amp; BC$6 &amp; " " &amp; MID($AV$3, 15, 4)), 0 ),'Raw Data'!$P:$P,""&amp;'Raw Data'!$B$1,'Raw Data'!$D:$D,"&lt;&gt;*ithdr*",'Raw Data'!$D:$D,"&lt;&gt;*ancel*", 'Raw Data'!$J:$J, "&lt;&gt;*tendance", 'Raw Data'!$J:$J, "&lt;&gt;*upport")))*100,
 "---")</f>
        <v>---</v>
      </c>
      <c r="BD14" s="73"/>
      <c r="BE14" s="73"/>
      <c r="BF14" s="77"/>
    </row>
    <row r="15" ht="12.75" customHeight="1">
      <c r="A15" s="75" t="s">
        <v>124</v>
      </c>
      <c r="B15" s="73"/>
      <c r="C15" s="73"/>
      <c r="D15" s="73"/>
      <c r="E15" s="73"/>
      <c r="F15" s="73"/>
      <c r="G15" s="73"/>
      <c r="H15" s="73"/>
      <c r="I15" s="73"/>
      <c r="J15" s="77"/>
      <c r="K15" s="109" t="str">
        <f>IFERROR(
((COUNTIFS('Raw Data'!$AX:$AX,"&lt;=" &amp;DATE(LEFT($AV$3, 4), MONTH("1 " &amp; K$6 &amp; " " &amp; LEFT($AV$3, 4)) + 1, 0 ), 'Raw Data'!$AX:$AX,"&gt;" &amp;DATE(LEFT($AV$3, 4), MONTH("1 " &amp; K$6 &amp; " " &amp; LEFT($AV$3, 4)), 0 ),'Raw Data'!$O:$O,""&amp;'Raw Data'!$B$1,'Raw Data'!$D:$D,"&lt;&gt;*ithdr*",'Raw Data'!$D:$D,"&lt;&gt;*ancel*",'Raw Data'!$P:$P,"--", 'Raw Data'!$AZ:$AZ,"*Earl*", 'Raw Data'!$H:$H, "Earn*")
+
COUNTIFS('Raw Data'!$AX:$AX,"&lt;=" &amp;DATE(LEFT($AV$3, 4), MONTH("1 " &amp; K$6 &amp; " " &amp; LEFT($AV$3, 4)) + 1, 0 ), 'Raw Data'!$AX:$AX,"&gt;" &amp;DATE(LEFT($AV$3, 4), MONTH("1 " &amp; K$6 &amp; " " &amp; LEFT($AV$3, 4)), 0 ),'Raw Data'!$P:$P,""&amp;'Raw Data'!$B$1,'Raw Data'!$D:$D,"&lt;&gt;*ithdr*",'Raw Data'!$D:$D,"&lt;&gt;*ancel*", 'Raw Data'!$AZ:$AZ,"*Earl*", 'Raw Data'!$H:$H, "Earn*"))
/
(COUNTIFS('Raw Data'!$AX:$AX,"&lt;=" &amp;DATE(LEFT($AV$3, 4), MONTH("1 " &amp; K$6 &amp; " " &amp; LEFT($AV$3, 4)) + 1, 0 ), 'Raw Data'!$AX:$AX,"&gt;" &amp;DATE(LEFT($AV$3, 4), MONTH("1 " &amp; K$6 &amp; " " &amp; LEFT($AV$3, 4)), 0 ),'Raw Data'!$O:$O,""&amp;'Raw Data'!$B$1,'Raw Data'!$D:$D,"&lt;&gt;*ithdr*",'Raw Data'!$D:$D,"&lt;&gt;*ancel*",'Raw Data'!$P:$P,"--", 'Raw Data'!$H:$H, "Earn*")
+
COUNTIFS('Raw Data'!$AX:$AX,"&lt;=" &amp;DATE(LEFT($AV$3, 4), MONTH("1 " &amp; K$6 &amp; " " &amp; LEFT($AV$3, 4)) + 1, 0 ), 'Raw Data'!$AX:$AX,"&gt;" &amp;DATE(LEFT($AV$3, 4), MONTH("1 " &amp; K$6 &amp; " " &amp; LEFT($AV$3, 4)), 0 ),'Raw Data'!$P:$P,""&amp;'Raw Data'!$B$1,'Raw Data'!$D:$D,"&lt;&gt;*ithdr*",'Raw Data'!$D:$D,"&lt;&gt;*ancel*", 'Raw Data'!$H:$H, "Earn*")))*100,
"---"   )</f>
        <v>---</v>
      </c>
      <c r="L15" s="73"/>
      <c r="M15" s="73"/>
      <c r="N15" s="77"/>
      <c r="O15" s="109" t="str">
        <f>IFERROR(
((COUNTIFS('Raw Data'!$AX:$AX,"&lt;=" &amp;DATE(LEFT($AV$3, 4), MONTH("1 " &amp; O$6 &amp; " " &amp; LEFT($AV$3, 4)) + 1, 0 ), 'Raw Data'!$AX:$AX,"&gt;" &amp;DATE(LEFT($AV$3, 4), MONTH("1 " &amp; O$6 &amp; " " &amp; LEFT($AV$3, 4)), 0 ),'Raw Data'!$O:$O,""&amp;'Raw Data'!$B$1,'Raw Data'!$D:$D,"&lt;&gt;*ithdr*",'Raw Data'!$D:$D,"&lt;&gt;*ancel*",'Raw Data'!$P:$P,"--", 'Raw Data'!$AZ:$AZ,"*Earl*", 'Raw Data'!$H:$H, "Earn*")
+
COUNTIFS('Raw Data'!$AX:$AX,"&lt;=" &amp;DATE(LEFT($AV$3, 4), MONTH("1 " &amp; O$6 &amp; " " &amp; LEFT($AV$3, 4)) + 1, 0 ), 'Raw Data'!$AX:$AX,"&gt;" &amp;DATE(LEFT($AV$3, 4), MONTH("1 " &amp; O$6 &amp; " " &amp; LEFT($AV$3, 4)), 0 ),'Raw Data'!$P:$P,""&amp;'Raw Data'!$B$1,'Raw Data'!$D:$D,"&lt;&gt;*ithdr*",'Raw Data'!$D:$D,"&lt;&gt;*ancel*", 'Raw Data'!$AZ:$AZ,"*Earl*", 'Raw Data'!$H:$H, "Earn*"))
/
(COUNTIFS('Raw Data'!$AX:$AX,"&lt;=" &amp;DATE(LEFT($AV$3, 4), MONTH("1 " &amp; O$6 &amp; " " &amp; LEFT($AV$3, 4)) + 1, 0 ), 'Raw Data'!$AX:$AX,"&gt;" &amp;DATE(LEFT($AV$3, 4), MONTH("1 " &amp; O$6 &amp; " " &amp; LEFT($AV$3, 4)), 0 ),'Raw Data'!$O:$O,""&amp;'Raw Data'!$B$1,'Raw Data'!$D:$D,"&lt;&gt;*ithdr*",'Raw Data'!$D:$D,"&lt;&gt;*ancel*",'Raw Data'!$P:$P,"--", 'Raw Data'!$H:$H, "Earn*")
+
COUNTIFS('Raw Data'!$AX:$AX,"&lt;=" &amp;DATE(LEFT($AV$3, 4), MONTH("1 " &amp; O$6 &amp; " " &amp; LEFT($AV$3, 4)) + 1, 0 ), 'Raw Data'!$AX:$AX,"&gt;" &amp;DATE(LEFT($AV$3, 4), MONTH("1 " &amp; O$6 &amp; " " &amp; LEFT($AV$3, 4)), 0 ),'Raw Data'!$P:$P,""&amp;'Raw Data'!$B$1,'Raw Data'!$D:$D,"&lt;&gt;*ithdr*",'Raw Data'!$D:$D,"&lt;&gt;*ancel*", 'Raw Data'!$H:$H, "Earn*")))*100,
"---"   )</f>
        <v>---</v>
      </c>
      <c r="P15" s="73"/>
      <c r="Q15" s="73"/>
      <c r="R15" s="77"/>
      <c r="S15" s="109" t="str">
        <f>IFERROR(
((COUNTIFS('Raw Data'!$AX:$AX,"&lt;=" &amp;DATE(LEFT($AV$3, 4), MONTH("1 " &amp; S$6 &amp; " " &amp; LEFT($AV$3, 4)) + 1, 0 ), 'Raw Data'!$AX:$AX,"&gt;" &amp;DATE(LEFT($AV$3, 4), MONTH("1 " &amp; S$6 &amp; " " &amp; LEFT($AV$3, 4)), 0 ),'Raw Data'!$O:$O,""&amp;'Raw Data'!$B$1,'Raw Data'!$D:$D,"&lt;&gt;*ithdr*",'Raw Data'!$D:$D,"&lt;&gt;*ancel*",'Raw Data'!$P:$P,"--", 'Raw Data'!$AZ:$AZ,"*Earl*", 'Raw Data'!$H:$H, "Earn*")
+
COUNTIFS('Raw Data'!$AX:$AX,"&lt;=" &amp;DATE(LEFT($AV$3, 4), MONTH("1 " &amp; S$6 &amp; " " &amp; LEFT($AV$3, 4)) + 1, 0 ), 'Raw Data'!$AX:$AX,"&gt;" &amp;DATE(LEFT($AV$3, 4), MONTH("1 " &amp; S$6 &amp; " " &amp; LEFT($AV$3, 4)), 0 ),'Raw Data'!$P:$P,""&amp;'Raw Data'!$B$1,'Raw Data'!$D:$D,"&lt;&gt;*ithdr*",'Raw Data'!$D:$D,"&lt;&gt;*ancel*", 'Raw Data'!$AZ:$AZ,"*Earl*", 'Raw Data'!$H:$H, "Earn*"))
/
(COUNTIFS('Raw Data'!$AX:$AX,"&lt;=" &amp;DATE(LEFT($AV$3, 4), MONTH("1 " &amp; S$6 &amp; " " &amp; LEFT($AV$3, 4)) + 1, 0 ), 'Raw Data'!$AX:$AX,"&gt;" &amp;DATE(LEFT($AV$3, 4), MONTH("1 " &amp; S$6 &amp; " " &amp; LEFT($AV$3, 4)), 0 ),'Raw Data'!$O:$O,""&amp;'Raw Data'!$B$1,'Raw Data'!$D:$D,"&lt;&gt;*ithdr*",'Raw Data'!$D:$D,"&lt;&gt;*ancel*",'Raw Data'!$P:$P,"--", 'Raw Data'!$H:$H, "Earn*")
+
COUNTIFS('Raw Data'!$AX:$AX,"&lt;=" &amp;DATE(LEFT($AV$3, 4), MONTH("1 " &amp; S$6 &amp; " " &amp; LEFT($AV$3, 4)) + 1, 0 ), 'Raw Data'!$AX:$AX,"&gt;" &amp;DATE(LEFT($AV$3, 4), MONTH("1 " &amp; S$6 &amp; " " &amp; LEFT($AV$3, 4)), 0 ),'Raw Data'!$P:$P,""&amp;'Raw Data'!$B$1,'Raw Data'!$D:$D,"&lt;&gt;*ithdr*",'Raw Data'!$D:$D,"&lt;&gt;*ancel*", 'Raw Data'!$H:$H, "Earn*")))*100,
"---"   )</f>
        <v>---</v>
      </c>
      <c r="T15" s="73"/>
      <c r="U15" s="73"/>
      <c r="V15" s="77"/>
      <c r="W15" s="109" t="str">
        <f>IFERROR(
((COUNTIFS('Raw Data'!$AX:$AX,"&lt;=" &amp;DATE(LEFT($AV$3, 4), MONTH("1 " &amp; W$6 &amp; " " &amp; LEFT($AV$3, 4)) + 1, 0 ), 'Raw Data'!$AX:$AX,"&gt;" &amp;DATE(LEFT($AV$3, 4), MONTH("1 " &amp; W$6 &amp; " " &amp; LEFT($AV$3, 4)), 0 ),'Raw Data'!$O:$O,""&amp;'Raw Data'!$B$1,'Raw Data'!$D:$D,"&lt;&gt;*ithdr*",'Raw Data'!$D:$D,"&lt;&gt;*ancel*",'Raw Data'!$P:$P,"--", 'Raw Data'!$AZ:$AZ,"*Earl*", 'Raw Data'!$H:$H, "Earn*")
+
COUNTIFS('Raw Data'!$AX:$AX,"&lt;=" &amp;DATE(LEFT($AV$3, 4), MONTH("1 " &amp; W$6 &amp; " " &amp; LEFT($AV$3, 4)) + 1, 0 ), 'Raw Data'!$AX:$AX,"&gt;" &amp;DATE(LEFT($AV$3, 4), MONTH("1 " &amp; W$6 &amp; " " &amp; LEFT($AV$3, 4)), 0 ),'Raw Data'!$P:$P,""&amp;'Raw Data'!$B$1,'Raw Data'!$D:$D,"&lt;&gt;*ithdr*",'Raw Data'!$D:$D,"&lt;&gt;*ancel*", 'Raw Data'!$AZ:$AZ,"*Earl*", 'Raw Data'!$H:$H, "Earn*"))
/
(COUNTIFS('Raw Data'!$AX:$AX,"&lt;=" &amp;DATE(LEFT($AV$3, 4), MONTH("1 " &amp; W$6 &amp; " " &amp; LEFT($AV$3, 4)) + 1, 0 ), 'Raw Data'!$AX:$AX,"&gt;" &amp;DATE(LEFT($AV$3, 4), MONTH("1 " &amp; W$6 &amp; " " &amp; LEFT($AV$3, 4)), 0 ),'Raw Data'!$O:$O,""&amp;'Raw Data'!$B$1,'Raw Data'!$D:$D,"&lt;&gt;*ithdr*",'Raw Data'!$D:$D,"&lt;&gt;*ancel*",'Raw Data'!$P:$P,"--", 'Raw Data'!$H:$H, "Earn*")
+
COUNTIFS('Raw Data'!$AX:$AX,"&lt;=" &amp;DATE(LEFT($AV$3, 4), MONTH("1 " &amp; W$6 &amp; " " &amp; LEFT($AV$3, 4)) + 1, 0 ), 'Raw Data'!$AX:$AX,"&gt;" &amp;DATE(LEFT($AV$3, 4), MONTH("1 " &amp; W$6 &amp; " " &amp; LEFT($AV$3, 4)), 0 ),'Raw Data'!$P:$P,""&amp;'Raw Data'!$B$1,'Raw Data'!$D:$D,"&lt;&gt;*ithdr*",'Raw Data'!$D:$D,"&lt;&gt;*ancel*", 'Raw Data'!$H:$H, "Earn*")))*100,
"---"   )</f>
        <v>---</v>
      </c>
      <c r="X15" s="73"/>
      <c r="Y15" s="73"/>
      <c r="Z15" s="77"/>
      <c r="AA15" s="109" t="str">
        <f>IFERROR(
((COUNTIFS('Raw Data'!$AX:$AX,"&lt;=" &amp;DATE(LEFT($AV$3, 4), MONTH("1 " &amp; AA$6 &amp; " " &amp; LEFT($AV$3, 4)) + 1, 0 ), 'Raw Data'!$AX:$AX,"&gt;" &amp;DATE(LEFT($AV$3, 4), MONTH("1 " &amp; AA$6 &amp; " " &amp; LEFT($AV$3, 4)), 0 ),'Raw Data'!$O:$O,""&amp;'Raw Data'!$B$1,'Raw Data'!$D:$D,"&lt;&gt;*ithdr*",'Raw Data'!$D:$D,"&lt;&gt;*ancel*",'Raw Data'!$P:$P,"--", 'Raw Data'!$AZ:$AZ,"*Earl*", 'Raw Data'!$H:$H, "Earn*")
+
COUNTIFS('Raw Data'!$AX:$AX,"&lt;=" &amp;DATE(LEFT($AV$3, 4), MONTH("1 " &amp; AA$6 &amp; " " &amp; LEFT($AV$3, 4)) + 1, 0 ), 'Raw Data'!$AX:$AX,"&gt;" &amp;DATE(LEFT($AV$3, 4), MONTH("1 " &amp; AA$6 &amp; " " &amp; LEFT($AV$3, 4)), 0 ),'Raw Data'!$P:$P,""&amp;'Raw Data'!$B$1,'Raw Data'!$D:$D,"&lt;&gt;*ithdr*",'Raw Data'!$D:$D,"&lt;&gt;*ancel*", 'Raw Data'!$AZ:$AZ,"*Earl*", 'Raw Data'!$H:$H, "Earn*"))
/
(COUNTIFS('Raw Data'!$AX:$AX,"&lt;=" &amp;DATE(LEFT($AV$3, 4), MONTH("1 " &amp; AA$6 &amp; " " &amp; LEFT($AV$3, 4)) + 1, 0 ), 'Raw Data'!$AX:$AX,"&gt;" &amp;DATE(LEFT($AV$3, 4), MONTH("1 " &amp; AA$6 &amp; " " &amp; LEFT($AV$3, 4)), 0 ),'Raw Data'!$O:$O,""&amp;'Raw Data'!$B$1,'Raw Data'!$D:$D,"&lt;&gt;*ithdr*",'Raw Data'!$D:$D,"&lt;&gt;*ancel*",'Raw Data'!$P:$P,"--", 'Raw Data'!$H:$H, "Earn*")
+
COUNTIFS('Raw Data'!$AX:$AX,"&lt;=" &amp;DATE(LEFT($AV$3, 4), MONTH("1 " &amp; AA$6 &amp; " " &amp; LEFT($AV$3, 4)) + 1, 0 ), 'Raw Data'!$AX:$AX,"&gt;" &amp;DATE(LEFT($AV$3, 4), MONTH("1 " &amp; AA$6 &amp; " " &amp; LEFT($AV$3, 4)), 0 ),'Raw Data'!$P:$P,""&amp;'Raw Data'!$B$1,'Raw Data'!$D:$D,"&lt;&gt;*ithdr*",'Raw Data'!$D:$D,"&lt;&gt;*ancel*", 'Raw Data'!$H:$H, "Earn*")))*100,
"---"   )</f>
        <v>---</v>
      </c>
      <c r="AB15" s="73"/>
      <c r="AC15" s="73"/>
      <c r="AD15" s="77"/>
      <c r="AE15" s="109" t="str">
        <f>IFERROR(
((COUNTIFS('Raw Data'!$AX:$AX,"&lt;=" &amp;DATE(LEFT($AV$3, 4), MONTH("1 " &amp; AE$6 &amp; " " &amp; LEFT($AV$3, 4)) + 1, 0 ), 'Raw Data'!$AX:$AX,"&gt;" &amp;DATE(LEFT($AV$3, 4), MONTH("1 " &amp; AE$6 &amp; " " &amp; LEFT($AV$3, 4)), 0 ),'Raw Data'!$O:$O,""&amp;'Raw Data'!$B$1,'Raw Data'!$D:$D,"&lt;&gt;*ithdr*",'Raw Data'!$D:$D,"&lt;&gt;*ancel*",'Raw Data'!$P:$P,"--", 'Raw Data'!$AZ:$AZ,"*Earl*", 'Raw Data'!$H:$H, "Earn*")
+
COUNTIFS('Raw Data'!$AX:$AX,"&lt;=" &amp;DATE(LEFT($AV$3, 4), MONTH("1 " &amp; AE$6 &amp; " " &amp; LEFT($AV$3, 4)) + 1, 0 ), 'Raw Data'!$AX:$AX,"&gt;" &amp;DATE(LEFT($AV$3, 4), MONTH("1 " &amp; AE$6 &amp; " " &amp; LEFT($AV$3, 4)), 0 ),'Raw Data'!$P:$P,""&amp;'Raw Data'!$B$1,'Raw Data'!$D:$D,"&lt;&gt;*ithdr*",'Raw Data'!$D:$D,"&lt;&gt;*ancel*", 'Raw Data'!$AZ:$AZ,"*Earl*", 'Raw Data'!$H:$H, "Earn*"))
/
(COUNTIFS('Raw Data'!$AX:$AX,"&lt;=" &amp;DATE(LEFT($AV$3, 4), MONTH("1 " &amp; AE$6 &amp; " " &amp; LEFT($AV$3, 4)) + 1, 0 ), 'Raw Data'!$AX:$AX,"&gt;" &amp;DATE(LEFT($AV$3, 4), MONTH("1 " &amp; AE$6 &amp; " " &amp; LEFT($AV$3, 4)), 0 ),'Raw Data'!$O:$O,""&amp;'Raw Data'!$B$1,'Raw Data'!$D:$D,"&lt;&gt;*ithdr*",'Raw Data'!$D:$D,"&lt;&gt;*ancel*",'Raw Data'!$P:$P,"--", 'Raw Data'!$H:$H, "Earn*")
+
COUNTIFS('Raw Data'!$AX:$AX,"&lt;=" &amp;DATE(LEFT($AV$3, 4), MONTH("1 " &amp; AE$6 &amp; " " &amp; LEFT($AV$3, 4)) + 1, 0 ), 'Raw Data'!$AX:$AX,"&gt;" &amp;DATE(LEFT($AV$3, 4), MONTH("1 " &amp; AE$6 &amp; " " &amp; LEFT($AV$3, 4)), 0 ),'Raw Data'!$P:$P,""&amp;'Raw Data'!$B$1,'Raw Data'!$D:$D,"&lt;&gt;*ithdr*",'Raw Data'!$D:$D,"&lt;&gt;*ancel*", 'Raw Data'!$H:$H, "Earn*")))*100,
"---"   )</f>
        <v>---</v>
      </c>
      <c r="AF15" s="73"/>
      <c r="AG15" s="73"/>
      <c r="AH15" s="77"/>
      <c r="AI15" s="109" t="str">
        <f>IFERROR(
((COUNTIFS('Raw Data'!$AX:$AX,"&lt;=" &amp;DATE(LEFT($AV$3, 4), MONTH("1 " &amp; AI$6 &amp; " " &amp; LEFT($AV$3, 4)) + 1, 0 ), 'Raw Data'!$AX:$AX,"&gt;" &amp;DATE(LEFT($AV$3, 4), MONTH("1 " &amp; AI$6 &amp; " " &amp; LEFT($AV$3, 4)), 0 ),'Raw Data'!$O:$O,""&amp;'Raw Data'!$B$1,'Raw Data'!$D:$D,"&lt;&gt;*ithdr*",'Raw Data'!$D:$D,"&lt;&gt;*ancel*",'Raw Data'!$P:$P,"--", 'Raw Data'!$AZ:$AZ,"*Earl*", 'Raw Data'!$H:$H, "Earn*")
+
COUNTIFS('Raw Data'!$AX:$AX,"&lt;=" &amp;DATE(LEFT($AV$3, 4), MONTH("1 " &amp; AI$6 &amp; " " &amp; LEFT($AV$3, 4)) + 1, 0 ), 'Raw Data'!$AX:$AX,"&gt;" &amp;DATE(LEFT($AV$3, 4), MONTH("1 " &amp; AI$6 &amp; " " &amp; LEFT($AV$3, 4)), 0 ),'Raw Data'!$P:$P,""&amp;'Raw Data'!$B$1,'Raw Data'!$D:$D,"&lt;&gt;*ithdr*",'Raw Data'!$D:$D,"&lt;&gt;*ancel*", 'Raw Data'!$AZ:$AZ,"*Earl*", 'Raw Data'!$H:$H, "Earn*"))
/
(COUNTIFS('Raw Data'!$AX:$AX,"&lt;=" &amp;DATE(LEFT($AV$3, 4), MONTH("1 " &amp; AI$6 &amp; " " &amp; LEFT($AV$3, 4)) + 1, 0 ), 'Raw Data'!$AX:$AX,"&gt;" &amp;DATE(LEFT($AV$3, 4), MONTH("1 " &amp; AI$6 &amp; " " &amp; LEFT($AV$3, 4)), 0 ),'Raw Data'!$O:$O,""&amp;'Raw Data'!$B$1,'Raw Data'!$D:$D,"&lt;&gt;*ithdr*",'Raw Data'!$D:$D,"&lt;&gt;*ancel*",'Raw Data'!$P:$P,"--", 'Raw Data'!$H:$H, "Earn*")
+
COUNTIFS('Raw Data'!$AX:$AX,"&lt;=" &amp;DATE(LEFT($AV$3, 4), MONTH("1 " &amp; AI$6 &amp; " " &amp; LEFT($AV$3, 4)) + 1, 0 ), 'Raw Data'!$AX:$AX,"&gt;" &amp;DATE(LEFT($AV$3, 4), MONTH("1 " &amp; AI$6 &amp; " " &amp; LEFT($AV$3, 4)), 0 ),'Raw Data'!$P:$P,""&amp;'Raw Data'!$B$1,'Raw Data'!$D:$D,"&lt;&gt;*ithdr*",'Raw Data'!$D:$D,"&lt;&gt;*ancel*", 'Raw Data'!$H:$H, "Earn*")))*100,
"---"   )</f>
        <v>---</v>
      </c>
      <c r="AJ15" s="73"/>
      <c r="AK15" s="73"/>
      <c r="AL15" s="77"/>
      <c r="AM15" s="109" t="str">
        <f>IFERROR(
((COUNTIFS('Raw Data'!$AX:$AX,"&lt;=" &amp;DATE(LEFT($AV$3, 4), MONTH("1 " &amp; AM$6 &amp; " " &amp; LEFT($AV$3, 4)) + 1, 0 ), 'Raw Data'!$AX:$AX,"&gt;" &amp;DATE(LEFT($AV$3, 4), MONTH("1 " &amp; AM$6 &amp; " " &amp; LEFT($AV$3, 4)), 0 ),'Raw Data'!$O:$O,""&amp;'Raw Data'!$B$1,'Raw Data'!$D:$D,"&lt;&gt;*ithdr*",'Raw Data'!$D:$D,"&lt;&gt;*ancel*",'Raw Data'!$P:$P,"--", 'Raw Data'!$AZ:$AZ,"*Earl*", 'Raw Data'!$H:$H, "Earn*")
+
COUNTIFS('Raw Data'!$AX:$AX,"&lt;=" &amp;DATE(LEFT($AV$3, 4), MONTH("1 " &amp; AM$6 &amp; " " &amp; LEFT($AV$3, 4)) + 1, 0 ), 'Raw Data'!$AX:$AX,"&gt;" &amp;DATE(LEFT($AV$3, 4), MONTH("1 " &amp; AM$6 &amp; " " &amp; LEFT($AV$3, 4)), 0 ),'Raw Data'!$P:$P,""&amp;'Raw Data'!$B$1,'Raw Data'!$D:$D,"&lt;&gt;*ithdr*",'Raw Data'!$D:$D,"&lt;&gt;*ancel*", 'Raw Data'!$AZ:$AZ,"*Earl*", 'Raw Data'!$H:$H, "Earn*"))
/
(COUNTIFS('Raw Data'!$AX:$AX,"&lt;=" &amp;DATE(LEFT($AV$3, 4), MONTH("1 " &amp; AM$6 &amp; " " &amp; LEFT($AV$3, 4)) + 1, 0 ), 'Raw Data'!$AX:$AX,"&gt;" &amp;DATE(LEFT($AV$3, 4), MONTH("1 " &amp; AM$6 &amp; " " &amp; LEFT($AV$3, 4)), 0 ),'Raw Data'!$O:$O,""&amp;'Raw Data'!$B$1,'Raw Data'!$D:$D,"&lt;&gt;*ithdr*",'Raw Data'!$D:$D,"&lt;&gt;*ancel*",'Raw Data'!$P:$P,"--", 'Raw Data'!$H:$H, "Earn*")
+
COUNTIFS('Raw Data'!$AX:$AX,"&lt;=" &amp;DATE(LEFT($AV$3, 4), MONTH("1 " &amp; AM$6 &amp; " " &amp; LEFT($AV$3, 4)) + 1, 0 ), 'Raw Data'!$AX:$AX,"&gt;" &amp;DATE(LEFT($AV$3, 4), MONTH("1 " &amp; AM$6 &amp; " " &amp; LEFT($AV$3, 4)), 0 ),'Raw Data'!$P:$P,""&amp;'Raw Data'!$B$1,'Raw Data'!$D:$D,"&lt;&gt;*ithdr*",'Raw Data'!$D:$D,"&lt;&gt;*ancel*", 'Raw Data'!$H:$H, "Earn*")))*100,
"---"   )</f>
        <v>---</v>
      </c>
      <c r="AN15" s="73"/>
      <c r="AO15" s="73"/>
      <c r="AP15" s="77"/>
      <c r="AQ15" s="109" t="str">
        <f>IFERROR(
((COUNTIFS('Raw Data'!$AX:$AX,"&lt;=" &amp;DATE(LEFT($AV$3, 4), MONTH("1 " &amp; AQ$6 &amp; " " &amp; LEFT($AV$3, 4)) + 1, 0 ), 'Raw Data'!$AX:$AX,"&gt;" &amp;DATE(LEFT($AV$3, 4), MONTH("1 " &amp; AQ$6 &amp; " " &amp; LEFT($AV$3, 4)), 0 ),'Raw Data'!$O:$O,""&amp;'Raw Data'!$B$1,'Raw Data'!$D:$D,"&lt;&gt;*ithdr*",'Raw Data'!$D:$D,"&lt;&gt;*ancel*",'Raw Data'!$P:$P,"--", 'Raw Data'!$AZ:$AZ,"*Earl*", 'Raw Data'!$H:$H, "Earn*")
+
COUNTIFS('Raw Data'!$AX:$AX,"&lt;=" &amp;DATE(LEFT($AV$3, 4), MONTH("1 " &amp; AQ$6 &amp; " " &amp; LEFT($AV$3, 4)) + 1, 0 ), 'Raw Data'!$AX:$AX,"&gt;" &amp;DATE(LEFT($AV$3, 4), MONTH("1 " &amp; AQ$6 &amp; " " &amp; LEFT($AV$3, 4)), 0 ),'Raw Data'!$P:$P,""&amp;'Raw Data'!$B$1,'Raw Data'!$D:$D,"&lt;&gt;*ithdr*",'Raw Data'!$D:$D,"&lt;&gt;*ancel*", 'Raw Data'!$AZ:$AZ,"*Earl*", 'Raw Data'!$H:$H, "Earn*"))
/
(COUNTIFS('Raw Data'!$AX:$AX,"&lt;=" &amp;DATE(LEFT($AV$3, 4), MONTH("1 " &amp; AQ$6 &amp; " " &amp; LEFT($AV$3, 4)) + 1, 0 ), 'Raw Data'!$AX:$AX,"&gt;" &amp;DATE(LEFT($AV$3, 4), MONTH("1 " &amp; AQ$6 &amp; " " &amp; LEFT($AV$3, 4)), 0 ),'Raw Data'!$O:$O,""&amp;'Raw Data'!$B$1,'Raw Data'!$D:$D,"&lt;&gt;*ithdr*",'Raw Data'!$D:$D,"&lt;&gt;*ancel*",'Raw Data'!$P:$P,"--", 'Raw Data'!$H:$H, "Earn*")
+
COUNTIFS('Raw Data'!$AX:$AX,"&lt;=" &amp;DATE(LEFT($AV$3, 4), MONTH("1 " &amp; AQ$6 &amp; " " &amp; LEFT($AV$3, 4)) + 1, 0 ), 'Raw Data'!$AX:$AX,"&gt;" &amp;DATE(LEFT($AV$3, 4), MONTH("1 " &amp; AQ$6 &amp; " " &amp; LEFT($AV$3, 4)), 0 ),'Raw Data'!$P:$P,""&amp;'Raw Data'!$B$1,'Raw Data'!$D:$D,"&lt;&gt;*ithdr*",'Raw Data'!$D:$D,"&lt;&gt;*ancel*", 'Raw Data'!$H:$H, "Earn*")))*100,
"---"   )</f>
        <v>---</v>
      </c>
      <c r="AR15" s="73"/>
      <c r="AS15" s="73"/>
      <c r="AT15" s="77"/>
      <c r="AU15" s="109" t="str">
        <f>IFERROR(
((COUNTIFS('Raw Data'!$AX:$AX,"&lt;=" &amp;DATE(MID($AV$3, 15, 4), MONTH("1 " &amp; AU$6 &amp; " " &amp; MID($AV$3, 15, 4)) + 1, 0 ), 'Raw Data'!$AM:$AM,"&gt;" &amp;DATE(MID($AV$3, 15, 4), MONTH("1 " &amp; AU$6 &amp; " " &amp; MID($AV$3, 15, 4)), 0 ),'Raw Data'!$O:$O,""&amp;'Raw Data'!$B$1,'Raw Data'!$D:$D,"&lt;&gt;*ithdr*",'Raw Data'!$D:$D,"&lt;&gt;*ancel*",'Raw Data'!$P:$P,"--", 'Raw Data'!$AZ:$AZ,"*Earl*", 'Raw Data'!$H:$H, "Earn*")
+
COUNTIFS('Raw Data'!$AX:$AX,"&lt;=" &amp;DATE(MID($AV$3, 15, 4), MONTH("1 " &amp; AU$6 &amp; " " &amp; MID($AV$3, 15, 4)) + 1, 0 ), 'Raw Data'!$AM:$AM,"&gt;" &amp;DATE(MID($AV$3, 15, 4), MONTH("1 " &amp; AU$6 &amp; " " &amp; MID($AV$3, 15, 4)), 0 ),'Raw Data'!$P:$P,""&amp;'Raw Data'!$B$1,'Raw Data'!$D:$D,"&lt;&gt;*ithdr*",'Raw Data'!$D:$D,"&lt;&gt;*ancel*", 'Raw Data'!$AZ:$AZ,"*Earl*", 'Raw Data'!$H:$H, "Earn*"))
/
(COUNTIFS('Raw Data'!$AX:$AX,"&lt;=" &amp;DATE(MID($AV$3, 15, 4), MONTH("1 " &amp; AU$6 &amp; " " &amp; MID($AV$3, 15, 4)) + 1, 0 ), 'Raw Data'!$AM:$AM,"&gt;" &amp;DATE(MID($AV$3, 15, 4), MONTH("1 " &amp; AU$6 &amp; " " &amp; MID($AV$3, 15, 4)), 0 ),'Raw Data'!$O:$O,""&amp;'Raw Data'!$B$1,'Raw Data'!$D:$D,"&lt;&gt;*ithdr*",'Raw Data'!$D:$D,"&lt;&gt;*ancel*",'Raw Data'!$P:$P,"--", 'Raw Data'!$H:$H, "Earn*")
+
COUNTIFS('Raw Data'!$AX:$AX,"&lt;=" &amp;DATE(MID($AV$3, 15, 4), MONTH("1 " &amp; AU$6 &amp; " " &amp; MID($AV$3, 15, 4)) + 1, 0 ), 'Raw Data'!$AM:$AM,"&gt;" &amp;DATE(MID($AV$3, 15, 4), MONTH("1 " &amp; AU$6 &amp; " " &amp; MID($AV$3, 15, 4)), 0 ),'Raw Data'!$P:$P,""&amp;'Raw Data'!$B$1,'Raw Data'!$D:$D,"&lt;&gt;*ithdr*",'Raw Data'!$D:$D,"&lt;&gt;*ancel*", 'Raw Data'!$H:$H, "Earn*")))*100,
"---"   )</f>
        <v>---</v>
      </c>
      <c r="AV15" s="73"/>
      <c r="AW15" s="73"/>
      <c r="AX15" s="77"/>
      <c r="AY15" s="109" t="str">
        <f>IFERROR(
((COUNTIFS('Raw Data'!$AX:$AX,"&lt;=" &amp;DATE(MID($AV$3, 15, 4), MONTH("1 " &amp; AY$6 &amp; " " &amp; MID($AV$3, 15, 4)) + 1, 0 ), 'Raw Data'!$AM:$AM,"&gt;" &amp;DATE(MID($AV$3, 15, 4), MONTH("1 " &amp; AY$6 &amp; " " &amp; MID($AV$3, 15, 4)), 0 ),'Raw Data'!$O:$O,""&amp;'Raw Data'!$B$1,'Raw Data'!$D:$D,"&lt;&gt;*ithdr*",'Raw Data'!$D:$D,"&lt;&gt;*ancel*",'Raw Data'!$P:$P,"--", 'Raw Data'!$AZ:$AZ,"*Earl*", 'Raw Data'!$H:$H, "Earn*")
+
COUNTIFS('Raw Data'!$AX:$AX,"&lt;=" &amp;DATE(MID($AV$3, 15, 4), MONTH("1 " &amp; AY$6 &amp; " " &amp; MID($AV$3, 15, 4)) + 1, 0 ), 'Raw Data'!$AM:$AM,"&gt;" &amp;DATE(MID($AV$3, 15, 4), MONTH("1 " &amp; AY$6 &amp; " " &amp; MID($AV$3, 15, 4)), 0 ),'Raw Data'!$P:$P,""&amp;'Raw Data'!$B$1,'Raw Data'!$D:$D,"&lt;&gt;*ithdr*",'Raw Data'!$D:$D,"&lt;&gt;*ancel*", 'Raw Data'!$AZ:$AZ,"*Earl*", 'Raw Data'!$H:$H, "Earn*"))
/
(COUNTIFS('Raw Data'!$AX:$AX,"&lt;=" &amp;DATE(MID($AV$3, 15, 4), MONTH("1 " &amp; AY$6 &amp; " " &amp; MID($AV$3, 15, 4)) + 1, 0 ), 'Raw Data'!$AM:$AM,"&gt;" &amp;DATE(MID($AV$3, 15, 4), MONTH("1 " &amp; AY$6 &amp; " " &amp; MID($AV$3, 15, 4)), 0 ),'Raw Data'!$O:$O,""&amp;'Raw Data'!$B$1,'Raw Data'!$D:$D,"&lt;&gt;*ithdr*",'Raw Data'!$D:$D,"&lt;&gt;*ancel*",'Raw Data'!$P:$P,"--", 'Raw Data'!$H:$H, "Earn*")
+
COUNTIFS('Raw Data'!$AX:$AX,"&lt;=" &amp;DATE(MID($AV$3, 15, 4), MONTH("1 " &amp; AY$6 &amp; " " &amp; MID($AV$3, 15, 4)) + 1, 0 ), 'Raw Data'!$AM:$AM,"&gt;" &amp;DATE(MID($AV$3, 15, 4), MONTH("1 " &amp; AY$6 &amp; " " &amp; MID($AV$3, 15, 4)), 0 ),'Raw Data'!$P:$P,""&amp;'Raw Data'!$B$1,'Raw Data'!$D:$D,"&lt;&gt;*ithdr*",'Raw Data'!$D:$D,"&lt;&gt;*ancel*", 'Raw Data'!$H:$H, "Earn*")))*100,
"---"   )</f>
        <v>---</v>
      </c>
      <c r="AZ15" s="73"/>
      <c r="BA15" s="73"/>
      <c r="BB15" s="77"/>
      <c r="BC15" s="109" t="str">
        <f>IFERROR(
((COUNTIFS('Raw Data'!$AX:$AX,"&lt;=" &amp;DATE(MID($AV$3, 15, 4), MONTH("1 " &amp; BC$6 &amp; " " &amp; MID($AV$3, 15, 4)) + 1, 0 ), 'Raw Data'!$AM:$AM,"&gt;" &amp;DATE(MID($AV$3, 15, 4), MONTH("1 " &amp; BC$6 &amp; " " &amp; MID($AV$3, 15, 4)), 0 ),'Raw Data'!$O:$O,""&amp;'Raw Data'!$B$1,'Raw Data'!$D:$D,"&lt;&gt;*ithdr*",'Raw Data'!$D:$D,"&lt;&gt;*ancel*",'Raw Data'!$P:$P,"--", 'Raw Data'!$AZ:$AZ,"*Earl*", 'Raw Data'!$H:$H, "Earn*")
+
COUNTIFS('Raw Data'!$AX:$AX,"&lt;=" &amp;DATE(MID($AV$3, 15, 4), MONTH("1 " &amp; BC$6 &amp; " " &amp; MID($AV$3, 15, 4)) + 1, 0 ), 'Raw Data'!$AM:$AM,"&gt;" &amp;DATE(MID($AV$3, 15, 4), MONTH("1 " &amp; BC$6 &amp; " " &amp; MID($AV$3, 15, 4)), 0 ),'Raw Data'!$P:$P,""&amp;'Raw Data'!$B$1,'Raw Data'!$D:$D,"&lt;&gt;*ithdr*",'Raw Data'!$D:$D,"&lt;&gt;*ancel*", 'Raw Data'!$AZ:$AZ,"*Earl*", 'Raw Data'!$H:$H, "Earn*"))
/
(COUNTIFS('Raw Data'!$AX:$AX,"&lt;=" &amp;DATE(MID($AV$3, 15, 4), MONTH("1 " &amp; BC$6 &amp; " " &amp; MID($AV$3, 15, 4)) + 1, 0 ), 'Raw Data'!$AM:$AM,"&gt;" &amp;DATE(MID($AV$3, 15, 4), MONTH("1 " &amp; BC$6 &amp; " " &amp; MID($AV$3, 15, 4)), 0 ),'Raw Data'!$O:$O,""&amp;'Raw Data'!$B$1,'Raw Data'!$D:$D,"&lt;&gt;*ithdr*",'Raw Data'!$D:$D,"&lt;&gt;*ancel*",'Raw Data'!$P:$P,"--", 'Raw Data'!$H:$H, "Earn*")
+
COUNTIFS('Raw Data'!$AX:$AX,"&lt;=" &amp;DATE(MID($AV$3, 15, 4), MONTH("1 " &amp; BC$6 &amp; " " &amp; MID($AV$3, 15, 4)) + 1, 0 ), 'Raw Data'!$AM:$AM,"&gt;" &amp;DATE(MID($AV$3, 15, 4), MONTH("1 " &amp; BC$6 &amp; " " &amp; MID($AV$3, 15, 4)), 0 ),'Raw Data'!$P:$P,""&amp;'Raw Data'!$B$1,'Raw Data'!$D:$D,"&lt;&gt;*ithdr*",'Raw Data'!$D:$D,"&lt;&gt;*ancel*", 'Raw Data'!$H:$H, "Earn*")))*100,
"---"   )</f>
        <v>---</v>
      </c>
      <c r="BD15" s="73"/>
      <c r="BE15" s="73"/>
      <c r="BF15" s="77"/>
    </row>
    <row r="16" ht="12.75" customHeight="1">
      <c r="A16" s="75" t="s">
        <v>125</v>
      </c>
      <c r="B16" s="73"/>
      <c r="C16" s="73"/>
      <c r="D16" s="73"/>
      <c r="E16" s="73"/>
      <c r="F16" s="73"/>
      <c r="G16" s="73"/>
      <c r="H16" s="73"/>
      <c r="I16" s="73"/>
      <c r="J16" s="77"/>
      <c r="K16" s="109" t="str">
        <f>IFERROR(
((COUNTIFS('Raw Data'!$AX:$AX,"&lt;=" &amp;DATE(LEFT($AV$3, 4), MONTH("1 " &amp; K$6 &amp; " " &amp; LEFT($AV$3, 4)) + 1, 0 ), 'Raw Data'!$AX:$AX,"&gt;" &amp;DATE(LEFT($AV$3, 4), MONTH("1 " &amp; K$6 &amp; " " &amp; LEFT($AV$3, 4)), 0 ),'Raw Data'!$O:$O,""&amp;'Raw Data'!$B$1,'Raw Data'!$D:$D,"&lt;&gt;*ithdr*",'Raw Data'!$D:$D,"&lt;&gt;*ancel*",'Raw Data'!$P:$P,"--", 'Raw Data'!$AZ:$AZ,"*Earl*", 'Raw Data'!$H:$H, "Non*")
+
COUNTIFS('Raw Data'!$AX:$AX,"&lt;=" &amp;DATE(LEFT($AV$3, 4), MONTH("1 " &amp; K$6 &amp; " " &amp; LEFT($AV$3, 4)) + 1, 0 ), 'Raw Data'!$AX:$AX,"&gt;" &amp;DATE(LEFT($AV$3, 4), MONTH("1 " &amp; K$6 &amp; " " &amp; LEFT($AV$3, 4)), 0 ),'Raw Data'!$P:$P,""&amp;'Raw Data'!$B$1,'Raw Data'!$D:$D,"&lt;&gt;*ithdr*",'Raw Data'!$D:$D,"&lt;&gt;*ancel*", 'Raw Data'!$AZ:$AZ,"*Earl*", 'Raw Data'!$H:$H, "Non*"))
/
(COUNTIFS('Raw Data'!$AX:$AX,"&lt;=" &amp;DATE(LEFT($AV$3, 4), MONTH("1 " &amp; K$6 &amp; " " &amp; LEFT($AV$3, 4)) + 1, 0 ), 'Raw Data'!$AX:$AX,"&gt;" &amp;DATE(LEFT($AV$3, 4), MONTH("1 " &amp; K$6 &amp; " " &amp; LEFT($AV$3, 4)), 0 ),'Raw Data'!$O:$O,""&amp;'Raw Data'!$B$1,'Raw Data'!$D:$D,"&lt;&gt;*ithdr*",'Raw Data'!$D:$D,"&lt;&gt;*ancel*",'Raw Data'!$P:$P,"--", 'Raw Data'!$H:$H, "Non*")
+
COUNTIFS('Raw Data'!$AX:$AX,"&lt;=" &amp;DATE(LEFT($AV$3, 4), MONTH("1 " &amp; K$6 &amp; " " &amp; LEFT($AV$3, 4)) + 1, 0 ), 'Raw Data'!$AX:$AX,"&gt;" &amp;DATE(LEFT($AV$3, 4), MONTH("1 " &amp; K$6 &amp; " " &amp; LEFT($AV$3, 4)), 0 ),'Raw Data'!$P:$P,""&amp;'Raw Data'!$B$1,'Raw Data'!$D:$D,"&lt;&gt;*ithdr*",'Raw Data'!$D:$D,"&lt;&gt;*ancel*", 'Raw Data'!$H:$H, "Non*")))*100,
"---"   )</f>
        <v>---</v>
      </c>
      <c r="L16" s="73"/>
      <c r="M16" s="73"/>
      <c r="N16" s="77"/>
      <c r="O16" s="109" t="str">
        <f>IFERROR(
((COUNTIFS('Raw Data'!$AX:$AX,"&lt;=" &amp;DATE(LEFT($AV$3, 4), MONTH("1 " &amp; O$6 &amp; " " &amp; LEFT($AV$3, 4)) + 1, 0 ), 'Raw Data'!$AX:$AX,"&gt;" &amp;DATE(LEFT($AV$3, 4), MONTH("1 " &amp; O$6 &amp; " " &amp; LEFT($AV$3, 4)), 0 ),'Raw Data'!$O:$O,""&amp;'Raw Data'!$B$1,'Raw Data'!$D:$D,"&lt;&gt;*ithdr*",'Raw Data'!$D:$D,"&lt;&gt;*ancel*",'Raw Data'!$P:$P,"--", 'Raw Data'!$AZ:$AZ,"*Earl*", 'Raw Data'!$H:$H, "Non*")
+
COUNTIFS('Raw Data'!$AX:$AX,"&lt;=" &amp;DATE(LEFT($AV$3, 4), MONTH("1 " &amp; O$6 &amp; " " &amp; LEFT($AV$3, 4)) + 1, 0 ), 'Raw Data'!$AX:$AX,"&gt;" &amp;DATE(LEFT($AV$3, 4), MONTH("1 " &amp; O$6 &amp; " " &amp; LEFT($AV$3, 4)), 0 ),'Raw Data'!$P:$P,""&amp;'Raw Data'!$B$1,'Raw Data'!$D:$D,"&lt;&gt;*ithdr*",'Raw Data'!$D:$D,"&lt;&gt;*ancel*", 'Raw Data'!$AZ:$AZ,"*Earl*", 'Raw Data'!$H:$H, "Non*"))
/
(COUNTIFS('Raw Data'!$AX:$AX,"&lt;=" &amp;DATE(LEFT($AV$3, 4), MONTH("1 " &amp; O$6 &amp; " " &amp; LEFT($AV$3, 4)) + 1, 0 ), 'Raw Data'!$AX:$AX,"&gt;" &amp;DATE(LEFT($AV$3, 4), MONTH("1 " &amp; O$6 &amp; " " &amp; LEFT($AV$3, 4)), 0 ),'Raw Data'!$O:$O,""&amp;'Raw Data'!$B$1,'Raw Data'!$D:$D,"&lt;&gt;*ithdr*",'Raw Data'!$D:$D,"&lt;&gt;*ancel*",'Raw Data'!$P:$P,"--", 'Raw Data'!$H:$H, "Non*")
+
COUNTIFS('Raw Data'!$AX:$AX,"&lt;=" &amp;DATE(LEFT($AV$3, 4), MONTH("1 " &amp; O$6 &amp; " " &amp; LEFT($AV$3, 4)) + 1, 0 ), 'Raw Data'!$AX:$AX,"&gt;" &amp;DATE(LEFT($AV$3, 4), MONTH("1 " &amp; O$6 &amp; " " &amp; LEFT($AV$3, 4)), 0 ),'Raw Data'!$P:$P,""&amp;'Raw Data'!$B$1,'Raw Data'!$D:$D,"&lt;&gt;*ithdr*",'Raw Data'!$D:$D,"&lt;&gt;*ancel*", 'Raw Data'!$H:$H, "Non*")))*100,
"---"   )</f>
        <v>---</v>
      </c>
      <c r="P16" s="73"/>
      <c r="Q16" s="73"/>
      <c r="R16" s="77"/>
      <c r="S16" s="109" t="str">
        <f>IFERROR(
((COUNTIFS('Raw Data'!$AX:$AX,"&lt;=" &amp;DATE(LEFT($AV$3, 4), MONTH("1 " &amp; S$6 &amp; " " &amp; LEFT($AV$3, 4)) + 1, 0 ), 'Raw Data'!$AX:$AX,"&gt;" &amp;DATE(LEFT($AV$3, 4), MONTH("1 " &amp; S$6 &amp; " " &amp; LEFT($AV$3, 4)), 0 ),'Raw Data'!$O:$O,""&amp;'Raw Data'!$B$1,'Raw Data'!$D:$D,"&lt;&gt;*ithdr*",'Raw Data'!$D:$D,"&lt;&gt;*ancel*",'Raw Data'!$P:$P,"--", 'Raw Data'!$AZ:$AZ,"*Earl*", 'Raw Data'!$H:$H, "Non*")
+
COUNTIFS('Raw Data'!$AX:$AX,"&lt;=" &amp;DATE(LEFT($AV$3, 4), MONTH("1 " &amp; S$6 &amp; " " &amp; LEFT($AV$3, 4)) + 1, 0 ), 'Raw Data'!$AX:$AX,"&gt;" &amp;DATE(LEFT($AV$3, 4), MONTH("1 " &amp; S$6 &amp; " " &amp; LEFT($AV$3, 4)), 0 ),'Raw Data'!$P:$P,""&amp;'Raw Data'!$B$1,'Raw Data'!$D:$D,"&lt;&gt;*ithdr*",'Raw Data'!$D:$D,"&lt;&gt;*ancel*", 'Raw Data'!$AZ:$AZ,"*Earl*", 'Raw Data'!$H:$H, "Non*"))
/
(COUNTIFS('Raw Data'!$AX:$AX,"&lt;=" &amp;DATE(LEFT($AV$3, 4), MONTH("1 " &amp; S$6 &amp; " " &amp; LEFT($AV$3, 4)) + 1, 0 ), 'Raw Data'!$AX:$AX,"&gt;" &amp;DATE(LEFT($AV$3, 4), MONTH("1 " &amp; S$6 &amp; " " &amp; LEFT($AV$3, 4)), 0 ),'Raw Data'!$O:$O,""&amp;'Raw Data'!$B$1,'Raw Data'!$D:$D,"&lt;&gt;*ithdr*",'Raw Data'!$D:$D,"&lt;&gt;*ancel*",'Raw Data'!$P:$P,"--", 'Raw Data'!$H:$H, "Non*")
+
COUNTIFS('Raw Data'!$AX:$AX,"&lt;=" &amp;DATE(LEFT($AV$3, 4), MONTH("1 " &amp; S$6 &amp; " " &amp; LEFT($AV$3, 4)) + 1, 0 ), 'Raw Data'!$AX:$AX,"&gt;" &amp;DATE(LEFT($AV$3, 4), MONTH("1 " &amp; S$6 &amp; " " &amp; LEFT($AV$3, 4)), 0 ),'Raw Data'!$P:$P,""&amp;'Raw Data'!$B$1,'Raw Data'!$D:$D,"&lt;&gt;*ithdr*",'Raw Data'!$D:$D,"&lt;&gt;*ancel*", 'Raw Data'!$H:$H, "Non*")))*100,
"---"   )</f>
        <v>---</v>
      </c>
      <c r="T16" s="73"/>
      <c r="U16" s="73"/>
      <c r="V16" s="77"/>
      <c r="W16" s="109" t="str">
        <f>IFERROR(
((COUNTIFS('Raw Data'!$AX:$AX,"&lt;=" &amp;DATE(LEFT($AV$3, 4), MONTH("1 " &amp; W$6 &amp; " " &amp; LEFT($AV$3, 4)) + 1, 0 ), 'Raw Data'!$AX:$AX,"&gt;" &amp;DATE(LEFT($AV$3, 4), MONTH("1 " &amp; W$6 &amp; " " &amp; LEFT($AV$3, 4)), 0 ),'Raw Data'!$O:$O,""&amp;'Raw Data'!$B$1,'Raw Data'!$D:$D,"&lt;&gt;*ithdr*",'Raw Data'!$D:$D,"&lt;&gt;*ancel*",'Raw Data'!$P:$P,"--", 'Raw Data'!$AZ:$AZ,"*Earl*", 'Raw Data'!$H:$H, "Non*")
+
COUNTIFS('Raw Data'!$AX:$AX,"&lt;=" &amp;DATE(LEFT($AV$3, 4), MONTH("1 " &amp; W$6 &amp; " " &amp; LEFT($AV$3, 4)) + 1, 0 ), 'Raw Data'!$AX:$AX,"&gt;" &amp;DATE(LEFT($AV$3, 4), MONTH("1 " &amp; W$6 &amp; " " &amp; LEFT($AV$3, 4)), 0 ),'Raw Data'!$P:$P,""&amp;'Raw Data'!$B$1,'Raw Data'!$D:$D,"&lt;&gt;*ithdr*",'Raw Data'!$D:$D,"&lt;&gt;*ancel*", 'Raw Data'!$AZ:$AZ,"*Earl*", 'Raw Data'!$H:$H, "Non*"))
/
(COUNTIFS('Raw Data'!$AX:$AX,"&lt;=" &amp;DATE(LEFT($AV$3, 4), MONTH("1 " &amp; W$6 &amp; " " &amp; LEFT($AV$3, 4)) + 1, 0 ), 'Raw Data'!$AX:$AX,"&gt;" &amp;DATE(LEFT($AV$3, 4), MONTH("1 " &amp; W$6 &amp; " " &amp; LEFT($AV$3, 4)), 0 ),'Raw Data'!$O:$O,""&amp;'Raw Data'!$B$1,'Raw Data'!$D:$D,"&lt;&gt;*ithdr*",'Raw Data'!$D:$D,"&lt;&gt;*ancel*",'Raw Data'!$P:$P,"--", 'Raw Data'!$H:$H, "Non*")
+
COUNTIFS('Raw Data'!$AX:$AX,"&lt;=" &amp;DATE(LEFT($AV$3, 4), MONTH("1 " &amp; W$6 &amp; " " &amp; LEFT($AV$3, 4)) + 1, 0 ), 'Raw Data'!$AX:$AX,"&gt;" &amp;DATE(LEFT($AV$3, 4), MONTH("1 " &amp; W$6 &amp; " " &amp; LEFT($AV$3, 4)), 0 ),'Raw Data'!$P:$P,""&amp;'Raw Data'!$B$1,'Raw Data'!$D:$D,"&lt;&gt;*ithdr*",'Raw Data'!$D:$D,"&lt;&gt;*ancel*", 'Raw Data'!$H:$H, "Non*")))*100,
"---"   )</f>
        <v>---</v>
      </c>
      <c r="X16" s="73"/>
      <c r="Y16" s="73"/>
      <c r="Z16" s="77"/>
      <c r="AA16" s="109" t="str">
        <f>IFERROR(
((COUNTIFS('Raw Data'!$AX:$AX,"&lt;=" &amp;DATE(LEFT($AV$3, 4), MONTH("1 " &amp; AA$6 &amp; " " &amp; LEFT($AV$3, 4)) + 1, 0 ), 'Raw Data'!$AX:$AX,"&gt;" &amp;DATE(LEFT($AV$3, 4), MONTH("1 " &amp; AA$6 &amp; " " &amp; LEFT($AV$3, 4)), 0 ),'Raw Data'!$O:$O,""&amp;'Raw Data'!$B$1,'Raw Data'!$D:$D,"&lt;&gt;*ithdr*",'Raw Data'!$D:$D,"&lt;&gt;*ancel*",'Raw Data'!$P:$P,"--", 'Raw Data'!$AZ:$AZ,"*Earl*", 'Raw Data'!$H:$H, "Non*")
+
COUNTIFS('Raw Data'!$AX:$AX,"&lt;=" &amp;DATE(LEFT($AV$3, 4), MONTH("1 " &amp; AA$6 &amp; " " &amp; LEFT($AV$3, 4)) + 1, 0 ), 'Raw Data'!$AX:$AX,"&gt;" &amp;DATE(LEFT($AV$3, 4), MONTH("1 " &amp; AA$6 &amp; " " &amp; LEFT($AV$3, 4)), 0 ),'Raw Data'!$P:$P,""&amp;'Raw Data'!$B$1,'Raw Data'!$D:$D,"&lt;&gt;*ithdr*",'Raw Data'!$D:$D,"&lt;&gt;*ancel*", 'Raw Data'!$AZ:$AZ,"*Earl*", 'Raw Data'!$H:$H, "Non*"))
/
(COUNTIFS('Raw Data'!$AX:$AX,"&lt;=" &amp;DATE(LEFT($AV$3, 4), MONTH("1 " &amp; AA$6 &amp; " " &amp; LEFT($AV$3, 4)) + 1, 0 ), 'Raw Data'!$AX:$AX,"&gt;" &amp;DATE(LEFT($AV$3, 4), MONTH("1 " &amp; AA$6 &amp; " " &amp; LEFT($AV$3, 4)), 0 ),'Raw Data'!$O:$O,""&amp;'Raw Data'!$B$1,'Raw Data'!$D:$D,"&lt;&gt;*ithdr*",'Raw Data'!$D:$D,"&lt;&gt;*ancel*",'Raw Data'!$P:$P,"--", 'Raw Data'!$H:$H, "Non*")
+
COUNTIFS('Raw Data'!$AX:$AX,"&lt;=" &amp;DATE(LEFT($AV$3, 4), MONTH("1 " &amp; AA$6 &amp; " " &amp; LEFT($AV$3, 4)) + 1, 0 ), 'Raw Data'!$AX:$AX,"&gt;" &amp;DATE(LEFT($AV$3, 4), MONTH("1 " &amp; AA$6 &amp; " " &amp; LEFT($AV$3, 4)), 0 ),'Raw Data'!$P:$P,""&amp;'Raw Data'!$B$1,'Raw Data'!$D:$D,"&lt;&gt;*ithdr*",'Raw Data'!$D:$D,"&lt;&gt;*ancel*", 'Raw Data'!$H:$H, "Non*")))*100,
"---"   )</f>
        <v>---</v>
      </c>
      <c r="AB16" s="73"/>
      <c r="AC16" s="73"/>
      <c r="AD16" s="77"/>
      <c r="AE16" s="109" t="str">
        <f>IFERROR(
((COUNTIFS('Raw Data'!$AX:$AX,"&lt;=" &amp;DATE(LEFT($AV$3, 4), MONTH("1 " &amp; AE$6 &amp; " " &amp; LEFT($AV$3, 4)) + 1, 0 ), 'Raw Data'!$AX:$AX,"&gt;" &amp;DATE(LEFT($AV$3, 4), MONTH("1 " &amp; AE$6 &amp; " " &amp; LEFT($AV$3, 4)), 0 ),'Raw Data'!$O:$O,""&amp;'Raw Data'!$B$1,'Raw Data'!$D:$D,"&lt;&gt;*ithdr*",'Raw Data'!$D:$D,"&lt;&gt;*ancel*",'Raw Data'!$P:$P,"--", 'Raw Data'!$AZ:$AZ,"*Earl*", 'Raw Data'!$H:$H, "Non*")
+
COUNTIFS('Raw Data'!$AX:$AX,"&lt;=" &amp;DATE(LEFT($AV$3, 4), MONTH("1 " &amp; AE$6 &amp; " " &amp; LEFT($AV$3, 4)) + 1, 0 ), 'Raw Data'!$AX:$AX,"&gt;" &amp;DATE(LEFT($AV$3, 4), MONTH("1 " &amp; AE$6 &amp; " " &amp; LEFT($AV$3, 4)), 0 ),'Raw Data'!$P:$P,""&amp;'Raw Data'!$B$1,'Raw Data'!$D:$D,"&lt;&gt;*ithdr*",'Raw Data'!$D:$D,"&lt;&gt;*ancel*", 'Raw Data'!$AZ:$AZ,"*Earl*", 'Raw Data'!$H:$H, "Non*"))
/
(COUNTIFS('Raw Data'!$AX:$AX,"&lt;=" &amp;DATE(LEFT($AV$3, 4), MONTH("1 " &amp; AE$6 &amp; " " &amp; LEFT($AV$3, 4)) + 1, 0 ), 'Raw Data'!$AX:$AX,"&gt;" &amp;DATE(LEFT($AV$3, 4), MONTH("1 " &amp; AE$6 &amp; " " &amp; LEFT($AV$3, 4)), 0 ),'Raw Data'!$O:$O,""&amp;'Raw Data'!$B$1,'Raw Data'!$D:$D,"&lt;&gt;*ithdr*",'Raw Data'!$D:$D,"&lt;&gt;*ancel*",'Raw Data'!$P:$P,"--", 'Raw Data'!$H:$H, "Non*")
+
COUNTIFS('Raw Data'!$AX:$AX,"&lt;=" &amp;DATE(LEFT($AV$3, 4), MONTH("1 " &amp; AE$6 &amp; " " &amp; LEFT($AV$3, 4)) + 1, 0 ), 'Raw Data'!$AX:$AX,"&gt;" &amp;DATE(LEFT($AV$3, 4), MONTH("1 " &amp; AE$6 &amp; " " &amp; LEFT($AV$3, 4)), 0 ),'Raw Data'!$P:$P,""&amp;'Raw Data'!$B$1,'Raw Data'!$D:$D,"&lt;&gt;*ithdr*",'Raw Data'!$D:$D,"&lt;&gt;*ancel*", 'Raw Data'!$H:$H, "Non*")))*100,
"---"   )</f>
        <v>---</v>
      </c>
      <c r="AF16" s="73"/>
      <c r="AG16" s="73"/>
      <c r="AH16" s="77"/>
      <c r="AI16" s="109" t="str">
        <f>IFERROR(
((COUNTIFS('Raw Data'!$AX:$AX,"&lt;=" &amp;DATE(LEFT($AV$3, 4), MONTH("1 " &amp; AI$6 &amp; " " &amp; LEFT($AV$3, 4)) + 1, 0 ), 'Raw Data'!$AX:$AX,"&gt;" &amp;DATE(LEFT($AV$3, 4), MONTH("1 " &amp; AI$6 &amp; " " &amp; LEFT($AV$3, 4)), 0 ),'Raw Data'!$O:$O,""&amp;'Raw Data'!$B$1,'Raw Data'!$D:$D,"&lt;&gt;*ithdr*",'Raw Data'!$D:$D,"&lt;&gt;*ancel*",'Raw Data'!$P:$P,"--", 'Raw Data'!$AZ:$AZ,"*Earl*", 'Raw Data'!$H:$H, "Non*")
+
COUNTIFS('Raw Data'!$AX:$AX,"&lt;=" &amp;DATE(LEFT($AV$3, 4), MONTH("1 " &amp; AI$6 &amp; " " &amp; LEFT($AV$3, 4)) + 1, 0 ), 'Raw Data'!$AX:$AX,"&gt;" &amp;DATE(LEFT($AV$3, 4), MONTH("1 " &amp; AI$6 &amp; " " &amp; LEFT($AV$3, 4)), 0 ),'Raw Data'!$P:$P,""&amp;'Raw Data'!$B$1,'Raw Data'!$D:$D,"&lt;&gt;*ithdr*",'Raw Data'!$D:$D,"&lt;&gt;*ancel*", 'Raw Data'!$AZ:$AZ,"*Earl*", 'Raw Data'!$H:$H, "Non*"))
/
(COUNTIFS('Raw Data'!$AX:$AX,"&lt;=" &amp;DATE(LEFT($AV$3, 4), MONTH("1 " &amp; AI$6 &amp; " " &amp; LEFT($AV$3, 4)) + 1, 0 ), 'Raw Data'!$AX:$AX,"&gt;" &amp;DATE(LEFT($AV$3, 4), MONTH("1 " &amp; AI$6 &amp; " " &amp; LEFT($AV$3, 4)), 0 ),'Raw Data'!$O:$O,""&amp;'Raw Data'!$B$1,'Raw Data'!$D:$D,"&lt;&gt;*ithdr*",'Raw Data'!$D:$D,"&lt;&gt;*ancel*",'Raw Data'!$P:$P,"--", 'Raw Data'!$H:$H, "Non*")
+
COUNTIFS('Raw Data'!$AX:$AX,"&lt;=" &amp;DATE(LEFT($AV$3, 4), MONTH("1 " &amp; AI$6 &amp; " " &amp; LEFT($AV$3, 4)) + 1, 0 ), 'Raw Data'!$AX:$AX,"&gt;" &amp;DATE(LEFT($AV$3, 4), MONTH("1 " &amp; AI$6 &amp; " " &amp; LEFT($AV$3, 4)), 0 ),'Raw Data'!$P:$P,""&amp;'Raw Data'!$B$1,'Raw Data'!$D:$D,"&lt;&gt;*ithdr*",'Raw Data'!$D:$D,"&lt;&gt;*ancel*", 'Raw Data'!$H:$H, "Non*")))*100,
"---"   )</f>
        <v>---</v>
      </c>
      <c r="AJ16" s="73"/>
      <c r="AK16" s="73"/>
      <c r="AL16" s="77"/>
      <c r="AM16" s="109" t="str">
        <f>IFERROR(
((COUNTIFS('Raw Data'!$AX:$AX,"&lt;=" &amp;DATE(LEFT($AV$3, 4), MONTH("1 " &amp; AM$6 &amp; " " &amp; LEFT($AV$3, 4)) + 1, 0 ), 'Raw Data'!$AX:$AX,"&gt;" &amp;DATE(LEFT($AV$3, 4), MONTH("1 " &amp; AM$6 &amp; " " &amp; LEFT($AV$3, 4)), 0 ),'Raw Data'!$O:$O,""&amp;'Raw Data'!$B$1,'Raw Data'!$D:$D,"&lt;&gt;*ithdr*",'Raw Data'!$D:$D,"&lt;&gt;*ancel*",'Raw Data'!$P:$P,"--", 'Raw Data'!$AZ:$AZ,"*Earl*", 'Raw Data'!$H:$H, "Non*")
+
COUNTIFS('Raw Data'!$AX:$AX,"&lt;=" &amp;DATE(LEFT($AV$3, 4), MONTH("1 " &amp; AM$6 &amp; " " &amp; LEFT($AV$3, 4)) + 1, 0 ), 'Raw Data'!$AX:$AX,"&gt;" &amp;DATE(LEFT($AV$3, 4), MONTH("1 " &amp; AM$6 &amp; " " &amp; LEFT($AV$3, 4)), 0 ),'Raw Data'!$P:$P,""&amp;'Raw Data'!$B$1,'Raw Data'!$D:$D,"&lt;&gt;*ithdr*",'Raw Data'!$D:$D,"&lt;&gt;*ancel*", 'Raw Data'!$AZ:$AZ,"*Earl*", 'Raw Data'!$H:$H, "Non*"))
/
(COUNTIFS('Raw Data'!$AX:$AX,"&lt;=" &amp;DATE(LEFT($AV$3, 4), MONTH("1 " &amp; AM$6 &amp; " " &amp; LEFT($AV$3, 4)) + 1, 0 ), 'Raw Data'!$AX:$AX,"&gt;" &amp;DATE(LEFT($AV$3, 4), MONTH("1 " &amp; AM$6 &amp; " " &amp; LEFT($AV$3, 4)), 0 ),'Raw Data'!$O:$O,""&amp;'Raw Data'!$B$1,'Raw Data'!$D:$D,"&lt;&gt;*ithdr*",'Raw Data'!$D:$D,"&lt;&gt;*ancel*",'Raw Data'!$P:$P,"--", 'Raw Data'!$H:$H, "Non*")
+
COUNTIFS('Raw Data'!$AX:$AX,"&lt;=" &amp;DATE(LEFT($AV$3, 4), MONTH("1 " &amp; AM$6 &amp; " " &amp; LEFT($AV$3, 4)) + 1, 0 ), 'Raw Data'!$AX:$AX,"&gt;" &amp;DATE(LEFT($AV$3, 4), MONTH("1 " &amp; AM$6 &amp; " " &amp; LEFT($AV$3, 4)), 0 ),'Raw Data'!$P:$P,""&amp;'Raw Data'!$B$1,'Raw Data'!$D:$D,"&lt;&gt;*ithdr*",'Raw Data'!$D:$D,"&lt;&gt;*ancel*", 'Raw Data'!$H:$H, "Non*")))*100,
"---"   )</f>
        <v>---</v>
      </c>
      <c r="AN16" s="73"/>
      <c r="AO16" s="73"/>
      <c r="AP16" s="77"/>
      <c r="AQ16" s="109" t="str">
        <f>IFERROR(
((COUNTIFS('Raw Data'!$AX:$AX,"&lt;=" &amp;DATE(LEFT($AV$3, 4), MONTH("1 " &amp; AQ$6 &amp; " " &amp; LEFT($AV$3, 4)) + 1, 0 ), 'Raw Data'!$AX:$AX,"&gt;" &amp;DATE(LEFT($AV$3, 4), MONTH("1 " &amp; AQ$6 &amp; " " &amp; LEFT($AV$3, 4)), 0 ),'Raw Data'!$O:$O,""&amp;'Raw Data'!$B$1,'Raw Data'!$D:$D,"&lt;&gt;*ithdr*",'Raw Data'!$D:$D,"&lt;&gt;*ancel*",'Raw Data'!$P:$P,"--", 'Raw Data'!$AZ:$AZ,"*Earl*", 'Raw Data'!$H:$H, "Non*")
+
COUNTIFS('Raw Data'!$AX:$AX,"&lt;=" &amp;DATE(LEFT($AV$3, 4), MONTH("1 " &amp; AQ$6 &amp; " " &amp; LEFT($AV$3, 4)) + 1, 0 ), 'Raw Data'!$AX:$AX,"&gt;" &amp;DATE(LEFT($AV$3, 4), MONTH("1 " &amp; AQ$6 &amp; " " &amp; LEFT($AV$3, 4)), 0 ),'Raw Data'!$P:$P,""&amp;'Raw Data'!$B$1,'Raw Data'!$D:$D,"&lt;&gt;*ithdr*",'Raw Data'!$D:$D,"&lt;&gt;*ancel*", 'Raw Data'!$AZ:$AZ,"*Earl*", 'Raw Data'!$H:$H, "Non*"))
/
(COUNTIFS('Raw Data'!$AX:$AX,"&lt;=" &amp;DATE(LEFT($AV$3, 4), MONTH("1 " &amp; AQ$6 &amp; " " &amp; LEFT($AV$3, 4)) + 1, 0 ), 'Raw Data'!$AX:$AX,"&gt;" &amp;DATE(LEFT($AV$3, 4), MONTH("1 " &amp; AQ$6 &amp; " " &amp; LEFT($AV$3, 4)), 0 ),'Raw Data'!$O:$O,""&amp;'Raw Data'!$B$1,'Raw Data'!$D:$D,"&lt;&gt;*ithdr*",'Raw Data'!$D:$D,"&lt;&gt;*ancel*",'Raw Data'!$P:$P,"--", 'Raw Data'!$H:$H, "Non*")
+
COUNTIFS('Raw Data'!$AX:$AX,"&lt;=" &amp;DATE(LEFT($AV$3, 4), MONTH("1 " &amp; AQ$6 &amp; " " &amp; LEFT($AV$3, 4)) + 1, 0 ), 'Raw Data'!$AX:$AX,"&gt;" &amp;DATE(LEFT($AV$3, 4), MONTH("1 " &amp; AQ$6 &amp; " " &amp; LEFT($AV$3, 4)), 0 ),'Raw Data'!$P:$P,""&amp;'Raw Data'!$B$1,'Raw Data'!$D:$D,"&lt;&gt;*ithdr*",'Raw Data'!$D:$D,"&lt;&gt;*ancel*", 'Raw Data'!$H:$H, "Non*")))*100,
"---"   )</f>
        <v>---</v>
      </c>
      <c r="AR16" s="73"/>
      <c r="AS16" s="73"/>
      <c r="AT16" s="77"/>
      <c r="AU16" s="109" t="str">
        <f>IFERROR(
((COUNTIFS('Raw Data'!$AX:$AX,"&lt;=" &amp;DATE(MID($AV$3, 15, 4), MONTH("1 " &amp; AU$6 &amp; " " &amp; MID($AV$3, 15, 4)) + 1, 0 ), 'Raw Data'!$AM:$AM,"&gt;" &amp;DATE(MID($AV$3, 15, 4), MONTH("1 " &amp; AU$6 &amp; " " &amp; MID($AV$3, 15, 4)), 0 ),'Raw Data'!$O:$O,""&amp;'Raw Data'!$B$1,'Raw Data'!$D:$D,"&lt;&gt;*ithdr*",'Raw Data'!$D:$D,"&lt;&gt;*ancel*",'Raw Data'!$P:$P,"--", 'Raw Data'!$AZ:$AZ,"*Earl*", 'Raw Data'!$H:$H, "Non*")
+
COUNTIFS('Raw Data'!$AX:$AX,"&lt;=" &amp;DATE(MID($AV$3, 15, 4), MONTH("1 " &amp; AU$6 &amp; " " &amp; MID($AV$3, 15, 4)) + 1, 0 ), 'Raw Data'!$AM:$AM,"&gt;" &amp;DATE(MID($AV$3, 15, 4), MONTH("1 " &amp; AU$6 &amp; " " &amp; MID($AV$3, 15, 4)), 0 ),'Raw Data'!$P:$P,""&amp;'Raw Data'!$B$1,'Raw Data'!$D:$D,"&lt;&gt;*ithdr*",'Raw Data'!$D:$D,"&lt;&gt;*ancel*", 'Raw Data'!$AZ:$AZ,"*Earl*", 'Raw Data'!$H:$H, "Non*"))
/
(COUNTIFS('Raw Data'!$AX:$AX,"&lt;=" &amp;DATE(MID($AV$3, 15, 4), MONTH("1 " &amp; AU$6 &amp; " " &amp; MID($AV$3, 15, 4)) + 1, 0 ), 'Raw Data'!$AM:$AM,"&gt;" &amp;DATE(MID($AV$3, 15, 4), MONTH("1 " &amp; AU$6 &amp; " " &amp; MID($AV$3, 15, 4)), 0 ),'Raw Data'!$O:$O,""&amp;'Raw Data'!$B$1,'Raw Data'!$D:$D,"&lt;&gt;*ithdr*",'Raw Data'!$D:$D,"&lt;&gt;*ancel*",'Raw Data'!$P:$P,"--", 'Raw Data'!$H:$H, "Non*")
+
COUNTIFS('Raw Data'!$AX:$AX,"&lt;=" &amp;DATE(MID($AV$3, 15, 4), MONTH("1 " &amp; AU$6 &amp; " " &amp; MID($AV$3, 15, 4)) + 1, 0 ), 'Raw Data'!$AM:$AM,"&gt;" &amp;DATE(MID($AV$3, 15, 4), MONTH("1 " &amp; AU$6 &amp; " " &amp; MID($AV$3, 15, 4)), 0 ),'Raw Data'!$P:$P,""&amp;'Raw Data'!$B$1,'Raw Data'!$D:$D,"&lt;&gt;*ithdr*",'Raw Data'!$D:$D,"&lt;&gt;*ancel*", 'Raw Data'!$H:$H, "Non*")))*100,
"---"   )</f>
        <v>---</v>
      </c>
      <c r="AV16" s="73"/>
      <c r="AW16" s="73"/>
      <c r="AX16" s="77"/>
      <c r="AY16" s="109" t="str">
        <f>IFERROR(
((COUNTIFS('Raw Data'!$AX:$AX,"&lt;=" &amp;DATE(MID($AV$3, 15, 4), MONTH("1 " &amp; AY$6 &amp; " " &amp; MID($AV$3, 15, 4)) + 1, 0 ), 'Raw Data'!$AM:$AM,"&gt;" &amp;DATE(MID($AV$3, 15, 4), MONTH("1 " &amp; AY$6 &amp; " " &amp; MID($AV$3, 15, 4)), 0 ),'Raw Data'!$O:$O,""&amp;'Raw Data'!$B$1,'Raw Data'!$D:$D,"&lt;&gt;*ithdr*",'Raw Data'!$D:$D,"&lt;&gt;*ancel*",'Raw Data'!$P:$P,"--", 'Raw Data'!$AZ:$AZ,"*Earl*", 'Raw Data'!$H:$H, "Non*")
+
COUNTIFS('Raw Data'!$AX:$AX,"&lt;=" &amp;DATE(MID($AV$3, 15, 4), MONTH("1 " &amp; AY$6 &amp; " " &amp; MID($AV$3, 15, 4)) + 1, 0 ), 'Raw Data'!$AM:$AM,"&gt;" &amp;DATE(MID($AV$3, 15, 4), MONTH("1 " &amp; AY$6 &amp; " " &amp; MID($AV$3, 15, 4)), 0 ),'Raw Data'!$P:$P,""&amp;'Raw Data'!$B$1,'Raw Data'!$D:$D,"&lt;&gt;*ithdr*",'Raw Data'!$D:$D,"&lt;&gt;*ancel*", 'Raw Data'!$AZ:$AZ,"*Earl*", 'Raw Data'!$H:$H, "Non*"))
/
(COUNTIFS('Raw Data'!$AX:$AX,"&lt;=" &amp;DATE(MID($AV$3, 15, 4), MONTH("1 " &amp; AY$6 &amp; " " &amp; MID($AV$3, 15, 4)) + 1, 0 ), 'Raw Data'!$AM:$AM,"&gt;" &amp;DATE(MID($AV$3, 15, 4), MONTH("1 " &amp; AY$6 &amp; " " &amp; MID($AV$3, 15, 4)), 0 ),'Raw Data'!$O:$O,""&amp;'Raw Data'!$B$1,'Raw Data'!$D:$D,"&lt;&gt;*ithdr*",'Raw Data'!$D:$D,"&lt;&gt;*ancel*",'Raw Data'!$P:$P,"--", 'Raw Data'!$H:$H, "Non*")
+
COUNTIFS('Raw Data'!$AX:$AX,"&lt;=" &amp;DATE(MID($AV$3, 15, 4), MONTH("1 " &amp; AY$6 &amp; " " &amp; MID($AV$3, 15, 4)) + 1, 0 ), 'Raw Data'!$AM:$AM,"&gt;" &amp;DATE(MID($AV$3, 15, 4), MONTH("1 " &amp; AY$6 &amp; " " &amp; MID($AV$3, 15, 4)), 0 ),'Raw Data'!$P:$P,""&amp;'Raw Data'!$B$1,'Raw Data'!$D:$D,"&lt;&gt;*ithdr*",'Raw Data'!$D:$D,"&lt;&gt;*ancel*", 'Raw Data'!$H:$H, "Non*")))*100,
"---"   )</f>
        <v>---</v>
      </c>
      <c r="AZ16" s="73"/>
      <c r="BA16" s="73"/>
      <c r="BB16" s="77"/>
      <c r="BC16" s="109" t="str">
        <f>IFERROR(
((COUNTIFS('Raw Data'!$AX:$AX,"&lt;=" &amp;DATE(MID($AV$3, 15, 4), MONTH("1 " &amp; BC$6 &amp; " " &amp; MID($AV$3, 15, 4)) + 1, 0 ), 'Raw Data'!$AM:$AM,"&gt;" &amp;DATE(MID($AV$3, 15, 4), MONTH("1 " &amp; BC$6 &amp; " " &amp; MID($AV$3, 15, 4)), 0 ),'Raw Data'!$O:$O,""&amp;'Raw Data'!$B$1,'Raw Data'!$D:$D,"&lt;&gt;*ithdr*",'Raw Data'!$D:$D,"&lt;&gt;*ancel*",'Raw Data'!$P:$P,"--", 'Raw Data'!$AZ:$AZ,"*Earl*", 'Raw Data'!$H:$H, "Non*")
+
COUNTIFS('Raw Data'!$AX:$AX,"&lt;=" &amp;DATE(MID($AV$3, 15, 4), MONTH("1 " &amp; BC$6 &amp; " " &amp; MID($AV$3, 15, 4)) + 1, 0 ), 'Raw Data'!$AM:$AM,"&gt;" &amp;DATE(MID($AV$3, 15, 4), MONTH("1 " &amp; BC$6 &amp; " " &amp; MID($AV$3, 15, 4)), 0 ),'Raw Data'!$P:$P,""&amp;'Raw Data'!$B$1,'Raw Data'!$D:$D,"&lt;&gt;*ithdr*",'Raw Data'!$D:$D,"&lt;&gt;*ancel*", 'Raw Data'!$AZ:$AZ,"*Earl*", 'Raw Data'!$H:$H, "Non*"))
/
(COUNTIFS('Raw Data'!$AX:$AX,"&lt;=" &amp;DATE(MID($AV$3, 15, 4), MONTH("1 " &amp; BC$6 &amp; " " &amp; MID($AV$3, 15, 4)) + 1, 0 ), 'Raw Data'!$AM:$AM,"&gt;" &amp;DATE(MID($AV$3, 15, 4), MONTH("1 " &amp; BC$6 &amp; " " &amp; MID($AV$3, 15, 4)), 0 ),'Raw Data'!$O:$O,""&amp;'Raw Data'!$B$1,'Raw Data'!$D:$D,"&lt;&gt;*ithdr*",'Raw Data'!$D:$D,"&lt;&gt;*ancel*",'Raw Data'!$P:$P,"--", 'Raw Data'!$H:$H, "Non*")
+
COUNTIFS('Raw Data'!$AX:$AX,"&lt;=" &amp;DATE(MID($AV$3, 15, 4), MONTH("1 " &amp; BC$6 &amp; " " &amp; MID($AV$3, 15, 4)) + 1, 0 ), 'Raw Data'!$AM:$AM,"&gt;" &amp;DATE(MID($AV$3, 15, 4), MONTH("1 " &amp; BC$6 &amp; " " &amp; MID($AV$3, 15, 4)), 0 ),'Raw Data'!$P:$P,""&amp;'Raw Data'!$B$1,'Raw Data'!$D:$D,"&lt;&gt;*ithdr*",'Raw Data'!$D:$D,"&lt;&gt;*ancel*", 'Raw Data'!$H:$H, "Non*")))*100,
"---"   )</f>
        <v>---</v>
      </c>
      <c r="BD16" s="73"/>
      <c r="BE16" s="73"/>
      <c r="BF16" s="77"/>
    </row>
    <row r="17" ht="12.75" customHeight="1">
      <c r="A17" s="93" t="s">
        <v>121</v>
      </c>
      <c r="B17" s="73"/>
      <c r="C17" s="73"/>
      <c r="D17" s="73"/>
      <c r="E17" s="73"/>
      <c r="F17" s="73"/>
      <c r="G17" s="73"/>
      <c r="H17" s="73"/>
      <c r="I17" s="73"/>
      <c r="J17" s="77"/>
      <c r="K17" s="106"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Data'!$H:$H, "Non*", 'Raw Data'!$J:$J, "&lt;&gt;*tendance", 'Raw Data'!$J:$J, "&lt;&gt;*upport"))
/
(COUNTIFS('Raw Data'!$AX:$AX,"&lt;=" &amp;DATE(LEFT($AV$3, 4), MONTH("1 " &amp; K$6 &amp; " " &amp; LEFT($AV$3, 4)) + 1, 0 ), 'Raw Data'!$AX:$AX,"&gt;" &amp;DATE(LEFT($AV$3, 4), MONTH("1 " &amp; K$6 &amp; " " &amp; LEFT($AV$3, 4)), 0 ),'Raw Data'!$O:$O,""&amp;'Raw Data'!$B$1,'Raw Data'!$D:$D,"&lt;&gt;*ithdr*",'Raw Data'!$D:$D,"&lt;&gt;*ancel*",'Raw Data'!$P:$P,"--",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Data'!$H:$H, "Non*", 'Raw Data'!$J:$J, "&lt;&gt;*tendance", 'Raw Data'!$J:$J, "&lt;&gt;*upport")))*100,
"---"   )</f>
        <v>---</v>
      </c>
      <c r="L17" s="73"/>
      <c r="M17" s="73"/>
      <c r="N17" s="77"/>
      <c r="O17" s="106"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Data'!$H:$H, "Non*", 'Raw Data'!$J:$J, "&lt;&gt;*tendance", 'Raw Data'!$J:$J, "&lt;&gt;*upport"))
/
(COUNTIFS('Raw Data'!$AX:$AX,"&lt;=" &amp;DATE(LEFT($AV$3, 4), MONTH("1 " &amp; O$6 &amp; " " &amp; LEFT($AV$3, 4)) + 1, 0 ), 'Raw Data'!$AX:$AX,"&gt;" &amp;DATE(LEFT($AV$3, 4), MONTH("1 " &amp; O$6 &amp; " " &amp; LEFT($AV$3, 4)), 0 ),'Raw Data'!$O:$O,""&amp;'Raw Data'!$B$1,'Raw Data'!$D:$D,"&lt;&gt;*ithdr*",'Raw Data'!$D:$D,"&lt;&gt;*ancel*",'Raw Data'!$P:$P,"--",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Data'!$H:$H, "Non*", 'Raw Data'!$J:$J, "&lt;&gt;*tendance", 'Raw Data'!$J:$J, "&lt;&gt;*upport")))*100,
"---"   )</f>
        <v>---</v>
      </c>
      <c r="P17" s="73"/>
      <c r="Q17" s="73"/>
      <c r="R17" s="77"/>
      <c r="S17" s="106"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Data'!$H:$H, "Non*", 'Raw Data'!$J:$J, "&lt;&gt;*tendance", 'Raw Data'!$J:$J, "&lt;&gt;*upport"))
/
(COUNTIFS('Raw Data'!$AX:$AX,"&lt;=" &amp;DATE(LEFT($AV$3, 4), MONTH("1 " &amp; S$6 &amp; " " &amp; LEFT($AV$3, 4)) + 1, 0 ), 'Raw Data'!$AX:$AX,"&gt;" &amp;DATE(LEFT($AV$3, 4), MONTH("1 " &amp; S$6 &amp; " " &amp; LEFT($AV$3, 4)), 0 ),'Raw Data'!$O:$O,""&amp;'Raw Data'!$B$1,'Raw Data'!$D:$D,"&lt;&gt;*ithdr*",'Raw Data'!$D:$D,"&lt;&gt;*ancel*",'Raw Data'!$P:$P,"--",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Data'!$H:$H, "Non*", 'Raw Data'!$J:$J, "&lt;&gt;*tendance", 'Raw Data'!$J:$J, "&lt;&gt;*upport")))*100,
"---"   )</f>
        <v>---</v>
      </c>
      <c r="T17" s="73"/>
      <c r="U17" s="73"/>
      <c r="V17" s="77"/>
      <c r="W17" s="106"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Data'!$H:$H, "Non*", 'Raw Data'!$J:$J, "&lt;&gt;*tendance", 'Raw Data'!$J:$J, "&lt;&gt;*upport"))
/
(COUNTIFS('Raw Data'!$AX:$AX,"&lt;=" &amp;DATE(LEFT($AV$3, 4), MONTH("1 " &amp; W$6 &amp; " " &amp; LEFT($AV$3, 4)) + 1, 0 ), 'Raw Data'!$AX:$AX,"&gt;" &amp;DATE(LEFT($AV$3, 4), MONTH("1 " &amp; W$6 &amp; " " &amp; LEFT($AV$3, 4)), 0 ),'Raw Data'!$O:$O,""&amp;'Raw Data'!$B$1,'Raw Data'!$D:$D,"&lt;&gt;*ithdr*",'Raw Data'!$D:$D,"&lt;&gt;*ancel*",'Raw Data'!$P:$P,"--",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Data'!$H:$H, "Non*", 'Raw Data'!$J:$J, "&lt;&gt;*tendance", 'Raw Data'!$J:$J, "&lt;&gt;*upport")))*100,
"---"   )</f>
        <v>---</v>
      </c>
      <c r="X17" s="73"/>
      <c r="Y17" s="73"/>
      <c r="Z17" s="77"/>
      <c r="AA17" s="106"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Data'!$H:$H, "Non*",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Data'!$H:$H, "Non*", 'Raw Data'!$J:$J, "&lt;&gt;*tendance", 'Raw Data'!$J:$J, "&lt;&gt;*upport")))*100,
"---"   )</f>
        <v>---</v>
      </c>
      <c r="AB17" s="73"/>
      <c r="AC17" s="73"/>
      <c r="AD17" s="77"/>
      <c r="AE17" s="106"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Data'!$H:$H, "Non*",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Data'!$H:$H, "Non*", 'Raw Data'!$J:$J, "&lt;&gt;*tendance", 'Raw Data'!$J:$J, "&lt;&gt;*upport")))*100,
"---"   )</f>
        <v>---</v>
      </c>
      <c r="AF17" s="73"/>
      <c r="AG17" s="73"/>
      <c r="AH17" s="77"/>
      <c r="AI17" s="106"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Data'!$H:$H, "Non*",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Data'!$H:$H, "Non*", 'Raw Data'!$J:$J, "&lt;&gt;*tendance", 'Raw Data'!$J:$J, "&lt;&gt;*upport")))*100,
"---"   )</f>
        <v>---</v>
      </c>
      <c r="AJ17" s="73"/>
      <c r="AK17" s="73"/>
      <c r="AL17" s="77"/>
      <c r="AM17" s="106"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Data'!$H:$H, "Non*",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Data'!$H:$H, "Non*", 'Raw Data'!$J:$J, "&lt;&gt;*tendance", 'Raw Data'!$J:$J, "&lt;&gt;*upport")))*100,
"---"   )</f>
        <v>---</v>
      </c>
      <c r="AN17" s="73"/>
      <c r="AO17" s="73"/>
      <c r="AP17" s="77"/>
      <c r="AQ17" s="106"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Data'!$H:$H, "Non*",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Data'!$H:$H, "Non*", 'Raw Data'!$J:$J, "&lt;&gt;*tendance", 'Raw Data'!$J:$J, "&lt;&gt;*upport")))*100,
"---"   )</f>
        <v>---</v>
      </c>
      <c r="AR17" s="73"/>
      <c r="AS17" s="73"/>
      <c r="AT17" s="77"/>
      <c r="AU17" s="106"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Data'!$H:$H, "Non*",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Data'!$H:$H, "Non*", 'Raw Data'!$J:$J, "&lt;&gt;*tendance", 'Raw Data'!$J:$J, "&lt;&gt;*upport")))*100,
"---"   )</f>
        <v>---</v>
      </c>
      <c r="AV17" s="73"/>
      <c r="AW17" s="73"/>
      <c r="AX17" s="77"/>
      <c r="AY17" s="106"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Data'!$H:$H, "Non*",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Data'!$H:$H, "Non*", 'Raw Data'!$J:$J, "&lt;&gt;*tendance", 'Raw Data'!$J:$J, "&lt;&gt;*upport")))*100,
"---"   )</f>
        <v>---</v>
      </c>
      <c r="AZ17" s="73"/>
      <c r="BA17" s="73"/>
      <c r="BB17" s="77"/>
      <c r="BC17" s="106"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Data'!$H:$H, "Non*",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Data'!$H:$H, "Non*", 'Raw Data'!$J:$J, "&lt;&gt;*tendance", 'Raw Data'!$J:$J, "&lt;&gt;*upport")))*100,
"---"   )</f>
        <v>---</v>
      </c>
      <c r="BD17" s="73"/>
      <c r="BE17" s="73"/>
      <c r="BF17" s="77"/>
    </row>
    <row r="18" ht="12.75" customHeight="1">
      <c r="A18" s="93" t="s">
        <v>122</v>
      </c>
      <c r="B18" s="73"/>
      <c r="C18" s="73"/>
      <c r="D18" s="73"/>
      <c r="E18" s="73"/>
      <c r="F18" s="73"/>
      <c r="G18" s="73"/>
      <c r="H18" s="73"/>
      <c r="I18" s="73"/>
      <c r="J18" s="77"/>
      <c r="K18" s="106"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"*tendance", 'Raw Data'!$J:$J, "*upport")
+
COUNTIFS('Raw Data'!$AX:$AX,"&lt;=" &amp;DATE(LEFT($AV$3, 4), MONTH("1 " &amp; K$6 &amp; " " &amp; LEFT($AV$3, 4)) + 1, 0 ), 'Raw Data'!$AX:$AX,"&gt;" &amp;DATE(LEFT($AV$3, 4), MONTH("1 " &amp; K$6 &amp; " " &amp; LEFT($AV$3, 4)), 0 ),'Raw Data'!$P:$P,""&amp;'Raw Data'!$B$1,'Raw Data'!$D:$D,"&lt;&gt;*ithdr*",'Raw Data'!$D:$D,"&lt;&gt;*ancel*", 'Raw Data'!$AZ:$AZ,"*Earl*", 'Raw Data'!$H:$H, "Non*", 'Raw Data'!$J:$J, "*tendance", 'Raw Data'!$J:$J, "*upport"))
/
(COUNTIFS('Raw Data'!$AX:$AX,"&lt;=" &amp;DATE(LEFT($AV$3, 4), MONTH("1 " &amp; K$6 &amp; " " &amp; LEFT($AV$3, 4)) + 1, 0 ), 'Raw Data'!$AX:$AX,"&gt;" &amp;DATE(LEFT($AV$3, 4), MONTH("1 " &amp; K$6 &amp; " " &amp; LEFT($AV$3, 4)), 0 ),'Raw Data'!$O:$O,""&amp;'Raw Data'!$B$1,'Raw Data'!$D:$D,"&lt;&gt;*ithdr*",'Raw Data'!$D:$D,"&lt;&gt;*ancel*",'Raw Data'!$P:$P,"--", 'Raw Data'!$H:$H, "Non*", 'Raw Data'!$J:$J, "*tendance", 'Raw Data'!$J:$J, "*upport")
+
COUNTIFS('Raw Data'!$AX:$AX,"&lt;=" &amp;DATE(LEFT($AV$3, 4), MONTH("1 " &amp; K$6 &amp; " " &amp; LEFT($AV$3, 4)) + 1, 0 ), 'Raw Data'!$AX:$AX,"&gt;" &amp;DATE(LEFT($AV$3, 4), MONTH("1 " &amp; K$6 &amp; " " &amp; LEFT($AV$3, 4)), 0 ),'Raw Data'!$P:$P,""&amp;'Raw Data'!$B$1,'Raw Data'!$D:$D,"&lt;&gt;*ithdr*",'Raw Data'!$D:$D,"&lt;&gt;*ancel*", 'Raw Data'!$H:$H, "Non*", 'Raw Data'!$J:$J, "*tendance", 'Raw Data'!$J:$J, "*upport")))*100,
"---"   )</f>
        <v>---</v>
      </c>
      <c r="L18" s="73"/>
      <c r="M18" s="73"/>
      <c r="N18" s="77"/>
      <c r="O18" s="106"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"*tendance", 'Raw Data'!$J:$J, "*upport")
+
COUNTIFS('Raw Data'!$AX:$AX,"&lt;=" &amp;DATE(LEFT($AV$3, 4), MONTH("1 " &amp; O$6 &amp; " " &amp; LEFT($AV$3, 4)) + 1, 0 ), 'Raw Data'!$AX:$AX,"&gt;" &amp;DATE(LEFT($AV$3, 4), MONTH("1 " &amp; O$6 &amp; " " &amp; LEFT($AV$3, 4)), 0 ),'Raw Data'!$P:$P,""&amp;'Raw Data'!$B$1,'Raw Data'!$D:$D,"&lt;&gt;*ithdr*",'Raw Data'!$D:$D,"&lt;&gt;*ancel*", 'Raw Data'!$AZ:$AZ,"*Earl*", 'Raw Data'!$H:$H, "Non*", 'Raw Data'!$J:$J, "*tendance", 'Raw Data'!$J:$J, "*upport"))
/
(COUNTIFS('Raw Data'!$AX:$AX,"&lt;=" &amp;DATE(LEFT($AV$3, 4), MONTH("1 " &amp; O$6 &amp; " " &amp; LEFT($AV$3, 4)) + 1, 0 ), 'Raw Data'!$AX:$AX,"&gt;" &amp;DATE(LEFT($AV$3, 4), MONTH("1 " &amp; O$6 &amp; " " &amp; LEFT($AV$3, 4)), 0 ),'Raw Data'!$O:$O,""&amp;'Raw Data'!$B$1,'Raw Data'!$D:$D,"&lt;&gt;*ithdr*",'Raw Data'!$D:$D,"&lt;&gt;*ancel*",'Raw Data'!$P:$P,"--", 'Raw Data'!$H:$H, "Non*", 'Raw Data'!$J:$J, "*tendance", 'Raw Data'!$J:$J, "*upport")
+
COUNTIFS('Raw Data'!$AX:$AX,"&lt;=" &amp;DATE(LEFT($AV$3, 4), MONTH("1 " &amp; O$6 &amp; " " &amp; LEFT($AV$3, 4)) + 1, 0 ), 'Raw Data'!$AX:$AX,"&gt;" &amp;DATE(LEFT($AV$3, 4), MONTH("1 " &amp; O$6 &amp; " " &amp; LEFT($AV$3, 4)), 0 ),'Raw Data'!$P:$P,""&amp;'Raw Data'!$B$1,'Raw Data'!$D:$D,"&lt;&gt;*ithdr*",'Raw Data'!$D:$D,"&lt;&gt;*ancel*", 'Raw Data'!$H:$H, "Non*", 'Raw Data'!$J:$J, "*tendance", 'Raw Data'!$J:$J, "*upport")))*100,
"---"   )</f>
        <v>---</v>
      </c>
      <c r="P18" s="73"/>
      <c r="Q18" s="73"/>
      <c r="R18" s="77"/>
      <c r="S18" s="106"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"*tendance", 'Raw Data'!$J:$J, "*upport")
+
COUNTIFS('Raw Data'!$AX:$AX,"&lt;=" &amp;DATE(LEFT($AV$3, 4), MONTH("1 " &amp; S$6 &amp; " " &amp; LEFT($AV$3, 4)) + 1, 0 ), 'Raw Data'!$AX:$AX,"&gt;" &amp;DATE(LEFT($AV$3, 4), MONTH("1 " &amp; S$6 &amp; " " &amp; LEFT($AV$3, 4)), 0 ),'Raw Data'!$P:$P,""&amp;'Raw Data'!$B$1,'Raw Data'!$D:$D,"&lt;&gt;*ithdr*",'Raw Data'!$D:$D,"&lt;&gt;*ancel*", 'Raw Data'!$AZ:$AZ,"*Earl*", 'Raw Data'!$H:$H, "Non*", 'Raw Data'!$J:$J, "*tendance", 'Raw Data'!$J:$J, "*upport"))
/
(COUNTIFS('Raw Data'!$AX:$AX,"&lt;=" &amp;DATE(LEFT($AV$3, 4), MONTH("1 " &amp; S$6 &amp; " " &amp; LEFT($AV$3, 4)) + 1, 0 ), 'Raw Data'!$AX:$AX,"&gt;" &amp;DATE(LEFT($AV$3, 4), MONTH("1 " &amp; S$6 &amp; " " &amp; LEFT($AV$3, 4)), 0 ),'Raw Data'!$O:$O,""&amp;'Raw Data'!$B$1,'Raw Data'!$D:$D,"&lt;&gt;*ithdr*",'Raw Data'!$D:$D,"&lt;&gt;*ancel*",'Raw Data'!$P:$P,"--", 'Raw Data'!$H:$H, "Non*", 'Raw Data'!$J:$J, "*tendance", 'Raw Data'!$J:$J, "*upport")
+
COUNTIFS('Raw Data'!$AX:$AX,"&lt;=" &amp;DATE(LEFT($AV$3, 4), MONTH("1 " &amp; S$6 &amp; " " &amp; LEFT($AV$3, 4)) + 1, 0 ), 'Raw Data'!$AX:$AX,"&gt;" &amp;DATE(LEFT($AV$3, 4), MONTH("1 " &amp; S$6 &amp; " " &amp; LEFT($AV$3, 4)), 0 ),'Raw Data'!$P:$P,""&amp;'Raw Data'!$B$1,'Raw Data'!$D:$D,"&lt;&gt;*ithdr*",'Raw Data'!$D:$D,"&lt;&gt;*ancel*", 'Raw Data'!$H:$H, "Non*", 'Raw Data'!$J:$J, "*tendance", 'Raw Data'!$J:$J, "*upport")))*100,
"---"   )</f>
        <v>---</v>
      </c>
      <c r="T18" s="73"/>
      <c r="U18" s="73"/>
      <c r="V18" s="77"/>
      <c r="W18" s="106"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"*tendance", 'Raw Data'!$J:$J, "*upport")
+
COUNTIFS('Raw Data'!$AX:$AX,"&lt;=" &amp;DATE(LEFT($AV$3, 4), MONTH("1 " &amp; W$6 &amp; " " &amp; LEFT($AV$3, 4)) + 1, 0 ), 'Raw Data'!$AX:$AX,"&gt;" &amp;DATE(LEFT($AV$3, 4), MONTH("1 " &amp; W$6 &amp; " " &amp; LEFT($AV$3, 4)), 0 ),'Raw Data'!$P:$P,""&amp;'Raw Data'!$B$1,'Raw Data'!$D:$D,"&lt;&gt;*ithdr*",'Raw Data'!$D:$D,"&lt;&gt;*ancel*", 'Raw Data'!$AZ:$AZ,"*Earl*", 'Raw Data'!$H:$H, "Non*", 'Raw Data'!$J:$J, "*tendance", 'Raw Data'!$J:$J, "*upport"))
/
(COUNTIFS('Raw Data'!$AX:$AX,"&lt;=" &amp;DATE(LEFT($AV$3, 4), MONTH("1 " &amp; W$6 &amp; " " &amp; LEFT($AV$3, 4)) + 1, 0 ), 'Raw Data'!$AX:$AX,"&gt;" &amp;DATE(LEFT($AV$3, 4), MONTH("1 " &amp; W$6 &amp; " " &amp; LEFT($AV$3, 4)), 0 ),'Raw Data'!$O:$O,""&amp;'Raw Data'!$B$1,'Raw Data'!$D:$D,"&lt;&gt;*ithdr*",'Raw Data'!$D:$D,"&lt;&gt;*ancel*",'Raw Data'!$P:$P,"--", 'Raw Data'!$H:$H, "Non*", 'Raw Data'!$J:$J, "*tendance", 'Raw Data'!$J:$J, "*upport")
+
COUNTIFS('Raw Data'!$AX:$AX,"&lt;=" &amp;DATE(LEFT($AV$3, 4), MONTH("1 " &amp; W$6 &amp; " " &amp; LEFT($AV$3, 4)) + 1, 0 ), 'Raw Data'!$AX:$AX,"&gt;" &amp;DATE(LEFT($AV$3, 4), MONTH("1 " &amp; W$6 &amp; " " &amp; LEFT($AV$3, 4)), 0 ),'Raw Data'!$P:$P,""&amp;'Raw Data'!$B$1,'Raw Data'!$D:$D,"&lt;&gt;*ithdr*",'Raw Data'!$D:$D,"&lt;&gt;*ancel*", 'Raw Data'!$H:$H, "Non*", 'Raw Data'!$J:$J, "*tendance", 'Raw Data'!$J:$J, "*upport")))*100,
"---"   )</f>
        <v>---</v>
      </c>
      <c r="X18" s="73"/>
      <c r="Y18" s="73"/>
      <c r="Z18" s="77"/>
      <c r="AA18" s="106"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"*tendance", 'Raw Data'!$J:$J, "*upport")
+
COUNTIFS('Raw Data'!$AX:$AX,"&lt;=" &amp;DATE(LEFT($AV$3, 4), MONTH("1 " &amp; AA$6 &amp; " " &amp; LEFT($AV$3, 4)) + 1, 0 ), 'Raw Data'!$AX:$AX,"&gt;" &amp;DATE(LEFT($AV$3, 4), MONTH("1 " &amp; AA$6 &amp; " " &amp; LEFT($AV$3, 4)), 0 ),'Raw Data'!$P:$P,""&amp;'Raw Data'!$B$1,'Raw Data'!$D:$D,"&lt;&gt;*ithdr*",'Raw Data'!$D:$D,"&lt;&gt;*ancel*", 'Raw Data'!$AZ:$AZ,"*Earl*", 'Raw Data'!$H:$H, "Non*", 'Raw Data'!$J:$J, "*tendance", 'Raw Data'!$J:$J, "*upport"))
/
(COUNTIFS('Raw Data'!$AX:$AX,"&lt;=" &amp;DATE(LEFT($AV$3, 4), MONTH("1 " &amp; AA$6 &amp; " " &amp; LEFT($AV$3, 4)) + 1, 0 ), 'Raw Data'!$AX:$AX,"&gt;" &amp;DATE(LEFT($AV$3, 4), MONTH("1 " &amp; AA$6 &amp; " " &amp; LEFT($AV$3, 4)), 0 ),'Raw Data'!$O:$O,""&amp;'Raw Data'!$B$1,'Raw Data'!$D:$D,"&lt;&gt;*ithdr*",'Raw Data'!$D:$D,"&lt;&gt;*ancel*",'Raw Data'!$P:$P,"--", 'Raw Data'!$H:$H, "Non*", 'Raw Data'!$J:$J, "*tendance", 'Raw Data'!$J:$J, "*upport")
+
COUNTIFS('Raw Data'!$AX:$AX,"&lt;=" &amp;DATE(LEFT($AV$3, 4), MONTH("1 " &amp; AA$6 &amp; " " &amp; LEFT($AV$3, 4)) + 1, 0 ), 'Raw Data'!$AX:$AX,"&gt;" &amp;DATE(LEFT($AV$3, 4), MONTH("1 " &amp; AA$6 &amp; " " &amp; LEFT($AV$3, 4)), 0 ),'Raw Data'!$P:$P,""&amp;'Raw Data'!$B$1,'Raw Data'!$D:$D,"&lt;&gt;*ithdr*",'Raw Data'!$D:$D,"&lt;&gt;*ancel*", 'Raw Data'!$H:$H, "Non*", 'Raw Data'!$J:$J, "*tendance", 'Raw Data'!$J:$J, "*upport")))*100,
"---"   )</f>
        <v>---</v>
      </c>
      <c r="AB18" s="73"/>
      <c r="AC18" s="73"/>
      <c r="AD18" s="77"/>
      <c r="AE18" s="106"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"*tendance", 'Raw Data'!$J:$J, "*upport")
+
COUNTIFS('Raw Data'!$AX:$AX,"&lt;=" &amp;DATE(LEFT($AV$3, 4), MONTH("1 " &amp; AE$6 &amp; " " &amp; LEFT($AV$3, 4)) + 1, 0 ), 'Raw Data'!$AX:$AX,"&gt;" &amp;DATE(LEFT($AV$3, 4), MONTH("1 " &amp; AE$6 &amp; " " &amp; LEFT($AV$3, 4)), 0 ),'Raw Data'!$P:$P,""&amp;'Raw Data'!$B$1,'Raw Data'!$D:$D,"&lt;&gt;*ithdr*",'Raw Data'!$D:$D,"&lt;&gt;*ancel*", 'Raw Data'!$AZ:$AZ,"*Earl*", 'Raw Data'!$H:$H, "Non*", 'Raw Data'!$J:$J, "*tendance", 'Raw Data'!$J:$J, "*upport"))
/
(COUNTIFS('Raw Data'!$AX:$AX,"&lt;=" &amp;DATE(LEFT($AV$3, 4), MONTH("1 " &amp; AE$6 &amp; " " &amp; LEFT($AV$3, 4)) + 1, 0 ), 'Raw Data'!$AX:$AX,"&gt;" &amp;DATE(LEFT($AV$3, 4), MONTH("1 " &amp; AE$6 &amp; " " &amp; LEFT($AV$3, 4)), 0 ),'Raw Data'!$O:$O,""&amp;'Raw Data'!$B$1,'Raw Data'!$D:$D,"&lt;&gt;*ithdr*",'Raw Data'!$D:$D,"&lt;&gt;*ancel*",'Raw Data'!$P:$P,"--", 'Raw Data'!$H:$H, "Non*", 'Raw Data'!$J:$J, "*tendance", 'Raw Data'!$J:$J, "*upport")
+
COUNTIFS('Raw Data'!$AX:$AX,"&lt;=" &amp;DATE(LEFT($AV$3, 4), MONTH("1 " &amp; AE$6 &amp; " " &amp; LEFT($AV$3, 4)) + 1, 0 ), 'Raw Data'!$AX:$AX,"&gt;" &amp;DATE(LEFT($AV$3, 4), MONTH("1 " &amp; AE$6 &amp; " " &amp; LEFT($AV$3, 4)), 0 ),'Raw Data'!$P:$P,""&amp;'Raw Data'!$B$1,'Raw Data'!$D:$D,"&lt;&gt;*ithdr*",'Raw Data'!$D:$D,"&lt;&gt;*ancel*", 'Raw Data'!$H:$H, "Non*", 'Raw Data'!$J:$J, "*tendance", 'Raw Data'!$J:$J, "*upport")))*100,
"---"   )</f>
        <v>---</v>
      </c>
      <c r="AF18" s="73"/>
      <c r="AG18" s="73"/>
      <c r="AH18" s="77"/>
      <c r="AI18" s="106"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"*tendance", 'Raw Data'!$J:$J, "*upport")
+
COUNTIFS('Raw Data'!$AX:$AX,"&lt;=" &amp;DATE(LEFT($AV$3, 4), MONTH("1 " &amp; AI$6 &amp; " " &amp; LEFT($AV$3, 4)) + 1, 0 ), 'Raw Data'!$AX:$AX,"&gt;" &amp;DATE(LEFT($AV$3, 4), MONTH("1 " &amp; AI$6 &amp; " " &amp; LEFT($AV$3, 4)), 0 ),'Raw Data'!$P:$P,""&amp;'Raw Data'!$B$1,'Raw Data'!$D:$D,"&lt;&gt;*ithdr*",'Raw Data'!$D:$D,"&lt;&gt;*ancel*", 'Raw Data'!$AZ:$AZ,"*Earl*", 'Raw Data'!$H:$H, "Non*", 'Raw Data'!$J:$J, "*tendance", 'Raw Data'!$J:$J, "*upport"))
/
(COUNTIFS('Raw Data'!$AX:$AX,"&lt;=" &amp;DATE(LEFT($AV$3, 4), MONTH("1 " &amp; AI$6 &amp; " " &amp; LEFT($AV$3, 4)) + 1, 0 ), 'Raw Data'!$AX:$AX,"&gt;" &amp;DATE(LEFT($AV$3, 4), MONTH("1 " &amp; AI$6 &amp; " " &amp; LEFT($AV$3, 4)), 0 ),'Raw Data'!$O:$O,""&amp;'Raw Data'!$B$1,'Raw Data'!$D:$D,"&lt;&gt;*ithdr*",'Raw Data'!$D:$D,"&lt;&gt;*ancel*",'Raw Data'!$P:$P,"--", 'Raw Data'!$H:$H, "Non*", 'Raw Data'!$J:$J, "*tendance", 'Raw Data'!$J:$J, "*upport")
+
COUNTIFS('Raw Data'!$AX:$AX,"&lt;=" &amp;DATE(LEFT($AV$3, 4), MONTH("1 " &amp; AI$6 &amp; " " &amp; LEFT($AV$3, 4)) + 1, 0 ), 'Raw Data'!$AX:$AX,"&gt;" &amp;DATE(LEFT($AV$3, 4), MONTH("1 " &amp; AI$6 &amp; " " &amp; LEFT($AV$3, 4)), 0 ),'Raw Data'!$P:$P,""&amp;'Raw Data'!$B$1,'Raw Data'!$D:$D,"&lt;&gt;*ithdr*",'Raw Data'!$D:$D,"&lt;&gt;*ancel*", 'Raw Data'!$H:$H, "Non*", 'Raw Data'!$J:$J, "*tendance", 'Raw Data'!$J:$J, "*upport")))*100,
"---"   )</f>
        <v>---</v>
      </c>
      <c r="AJ18" s="73"/>
      <c r="AK18" s="73"/>
      <c r="AL18" s="77"/>
      <c r="AM18" s="106"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"*tendance", 'Raw Data'!$J:$J, "*upport")
+
COUNTIFS('Raw Data'!$AX:$AX,"&lt;=" &amp;DATE(LEFT($AV$3, 4), MONTH("1 " &amp; AM$6 &amp; " " &amp; LEFT($AV$3, 4)) + 1, 0 ), 'Raw Data'!$AX:$AX,"&gt;" &amp;DATE(LEFT($AV$3, 4), MONTH("1 " &amp; AM$6 &amp; " " &amp; LEFT($AV$3, 4)), 0 ),'Raw Data'!$P:$P,""&amp;'Raw Data'!$B$1,'Raw Data'!$D:$D,"&lt;&gt;*ithdr*",'Raw Data'!$D:$D,"&lt;&gt;*ancel*", 'Raw Data'!$AZ:$AZ,"*Earl*", 'Raw Data'!$H:$H, "Non*", 'Raw Data'!$J:$J, "*tendance", 'Raw Data'!$J:$J, "*upport"))
/
(COUNTIFS('Raw Data'!$AX:$AX,"&lt;=" &amp;DATE(LEFT($AV$3, 4), MONTH("1 " &amp; AM$6 &amp; " " &amp; LEFT($AV$3, 4)) + 1, 0 ), 'Raw Data'!$AX:$AX,"&gt;" &amp;DATE(LEFT($AV$3, 4), MONTH("1 " &amp; AM$6 &amp; " " &amp; LEFT($AV$3, 4)), 0 ),'Raw Data'!$O:$O,""&amp;'Raw Data'!$B$1,'Raw Data'!$D:$D,"&lt;&gt;*ithdr*",'Raw Data'!$D:$D,"&lt;&gt;*ancel*",'Raw Data'!$P:$P,"--", 'Raw Data'!$H:$H, "Non*", 'Raw Data'!$J:$J, "*tendance", 'Raw Data'!$J:$J, "*upport")
+
COUNTIFS('Raw Data'!$AX:$AX,"&lt;=" &amp;DATE(LEFT($AV$3, 4), MONTH("1 " &amp; AM$6 &amp; " " &amp; LEFT($AV$3, 4)) + 1, 0 ), 'Raw Data'!$AX:$AX,"&gt;" &amp;DATE(LEFT($AV$3, 4), MONTH("1 " &amp; AM$6 &amp; " " &amp; LEFT($AV$3, 4)), 0 ),'Raw Data'!$P:$P,""&amp;'Raw Data'!$B$1,'Raw Data'!$D:$D,"&lt;&gt;*ithdr*",'Raw Data'!$D:$D,"&lt;&gt;*ancel*", 'Raw Data'!$H:$H, "Non*", 'Raw Data'!$J:$J, "*tendance", 'Raw Data'!$J:$J, "*upport")))*100,
"---"   )</f>
        <v>---</v>
      </c>
      <c r="AN18" s="73"/>
      <c r="AO18" s="73"/>
      <c r="AP18" s="77"/>
      <c r="AQ18" s="106"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"*tendance", 'Raw Data'!$J:$J, "*upport")
+
COUNTIFS('Raw Data'!$AX:$AX,"&lt;=" &amp;DATE(LEFT($AV$3, 4), MONTH("1 " &amp; AQ$6 &amp; " " &amp; LEFT($AV$3, 4)) + 1, 0 ), 'Raw Data'!$AX:$AX,"&gt;" &amp;DATE(LEFT($AV$3, 4), MONTH("1 " &amp; AQ$6 &amp; " " &amp; LEFT($AV$3, 4)), 0 ),'Raw Data'!$P:$P,""&amp;'Raw Data'!$B$1,'Raw Data'!$D:$D,"&lt;&gt;*ithdr*",'Raw Data'!$D:$D,"&lt;&gt;*ancel*", 'Raw Data'!$AZ:$AZ,"*Earl*", 'Raw Data'!$H:$H, "Non*", 'Raw Data'!$J:$J, "*tendance", 'Raw Data'!$J:$J, "*upport"))
/
(COUNTIFS('Raw Data'!$AX:$AX,"&lt;=" &amp;DATE(LEFT($AV$3, 4), MONTH("1 " &amp; AQ$6 &amp; " " &amp; LEFT($AV$3, 4)) + 1, 0 ), 'Raw Data'!$AX:$AX,"&gt;" &amp;DATE(LEFT($AV$3, 4), MONTH("1 " &amp; AQ$6 &amp; " " &amp; LEFT($AV$3, 4)), 0 ),'Raw Data'!$O:$O,""&amp;'Raw Data'!$B$1,'Raw Data'!$D:$D,"&lt;&gt;*ithdr*",'Raw Data'!$D:$D,"&lt;&gt;*ancel*",'Raw Data'!$P:$P,"--", 'Raw Data'!$H:$H, "Non*", 'Raw Data'!$J:$J, "*tendance", 'Raw Data'!$J:$J, "*upport")
+
COUNTIFS('Raw Data'!$AX:$AX,"&lt;=" &amp;DATE(LEFT($AV$3, 4), MONTH("1 " &amp; AQ$6 &amp; " " &amp; LEFT($AV$3, 4)) + 1, 0 ), 'Raw Data'!$AX:$AX,"&gt;" &amp;DATE(LEFT($AV$3, 4), MONTH("1 " &amp; AQ$6 &amp; " " &amp; LEFT($AV$3, 4)), 0 ),'Raw Data'!$P:$P,""&amp;'Raw Data'!$B$1,'Raw Data'!$D:$D,"&lt;&gt;*ithdr*",'Raw Data'!$D:$D,"&lt;&gt;*ancel*", 'Raw Data'!$H:$H, "Non*", 'Raw Data'!$J:$J, "*tendance", 'Raw Data'!$J:$J, "*upport")))*100,
"---"   )</f>
        <v>---</v>
      </c>
      <c r="AR18" s="73"/>
      <c r="AS18" s="73"/>
      <c r="AT18" s="77"/>
      <c r="AU18" s="106"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Data'!$AZ:$AZ,"*Earl*", 'Raw Data'!$H:$H, "Non*", 'Raw Data'!$J:$J, "*tendance", 'Raw Data'!$J:$J, "*upport"))
/
(COUNTIFS('Raw Data'!$AX:$AX,"&lt;=" &amp;DATE(MID($AV$3, 15, 4), MONTH("1 " &amp; AU$6 &amp; " " &amp; MID($AV$3, 15, 4)) + 1, 0 ), 'Raw Data'!$AM:$AM,"&gt;" &amp;DATE(MID($AV$3, 15, 4), MONTH("1 " &amp; AU$6 &amp; " " &amp; MID($AV$3, 15, 4)), 0 ),'Raw Data'!$O:$O,""&amp;'Raw Data'!$B$1,'Raw Data'!$D:$D,"&lt;&gt;*ithdr*",'Raw Data'!$D:$D,"&lt;&gt;*ancel*",'Raw Data'!$P:$P,"--",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Data'!$H:$H, "Non*", 'Raw Data'!$J:$J, "*tendance", 'Raw Data'!$J:$J, "*upport")))*100,
"---"   )</f>
        <v>---</v>
      </c>
      <c r="AV18" s="73"/>
      <c r="AW18" s="73"/>
      <c r="AX18" s="77"/>
      <c r="AY18" s="106"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Data'!$AZ:$AZ,"*Earl*", 'Raw Data'!$H:$H, "Non*", 'Raw Data'!$J:$J, "*tendance", 'Raw Data'!$J:$J, "*upport"))
/
(COUNTIFS('Raw Data'!$AX:$AX,"&lt;=" &amp;DATE(MID($AV$3, 15, 4), MONTH("1 " &amp; AY$6 &amp; " " &amp; MID($AV$3, 15, 4)) + 1, 0 ), 'Raw Data'!$AM:$AM,"&gt;" &amp;DATE(MID($AV$3, 15, 4), MONTH("1 " &amp; AY$6 &amp; " " &amp; MID($AV$3, 15, 4)), 0 ),'Raw Data'!$O:$O,""&amp;'Raw Data'!$B$1,'Raw Data'!$D:$D,"&lt;&gt;*ithdr*",'Raw Data'!$D:$D,"&lt;&gt;*ancel*",'Raw Data'!$P:$P,"--",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Data'!$H:$H, "Non*", 'Raw Data'!$J:$J, "*tendance", 'Raw Data'!$J:$J, "*upport")))*100,
"---"   )</f>
        <v>---</v>
      </c>
      <c r="AZ18" s="73"/>
      <c r="BA18" s="73"/>
      <c r="BB18" s="77"/>
      <c r="BC18" s="106"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Data'!$AZ:$AZ,"*Earl*", 'Raw Data'!$H:$H, "Non*", 'Raw Data'!$J:$J, "*tendance", 'Raw Data'!$J:$J, "*upport"))
/
(COUNTIFS('Raw Data'!$AX:$AX,"&lt;=" &amp;DATE(MID($AV$3, 15, 4), MONTH("1 " &amp; BC$6 &amp; " " &amp; MID($AV$3, 15, 4)) + 1, 0 ), 'Raw Data'!$AM:$AM,"&gt;" &amp;DATE(MID($AV$3, 15, 4), MONTH("1 " &amp; BC$6 &amp; " " &amp; MID($AV$3, 15, 4)), 0 ),'Raw Data'!$O:$O,""&amp;'Raw Data'!$B$1,'Raw Data'!$D:$D,"&lt;&gt;*ithdr*",'Raw Data'!$D:$D,"&lt;&gt;*ancel*",'Raw Data'!$P:$P,"--",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Data'!$H:$H, "Non*", 'Raw Data'!$J:$J, "*tendance", 'Raw Data'!$J:$J, "*upport")))*100,
"---"   )</f>
        <v>---</v>
      </c>
      <c r="BD18" s="73"/>
      <c r="BE18" s="73"/>
      <c r="BF18" s="77"/>
    </row>
    <row r="19" ht="12.75" customHeight="1">
      <c r="A19" s="90" t="s">
        <v>126</v>
      </c>
      <c r="B19" s="73"/>
      <c r="C19" s="73"/>
      <c r="D19" s="73"/>
      <c r="E19" s="73"/>
      <c r="F19" s="73"/>
      <c r="G19" s="73"/>
      <c r="H19" s="73"/>
      <c r="I19" s="73"/>
      <c r="J19" s="77"/>
      <c r="K19" s="107">
        <f>COUNTIFS('Raw Data'!$AM:$AM,"&lt;=" &amp;DATE(LEFT($AV$3, 4), MONTH("1 " &amp; K$6 &amp; " " &amp; LEFT($AV$3, 4)) + 1, 0 ), 'Raw Data'!$AM:$AM,"&gt;" &amp;DATE(LEFT($AV$3, 4), MONTH("1 " &amp; K$6 &amp; " " &amp; LEFT($AV$3, 4)), 0 ),'Raw Data'!$O:$O,""&amp;'Raw Data'!$B$1,'Raw Data'!$D:$D,"&lt;&gt;*ithdr*",'Raw Data'!$D:$D,"&lt;&gt;*ancel*",'Raw Data'!$P:$P,"--")
+
COUNTIFS('Raw Data'!$AM:$AM,"&lt;=" &amp;DATE(LEFT($AV$3, 4), MONTH("1 " &amp; K$6 &amp; " " &amp; LEFT($AV$3, 4)) + 1, 0 ), 'Raw Data'!$AM:$AM,"&gt;" &amp;DATE(LEFT($AV$3, 4), MONTH("1 " &amp; K$6 &amp; " " &amp; LEFT($AV$3, 4)), 0 ),'Raw Data'!$P:$P,""&amp;'Raw Data'!$B$1,'Raw Data'!$D:$D,"&lt;&gt;*ithdr*",'Raw Data'!$D:$D,"&lt;&gt;*ancel*")</f>
        <v>0</v>
      </c>
      <c r="L19" s="73"/>
      <c r="M19" s="73"/>
      <c r="N19" s="77"/>
      <c r="O19" s="107">
        <f>COUNTIFS('Raw Data'!$AM:$AM,"&lt;=" &amp;DATE(LEFT($AV$3, 4), MONTH("1 " &amp; O$6 &amp; " " &amp; LEFT($AV$3, 4)) + 1, 0 ), 'Raw Data'!$AM:$AM,"&gt;" &amp;DATE(LEFT($AV$3, 4), MONTH("1 " &amp; O$6 &amp; " " &amp; LEFT($AV$3, 4)), 0 ),'Raw Data'!$O:$O,""&amp;'Raw Data'!$B$1,'Raw Data'!$D:$D,"&lt;&gt;*ithdr*",'Raw Data'!$D:$D,"&lt;&gt;*ancel*",'Raw Data'!$P:$P,"--")
+
COUNTIFS('Raw Data'!$AM:$AM,"&lt;=" &amp;DATE(LEFT($AV$3, 4), MONTH("1 " &amp; O$6 &amp; " " &amp; LEFT($AV$3, 4)) + 1, 0 ), 'Raw Data'!$AM:$AM,"&gt;" &amp;DATE(LEFT($AV$3, 4), MONTH("1 " &amp; O$6 &amp; " " &amp; LEFT($AV$3, 4)), 0 ),'Raw Data'!$P:$P,""&amp;'Raw Data'!$B$1,'Raw Data'!$D:$D,"&lt;&gt;*ithdr*",'Raw Data'!$D:$D,"&lt;&gt;*ancel*")</f>
        <v>0</v>
      </c>
      <c r="P19" s="73"/>
      <c r="Q19" s="73"/>
      <c r="R19" s="77"/>
      <c r="S19" s="107">
        <f>COUNTIFS('Raw Data'!$AM:$AM,"&lt;=" &amp;DATE(LEFT($AV$3, 4), MONTH("1 " &amp; S$6 &amp; " " &amp; LEFT($AV$3, 4)) + 1, 0 ), 'Raw Data'!$AM:$AM,"&gt;" &amp;DATE(LEFT($AV$3, 4), MONTH("1 " &amp; S$6 &amp; " " &amp; LEFT($AV$3, 4)), 0 ),'Raw Data'!$O:$O,""&amp;'Raw Data'!$B$1,'Raw Data'!$D:$D,"&lt;&gt;*ithdr*",'Raw Data'!$D:$D,"&lt;&gt;*ancel*",'Raw Data'!$P:$P,"--")
+
COUNTIFS('Raw Data'!$AM:$AM,"&lt;=" &amp;DATE(LEFT($AV$3, 4), MONTH("1 " &amp; S$6 &amp; " " &amp; LEFT($AV$3, 4)) + 1, 0 ), 'Raw Data'!$AM:$AM,"&gt;" &amp;DATE(LEFT($AV$3, 4), MONTH("1 " &amp; S$6 &amp; " " &amp; LEFT($AV$3, 4)), 0 ),'Raw Data'!$P:$P,""&amp;'Raw Data'!$B$1,'Raw Data'!$D:$D,"&lt;&gt;*ithdr*",'Raw Data'!$D:$D,"&lt;&gt;*ancel*")</f>
        <v>0</v>
      </c>
      <c r="T19" s="73"/>
      <c r="U19" s="73"/>
      <c r="V19" s="77"/>
      <c r="W19" s="107">
        <f>COUNTIFS('Raw Data'!$AM:$AM,"&lt;=" &amp;DATE(LEFT($AV$3, 4), MONTH("1 " &amp; W$6 &amp; " " &amp; LEFT($AV$3, 4)) + 1, 0 ), 'Raw Data'!$AM:$AM,"&gt;" &amp;DATE(LEFT($AV$3, 4), MONTH("1 " &amp; W$6 &amp; " " &amp; LEFT($AV$3, 4)), 0 ),'Raw Data'!$O:$O,""&amp;'Raw Data'!$B$1,'Raw Data'!$D:$D,"&lt;&gt;*ithdr*",'Raw Data'!$D:$D,"&lt;&gt;*ancel*",'Raw Data'!$P:$P,"--")
+
COUNTIFS('Raw Data'!$AM:$AM,"&lt;=" &amp;DATE(LEFT($AV$3, 4), MONTH("1 " &amp; W$6 &amp; " " &amp; LEFT($AV$3, 4)) + 1, 0 ), 'Raw Data'!$AM:$AM,"&gt;" &amp;DATE(LEFT($AV$3, 4), MONTH("1 " &amp; W$6 &amp; " " &amp; LEFT($AV$3, 4)), 0 ),'Raw Data'!$P:$P,""&amp;'Raw Data'!$B$1,'Raw Data'!$D:$D,"&lt;&gt;*ithdr*",'Raw Data'!$D:$D,"&lt;&gt;*ancel*")</f>
        <v>0</v>
      </c>
      <c r="X19" s="73"/>
      <c r="Y19" s="73"/>
      <c r="Z19" s="77"/>
      <c r="AA19" s="107">
        <f>COUNTIFS('Raw Data'!$AM:$AM,"&lt;=" &amp;DATE(LEFT($AV$3, 4), MONTH("1 " &amp; AA$6 &amp; " " &amp; LEFT($AV$3, 4)) + 1, 0 ), 'Raw Data'!$AM:$AM,"&gt;" &amp;DATE(LEFT($AV$3, 4), MONTH("1 " &amp; AA$6 &amp; " " &amp; LEFT($AV$3, 4)), 0 ),'Raw Data'!$O:$O,""&amp;'Raw Data'!$B$1,'Raw Data'!$D:$D,"&lt;&gt;*ithdr*",'Raw Data'!$D:$D,"&lt;&gt;*ancel*",'Raw Data'!$P:$P,"--")
+
COUNTIFS('Raw Data'!$AM:$AM,"&lt;=" &amp;DATE(LEFT($AV$3, 4), MONTH("1 " &amp; AA$6 &amp; " " &amp; LEFT($AV$3, 4)) + 1, 0 ), 'Raw Data'!$AM:$AM,"&gt;" &amp;DATE(LEFT($AV$3, 4), MONTH("1 " &amp; AA$6 &amp; " " &amp; LEFT($AV$3, 4)), 0 ),'Raw Data'!$P:$P,""&amp;'Raw Data'!$B$1,'Raw Data'!$D:$D,"&lt;&gt;*ithdr*",'Raw Data'!$D:$D,"&lt;&gt;*ancel*")</f>
        <v>0</v>
      </c>
      <c r="AB19" s="73"/>
      <c r="AC19" s="73"/>
      <c r="AD19" s="77"/>
      <c r="AE19" s="107">
        <f>COUNTIFS('Raw Data'!$AM:$AM,"&lt;=" &amp;DATE(LEFT($AV$3, 4), MONTH("1 " &amp; AE$6 &amp; " " &amp; LEFT($AV$3, 4)) + 1, 0 ), 'Raw Data'!$AM:$AM,"&gt;" &amp;DATE(LEFT($AV$3, 4), MONTH("1 " &amp; AE$6 &amp; " " &amp; LEFT($AV$3, 4)), 0 ),'Raw Data'!$O:$O,""&amp;'Raw Data'!$B$1,'Raw Data'!$D:$D,"&lt;&gt;*ithdr*",'Raw Data'!$D:$D,"&lt;&gt;*ancel*",'Raw Data'!$P:$P,"--")
+
COUNTIFS('Raw Data'!$AM:$AM,"&lt;=" &amp;DATE(LEFT($AV$3, 4), MONTH("1 " &amp; AE$6 &amp; " " &amp; LEFT($AV$3, 4)) + 1, 0 ), 'Raw Data'!$AM:$AM,"&gt;" &amp;DATE(LEFT($AV$3, 4), MONTH("1 " &amp; AE$6 &amp; " " &amp; LEFT($AV$3, 4)), 0 ),'Raw Data'!$P:$P,""&amp;'Raw Data'!$B$1,'Raw Data'!$D:$D,"&lt;&gt;*ithdr*",'Raw Data'!$D:$D,"&lt;&gt;*ancel*")</f>
        <v>0</v>
      </c>
      <c r="AF19" s="73"/>
      <c r="AG19" s="73"/>
      <c r="AH19" s="77"/>
      <c r="AI19" s="107">
        <f>COUNTIFS('Raw Data'!$AM:$AM,"&lt;=" &amp;DATE(LEFT($AV$3, 4), MONTH("1 " &amp; AI$6 &amp; " " &amp; LEFT($AV$3, 4)) + 1, 0 ), 'Raw Data'!$AM:$AM,"&gt;" &amp;DATE(LEFT($AV$3, 4), MONTH("1 " &amp; AI$6 &amp; " " &amp; LEFT($AV$3, 4)), 0 ),'Raw Data'!$O:$O,""&amp;'Raw Data'!$B$1,'Raw Data'!$D:$D,"&lt;&gt;*ithdr*",'Raw Data'!$D:$D,"&lt;&gt;*ancel*",'Raw Data'!$P:$P,"--")
+
COUNTIFS('Raw Data'!$AM:$AM,"&lt;=" &amp;DATE(LEFT($AV$3, 4), MONTH("1 " &amp; AI$6 &amp; " " &amp; LEFT($AV$3, 4)) + 1, 0 ), 'Raw Data'!$AM:$AM,"&gt;" &amp;DATE(LEFT($AV$3, 4), MONTH("1 " &amp; AI$6 &amp; " " &amp; LEFT($AV$3, 4)), 0 ),'Raw Data'!$P:$P,""&amp;'Raw Data'!$B$1,'Raw Data'!$D:$D,"&lt;&gt;*ithdr*",'Raw Data'!$D:$D,"&lt;&gt;*ancel*")</f>
        <v>0</v>
      </c>
      <c r="AJ19" s="73"/>
      <c r="AK19" s="73"/>
      <c r="AL19" s="77"/>
      <c r="AM19" s="107">
        <f>COUNTIFS('Raw Data'!$AM:$AM,"&lt;=" &amp;DATE(LEFT($AV$3, 4), MONTH("1 " &amp; AM$6 &amp; " " &amp; LEFT($AV$3, 4)) + 1, 0 ), 'Raw Data'!$AM:$AM,"&gt;" &amp;DATE(LEFT($AV$3, 4), MONTH("1 " &amp; AM$6 &amp; " " &amp; LEFT($AV$3, 4)), 0 ),'Raw Data'!$O:$O,""&amp;'Raw Data'!$B$1,'Raw Data'!$D:$D,"&lt;&gt;*ithdr*",'Raw Data'!$D:$D,"&lt;&gt;*ancel*",'Raw Data'!$P:$P,"--")
+
COUNTIFS('Raw Data'!$AM:$AM,"&lt;=" &amp;DATE(LEFT($AV$3, 4), MONTH("1 " &amp; AM$6 &amp; " " &amp; LEFT($AV$3, 4)) + 1, 0 ), 'Raw Data'!$AM:$AM,"&gt;" &amp;DATE(LEFT($AV$3, 4), MONTH("1 " &amp; AM$6 &amp; " " &amp; LEFT($AV$3, 4)), 0 ),'Raw Data'!$P:$P,""&amp;'Raw Data'!$B$1,'Raw Data'!$D:$D,"&lt;&gt;*ithdr*",'Raw Data'!$D:$D,"&lt;&gt;*ancel*")</f>
        <v>0</v>
      </c>
      <c r="AN19" s="73"/>
      <c r="AO19" s="73"/>
      <c r="AP19" s="77"/>
      <c r="AQ19" s="107">
        <f>COUNTIFS('Raw Data'!$AM:$AM,"&lt;=" &amp;DATE(LEFT($AV$3, 4), MONTH("1 " &amp; AQ$6 &amp; " " &amp; LEFT($AV$3, 4)) + 1, 0 ), 'Raw Data'!$AM:$AM,"&gt;" &amp;DATE(LEFT($AV$3, 4), MONTH("1 " &amp; AQ$6 &amp; " " &amp; LEFT($AV$3, 4)), 0 ),'Raw Data'!$O:$O,""&amp;'Raw Data'!$B$1,'Raw Data'!$D:$D,"&lt;&gt;*ithdr*",'Raw Data'!$D:$D,"&lt;&gt;*ancel*",'Raw Data'!$P:$P,"--")
+
COUNTIFS('Raw Data'!$AM:$AM,"&lt;=" &amp;DATE(LEFT($AV$3, 4), MONTH("1 " &amp; AQ$6 &amp; " " &amp; LEFT($AV$3, 4)) + 1, 0 ), 'Raw Data'!$AM:$AM,"&gt;" &amp;DATE(LEFT($AV$3, 4), MONTH("1 " &amp; AQ$6 &amp; " " &amp; LEFT($AV$3, 4)), 0 ),'Raw Data'!$P:$P,""&amp;'Raw Data'!$B$1,'Raw Data'!$D:$D,"&lt;&gt;*ithdr*",'Raw Data'!$D:$D,"&lt;&gt;*ancel*")</f>
        <v>0</v>
      </c>
      <c r="AR19" s="73"/>
      <c r="AS19" s="73"/>
      <c r="AT19" s="77"/>
      <c r="AU19" s="107">
        <f>COUNTIFS('Raw Data'!$AM:$AM,"&lt;=" &amp;DATE(MID($AV$3, 15, 4), MONTH("1 " &amp; AU$6 &amp; " " &amp; MID($AV$3, 15, 4)) + 1, 0 ), 'Raw Data'!$AM:$AM,"&gt;" &amp;DATE(MID($AV$3, 15, 4), MONTH("1 " &amp; AU$6 &amp; " " &amp; MID($AV$3, 15, 4)), 0 ),'Raw Data'!$O:$O,""&amp;'Raw Data'!$B$1,'Raw Data'!$D:$D,"&lt;&gt;*ithdr*",'Raw Data'!$D:$D,"&lt;&gt;*ancel*",'Raw Data'!$P:$P,"--")
+
COUNTIFS('Raw Data'!$AM:$AM,"&lt;=" &amp;DATE(MID($AV$3, 15, 4), MONTH("1 " &amp; AU$6 &amp; " " &amp; MID($AV$3, 15, 4)) + 1, 0 ), 'Raw Data'!$AM:$AM,"&gt;" &amp;DATE(MID($AV$3, 15, 4), MONTH("1 " &amp; AU$6 &amp; " " &amp; MID($AV$3, 15, 4)), 0 ),'Raw Data'!$P:$P,""&amp;'Raw Data'!$B$1,'Raw Data'!$D:$D,"&lt;&gt;*ithdr*",'Raw Data'!$D:$D,"&lt;&gt;*ancel*")</f>
        <v>0</v>
      </c>
      <c r="AV19" s="73"/>
      <c r="AW19" s="73"/>
      <c r="AX19" s="77"/>
      <c r="AY19" s="107">
        <f>COUNTIFS('Raw Data'!$AM:$AM,"&lt;=" &amp;DATE(MID($AV$3, 15, 4), MONTH("1 " &amp; AY$6 &amp; " " &amp; MID($AV$3, 15, 4)) + 1, 0 ), 'Raw Data'!$AM:$AM,"&gt;" &amp;DATE(MID($AV$3, 15, 4), MONTH("1 " &amp; AY$6 &amp; " " &amp; MID($AV$3, 15, 4)), 0 ),'Raw Data'!$O:$O,""&amp;'Raw Data'!$B$1,'Raw Data'!$D:$D,"&lt;&gt;*ithdr*",'Raw Data'!$D:$D,"&lt;&gt;*ancel*",'Raw Data'!$P:$P,"--")
+
COUNTIFS('Raw Data'!$AM:$AM,"&lt;=" &amp;DATE(MID($AV$3, 15, 4), MONTH("1 " &amp; AY$6 &amp; " " &amp; MID($AV$3, 15, 4)) + 1, 0 ), 'Raw Data'!$AM:$AM,"&gt;" &amp;DATE(MID($AV$3, 15, 4), MONTH("1 " &amp; AY$6 &amp; " " &amp; MID($AV$3, 15, 4)), 0 ),'Raw Data'!$P:$P,""&amp;'Raw Data'!$B$1,'Raw Data'!$D:$D,"&lt;&gt;*ithdr*",'Raw Data'!$D:$D,"&lt;&gt;*ancel*")</f>
        <v>0</v>
      </c>
      <c r="AZ19" s="73"/>
      <c r="BA19" s="73"/>
      <c r="BB19" s="77"/>
      <c r="BC19" s="107">
        <f>COUNTIFS('Raw Data'!$AM:$AM,"&lt;=" &amp;DATE(MID($AV$3, 15, 4), MONTH("1 " &amp; BC$6 &amp; " " &amp; MID($AV$3, 15, 4)) + 1, 0 ), 'Raw Data'!$AM:$AM,"&gt;" &amp;DATE(MID($AV$3, 15, 4), MONTH("1 " &amp; BC$6 &amp; " " &amp; MID($AV$3, 15, 4)), 0 ),'Raw Data'!$O:$O,""&amp;'Raw Data'!$B$1,'Raw Data'!$D:$D,"&lt;&gt;*ithdr*",'Raw Data'!$D:$D,"&lt;&gt;*ancel*",'Raw Data'!$P:$P,"--")
+
COUNTIFS('Raw Data'!$AM:$AM,"&lt;=" &amp;DATE(MID($AV$3, 15, 4), MONTH("1 " &amp; BC$6 &amp; " " &amp; MID($AV$3, 15, 4)) + 1, 0 ), 'Raw Data'!$AM:$AM,"&gt;" &amp;DATE(MID($AV$3, 15, 4), MONTH("1 " &amp; BC$6 &amp; " " &amp; MID($AV$3, 15, 4)), 0 ),'Raw Data'!$P:$P,""&amp;'Raw Data'!$B$1,'Raw Data'!$D:$D,"&lt;&gt;*ithdr*",'Raw Data'!$D:$D,"&lt;&gt;*ancel*")</f>
        <v>0</v>
      </c>
      <c r="BD19" s="73"/>
      <c r="BE19" s="73"/>
      <c r="BF19" s="74"/>
    </row>
    <row r="20" ht="12.75" customHeight="1">
      <c r="A20" s="75" t="s">
        <v>97</v>
      </c>
      <c r="B20" s="73"/>
      <c r="C20" s="73"/>
      <c r="D20" s="73"/>
      <c r="E20" s="73"/>
      <c r="F20" s="73"/>
      <c r="G20" s="73"/>
      <c r="H20" s="73"/>
      <c r="I20" s="73"/>
      <c r="J20" s="77"/>
      <c r="K20" s="109">
        <f>COUNTIFS('Raw Data'!$AM:$AM,"&lt;=" &amp;DATE(LEFT($AV$3, 4), MONTH("1 " &amp; K$6 &amp; " " &amp; LEFT($AV$3, 4)) + 1, 0 ), 'Raw Data'!$AM:$AM,"&gt;" &amp;DATE(LEFT($AV$3, 4), MONTH("1 " &amp; K$6 &amp; " " &amp; LEFT($AV$3, 4)), 0 ), 'Raw Data'!$H:$H, "Ear*", 'Raw Data'!$O:$O,""&amp;'Raw Data'!$B$1,'Raw Data'!$D:$D,"&lt;&gt;*ithdr*",'Raw Data'!$D:$D,"&lt;&gt;*ancel*",'Raw Data'!$P:$P,"--")
+
COUNTIFS('Raw Data'!$AM:$AM,"&lt;=" &amp;DATE(LEFT($AV$3, 4), MONTH("1 " &amp; K$6 &amp; " " &amp; LEFT($AV$3, 4)) + 1, 0 ), 'Raw Data'!$AM:$AM,"&gt;" &amp;DATE(LEFT($AV$3, 4), MONTH("1 " &amp; K$6 &amp; " " &amp; LEFT($AV$3, 4)), 0 ), 'Raw Data'!$H:$H, "Ear*", 'Raw Data'!$P:$P,""&amp;'Raw Data'!$B$1,'Raw Data'!$D:$D,"&lt;&gt;*ithdr*",'Raw Data'!$D:$D,"&lt;&gt;*ancel*")</f>
        <v>0</v>
      </c>
      <c r="L20" s="73"/>
      <c r="M20" s="73"/>
      <c r="N20" s="77"/>
      <c r="O20" s="109">
        <f>COUNTIFS('Raw Data'!$AM:$AM,"&lt;=" &amp;DATE(LEFT($AV$3, 4), MONTH("1 " &amp; O$6 &amp; " " &amp; LEFT($AV$3, 4)) + 1, 0 ), 'Raw Data'!$AM:$AM,"&gt;" &amp;DATE(LEFT($AV$3, 4), MONTH("1 " &amp; O$6 &amp; " " &amp; LEFT($AV$3, 4)), 0 ), 'Raw Data'!$H:$H, "Ear*", 'Raw Data'!$O:$O,""&amp;'Raw Data'!$B$1,'Raw Data'!$D:$D,"&lt;&gt;*ithdr*",'Raw Data'!$D:$D,"&lt;&gt;*ancel*",'Raw Data'!$P:$P,"--")
+
COUNTIFS('Raw Data'!$AM:$AM,"&lt;=" &amp;DATE(LEFT($AV$3, 4), MONTH("1 " &amp; O$6 &amp; " " &amp; LEFT($AV$3, 4)) + 1, 0 ), 'Raw Data'!$AM:$AM,"&gt;" &amp;DATE(LEFT($AV$3, 4), MONTH("1 " &amp; O$6 &amp; " " &amp; LEFT($AV$3, 4)), 0 ), 'Raw Data'!$H:$H, "Ear*", 'Raw Data'!$P:$P,""&amp;'Raw Data'!$B$1,'Raw Data'!$D:$D,"&lt;&gt;*ithdr*",'Raw Data'!$D:$D,"&lt;&gt;*ancel*")</f>
        <v>0</v>
      </c>
      <c r="P20" s="73"/>
      <c r="Q20" s="73"/>
      <c r="R20" s="77"/>
      <c r="S20" s="109">
        <f>COUNTIFS('Raw Data'!$AM:$AM,"&lt;=" &amp;DATE(LEFT($AV$3, 4), MONTH("1 " &amp; S$6 &amp; " " &amp; LEFT($AV$3, 4)) + 1, 0 ), 'Raw Data'!$AM:$AM,"&gt;" &amp;DATE(LEFT($AV$3, 4), MONTH("1 " &amp; S$6 &amp; " " &amp; LEFT($AV$3, 4)), 0 ), 'Raw Data'!$H:$H, "Ear*", 'Raw Data'!$O:$O,""&amp;'Raw Data'!$B$1,'Raw Data'!$D:$D,"&lt;&gt;*ithdr*",'Raw Data'!$D:$D,"&lt;&gt;*ancel*",'Raw Data'!$P:$P,"--")
+
COUNTIFS('Raw Data'!$AM:$AM,"&lt;=" &amp;DATE(LEFT($AV$3, 4), MONTH("1 " &amp; S$6 &amp; " " &amp; LEFT($AV$3, 4)) + 1, 0 ), 'Raw Data'!$AM:$AM,"&gt;" &amp;DATE(LEFT($AV$3, 4), MONTH("1 " &amp; S$6 &amp; " " &amp; LEFT($AV$3, 4)), 0 ), 'Raw Data'!$H:$H, "Ear*", 'Raw Data'!$P:$P,""&amp;'Raw Data'!$B$1,'Raw Data'!$D:$D,"&lt;&gt;*ithdr*",'Raw Data'!$D:$D,"&lt;&gt;*ancel*")</f>
        <v>0</v>
      </c>
      <c r="T20" s="73"/>
      <c r="U20" s="73"/>
      <c r="V20" s="77"/>
      <c r="W20" s="109">
        <f>COUNTIFS('Raw Data'!$AM:$AM,"&lt;=" &amp;DATE(LEFT($AV$3, 4), MONTH("1 " &amp; W$6 &amp; " " &amp; LEFT($AV$3, 4)) + 1, 0 ), 'Raw Data'!$AM:$AM,"&gt;" &amp;DATE(LEFT($AV$3, 4), MONTH("1 " &amp; W$6 &amp; " " &amp; LEFT($AV$3, 4)), 0 ), 'Raw Data'!$H:$H, "Ear*", 'Raw Data'!$O:$O,""&amp;'Raw Data'!$B$1,'Raw Data'!$D:$D,"&lt;&gt;*ithdr*",'Raw Data'!$D:$D,"&lt;&gt;*ancel*",'Raw Data'!$P:$P,"--")
+
COUNTIFS('Raw Data'!$AM:$AM,"&lt;=" &amp;DATE(LEFT($AV$3, 4), MONTH("1 " &amp; W$6 &amp; " " &amp; LEFT($AV$3, 4)) + 1, 0 ), 'Raw Data'!$AM:$AM,"&gt;" &amp;DATE(LEFT($AV$3, 4), MONTH("1 " &amp; W$6 &amp; " " &amp; LEFT($AV$3, 4)), 0 ), 'Raw Data'!$H:$H, "Ear*", 'Raw Data'!$P:$P,""&amp;'Raw Data'!$B$1,'Raw Data'!$D:$D,"&lt;&gt;*ithdr*",'Raw Data'!$D:$D,"&lt;&gt;*ancel*")</f>
        <v>0</v>
      </c>
      <c r="X20" s="73"/>
      <c r="Y20" s="73"/>
      <c r="Z20" s="77"/>
      <c r="AA20" s="109">
        <f>COUNTIFS('Raw Data'!$AM:$AM,"&lt;=" &amp;DATE(LEFT($AV$3, 4), MONTH("1 " &amp; AA$6 &amp; " " &amp; LEFT($AV$3, 4)) + 1, 0 ), 'Raw Data'!$AM:$AM,"&gt;" &amp;DATE(LEFT($AV$3, 4), MONTH("1 " &amp; AA$6 &amp; " " &amp; LEFT($AV$3, 4)), 0 ), 'Raw Data'!$H:$H, "Ear*", 'Raw Data'!$O:$O,""&amp;'Raw Data'!$B$1,'Raw Data'!$D:$D,"&lt;&gt;*ithdr*",'Raw Data'!$D:$D,"&lt;&gt;*ancel*",'Raw Data'!$P:$P,"--")
+
COUNTIFS('Raw Data'!$AM:$AM,"&lt;=" &amp;DATE(LEFT($AV$3, 4), MONTH("1 " &amp; AA$6 &amp; " " &amp; LEFT($AV$3, 4)) + 1, 0 ), 'Raw Data'!$AM:$AM,"&gt;" &amp;DATE(LEFT($AV$3, 4), MONTH("1 " &amp; AA$6 &amp; " " &amp; LEFT($AV$3, 4)), 0 ), 'Raw Data'!$H:$H, "Ear*", 'Raw Data'!$P:$P,""&amp;'Raw Data'!$B$1,'Raw Data'!$D:$D,"&lt;&gt;*ithdr*",'Raw Data'!$D:$D,"&lt;&gt;*ancel*")</f>
        <v>0</v>
      </c>
      <c r="AB20" s="73"/>
      <c r="AC20" s="73"/>
      <c r="AD20" s="77"/>
      <c r="AE20" s="109">
        <f>COUNTIFS('Raw Data'!$AM:$AM,"&lt;=" &amp;DATE(LEFT($AV$3, 4), MONTH("1 " &amp; AE$6 &amp; " " &amp; LEFT($AV$3, 4)) + 1, 0 ), 'Raw Data'!$AM:$AM,"&gt;" &amp;DATE(LEFT($AV$3, 4), MONTH("1 " &amp; AE$6 &amp; " " &amp; LEFT($AV$3, 4)), 0 ), 'Raw Data'!$H:$H, "Ear*", 'Raw Data'!$O:$O,""&amp;'Raw Data'!$B$1,'Raw Data'!$D:$D,"&lt;&gt;*ithdr*",'Raw Data'!$D:$D,"&lt;&gt;*ancel*",'Raw Data'!$P:$P,"--")
+
COUNTIFS('Raw Data'!$AM:$AM,"&lt;=" &amp;DATE(LEFT($AV$3, 4), MONTH("1 " &amp; AE$6 &amp; " " &amp; LEFT($AV$3, 4)) + 1, 0 ), 'Raw Data'!$AM:$AM,"&gt;" &amp;DATE(LEFT($AV$3, 4), MONTH("1 " &amp; AE$6 &amp; " " &amp; LEFT($AV$3, 4)), 0 ), 'Raw Data'!$H:$H, "Ear*", 'Raw Data'!$P:$P,""&amp;'Raw Data'!$B$1,'Raw Data'!$D:$D,"&lt;&gt;*ithdr*",'Raw Data'!$D:$D,"&lt;&gt;*ancel*")</f>
        <v>0</v>
      </c>
      <c r="AF20" s="73"/>
      <c r="AG20" s="73"/>
      <c r="AH20" s="77"/>
      <c r="AI20" s="109">
        <f>COUNTIFS('Raw Data'!$AM:$AM,"&lt;=" &amp;DATE(LEFT($AV$3, 4), MONTH("1 " &amp; AI$6 &amp; " " &amp; LEFT($AV$3, 4)) + 1, 0 ), 'Raw Data'!$AM:$AM,"&gt;" &amp;DATE(LEFT($AV$3, 4), MONTH("1 " &amp; AI$6 &amp; " " &amp; LEFT($AV$3, 4)), 0 ), 'Raw Data'!$H:$H, "Ear*", 'Raw Data'!$O:$O,""&amp;'Raw Data'!$B$1,'Raw Data'!$D:$D,"&lt;&gt;*ithdr*",'Raw Data'!$D:$D,"&lt;&gt;*ancel*",'Raw Data'!$P:$P,"--")
+
COUNTIFS('Raw Data'!$AM:$AM,"&lt;=" &amp;DATE(LEFT($AV$3, 4), MONTH("1 " &amp; AI$6 &amp; " " &amp; LEFT($AV$3, 4)) + 1, 0 ), 'Raw Data'!$AM:$AM,"&gt;" &amp;DATE(LEFT($AV$3, 4), MONTH("1 " &amp; AI$6 &amp; " " &amp; LEFT($AV$3, 4)), 0 ), 'Raw Data'!$H:$H, "Ear*", 'Raw Data'!$P:$P,""&amp;'Raw Data'!$B$1,'Raw Data'!$D:$D,"&lt;&gt;*ithdr*",'Raw Data'!$D:$D,"&lt;&gt;*ancel*")</f>
        <v>0</v>
      </c>
      <c r="AJ20" s="73"/>
      <c r="AK20" s="73"/>
      <c r="AL20" s="77"/>
      <c r="AM20" s="109">
        <f>COUNTIFS('Raw Data'!$AM:$AM,"&lt;=" &amp;DATE(LEFT($AV$3, 4), MONTH("1 " &amp; AM$6 &amp; " " &amp; LEFT($AV$3, 4)) + 1, 0 ), 'Raw Data'!$AM:$AM,"&gt;" &amp;DATE(LEFT($AV$3, 4), MONTH("1 " &amp; AM$6 &amp; " " &amp; LEFT($AV$3, 4)), 0 ), 'Raw Data'!$H:$H, "Ear*", 'Raw Data'!$O:$O,""&amp;'Raw Data'!$B$1,'Raw Data'!$D:$D,"&lt;&gt;*ithdr*",'Raw Data'!$D:$D,"&lt;&gt;*ancel*",'Raw Data'!$P:$P,"--")
+
COUNTIFS('Raw Data'!$AM:$AM,"&lt;=" &amp;DATE(LEFT($AV$3, 4), MONTH("1 " &amp; AM$6 &amp; " " &amp; LEFT($AV$3, 4)) + 1, 0 ), 'Raw Data'!$AM:$AM,"&gt;" &amp;DATE(LEFT($AV$3, 4), MONTH("1 " &amp; AM$6 &amp; " " &amp; LEFT($AV$3, 4)), 0 ), 'Raw Data'!$H:$H, "Ear*", 'Raw Data'!$P:$P,""&amp;'Raw Data'!$B$1,'Raw Data'!$D:$D,"&lt;&gt;*ithdr*",'Raw Data'!$D:$D,"&lt;&gt;*ancel*")</f>
        <v>0</v>
      </c>
      <c r="AN20" s="73"/>
      <c r="AO20" s="73"/>
      <c r="AP20" s="77"/>
      <c r="AQ20" s="109">
        <f>COUNTIFS('Raw Data'!$AM:$AM,"&lt;=" &amp;DATE(LEFT($AV$3, 4), MONTH("1 " &amp; AQ$6 &amp; " " &amp; LEFT($AV$3, 4)) + 1, 0 ), 'Raw Data'!$AM:$AM,"&gt;" &amp;DATE(LEFT($AV$3, 4), MONTH("1 " &amp; AQ$6 &amp; " " &amp; LEFT($AV$3, 4)), 0 ), 'Raw Data'!$H:$H, "Ear*", 'Raw Data'!$O:$O,""&amp;'Raw Data'!$B$1,'Raw Data'!$D:$D,"&lt;&gt;*ithdr*",'Raw Data'!$D:$D,"&lt;&gt;*ancel*",'Raw Data'!$P:$P,"--")
+
COUNTIFS('Raw Data'!$AM:$AM,"&lt;=" &amp;DATE(LEFT($AV$3, 4), MONTH("1 " &amp; AQ$6 &amp; " " &amp; LEFT($AV$3, 4)) + 1, 0 ), 'Raw Data'!$AM:$AM,"&gt;" &amp;DATE(LEFT($AV$3, 4), MONTH("1 " &amp; AQ$6 &amp; " " &amp; LEFT($AV$3, 4)), 0 ), 'Raw Data'!$H:$H, "Ear*", 'Raw Data'!$P:$P,""&amp;'Raw Data'!$B$1,'Raw Data'!$D:$D,"&lt;&gt;*ithdr*",'Raw Data'!$D:$D,"&lt;&gt;*ancel*")</f>
        <v>0</v>
      </c>
      <c r="AR20" s="73"/>
      <c r="AS20" s="73"/>
      <c r="AT20" s="77"/>
      <c r="AU20" s="109">
        <f>COUNTIFS('Raw Data'!$AM:$AM,"&lt;=" &amp;DATE(MID($AV$3, 15, 4), MONTH("1 " &amp; AU$6 &amp; " " &amp; MID($AV$3, 15, 4)) + 1, 0 ), 'Raw Data'!$AM:$AM,"&gt;" &amp;DATE(MID($AV$3, 15, 4), MONTH("1 " &amp; AU$6 &amp; " " &amp; MID($AV$3, 15, 4)), 0 ), 'Raw Data'!$H:$H, "Ear*", 'Raw Data'!$O:$O,""&amp;'Raw Data'!$B$1,'Raw Data'!$D:$D,"&lt;&gt;*ithdr*",'Raw Data'!$D:$D,"&lt;&gt;*ancel*",'Raw Data'!$P:$P,"--")
+
COUNTIFS('Raw Data'!$AM:$AM,"&lt;=" &amp;DATE(MID($AV$3, 15, 4), MONTH("1 " &amp; AU$6 &amp; " " &amp; MID($AV$3, 15, 4)) + 1, 0 ), 'Raw Data'!$AM:$AM,"&gt;" &amp;DATE(MID($AV$3, 15, 4), MONTH("1 " &amp; AU$6 &amp; " " &amp; MID($AV$3, 15, 4)), 0 ), 'Raw Data'!$H:$H, "Ear*", 'Raw Data'!$P:$P,""&amp;'Raw Data'!$B$1,'Raw Data'!$D:$D,"&lt;&gt;*ithdr*",'Raw Data'!$D:$D,"&lt;&gt;*ancel*")</f>
        <v>0</v>
      </c>
      <c r="AV20" s="73"/>
      <c r="AW20" s="73"/>
      <c r="AX20" s="77"/>
      <c r="AY20" s="109">
        <f>COUNTIFS('Raw Data'!$AM:$AM,"&lt;=" &amp;DATE(MID($AV$3, 15, 4), MONTH("1 " &amp; AY$6 &amp; " " &amp; MID($AV$3, 15, 4)) + 1, 0 ), 'Raw Data'!$AM:$AM,"&gt;" &amp;DATE(MID($AV$3, 15, 4), MONTH("1 " &amp; AY$6 &amp; " " &amp; MID($AV$3, 15, 4)), 0 ), 'Raw Data'!$H:$H, "Ear*", 'Raw Data'!$O:$O,""&amp;'Raw Data'!$B$1,'Raw Data'!$D:$D,"&lt;&gt;*ithdr*",'Raw Data'!$D:$D,"&lt;&gt;*ancel*",'Raw Data'!$P:$P,"--")
+
COUNTIFS('Raw Data'!$AM:$AM,"&lt;=" &amp;DATE(MID($AV$3, 15, 4), MONTH("1 " &amp; AY$6 &amp; " " &amp; MID($AV$3, 15, 4)) + 1, 0 ), 'Raw Data'!$AM:$AM,"&gt;" &amp;DATE(MID($AV$3, 15, 4), MONTH("1 " &amp; AY$6 &amp; " " &amp; MID($AV$3, 15, 4)), 0 ), 'Raw Data'!$H:$H, "Ear*", 'Raw Data'!$P:$P,""&amp;'Raw Data'!$B$1,'Raw Data'!$D:$D,"&lt;&gt;*ithdr*",'Raw Data'!$D:$D,"&lt;&gt;*ancel*")</f>
        <v>0</v>
      </c>
      <c r="AZ20" s="73"/>
      <c r="BA20" s="73"/>
      <c r="BB20" s="77"/>
      <c r="BC20" s="109">
        <f>COUNTIFS('Raw Data'!$AM:$AM,"&lt;=" &amp;DATE(MID($AV$3, 15, 4), MONTH("1 " &amp; BC$6 &amp; " " &amp; MID($AV$3, 15, 4)) + 1, 0 ), 'Raw Data'!$AM:$AM,"&gt;" &amp;DATE(MID($AV$3, 15, 4), MONTH("1 " &amp; BC$6 &amp; " " &amp; MID($AV$3, 15, 4)), 0 ), 'Raw Data'!$H:$H, "Ear*", 'Raw Data'!$O:$O,""&amp;'Raw Data'!$B$1,'Raw Data'!$D:$D,"&lt;&gt;*ithdr*",'Raw Data'!$D:$D,"&lt;&gt;*ancel*",'Raw Data'!$P:$P,"--")
+
COUNTIFS('Raw Data'!$AM:$AM,"&lt;=" &amp;DATE(MID($AV$3, 15, 4), MONTH("1 " &amp; BC$6 &amp; " " &amp; MID($AV$3, 15, 4)) + 1, 0 ), 'Raw Data'!$AM:$AM,"&gt;" &amp;DATE(MID($AV$3, 15, 4), MONTH("1 " &amp; BC$6 &amp; " " &amp; MID($AV$3, 15, 4)), 0 ), 'Raw Data'!$H:$H, "Ear*", 'Raw Data'!$P:$P,""&amp;'Raw Data'!$B$1,'Raw Data'!$D:$D,"&lt;&gt;*ithdr*",'Raw Data'!$D:$D,"&lt;&gt;*ancel*")</f>
        <v>0</v>
      </c>
      <c r="BD20" s="73"/>
      <c r="BE20" s="73"/>
      <c r="BF20" s="74"/>
    </row>
    <row r="21" ht="12.75" customHeight="1">
      <c r="A21" s="93" t="s">
        <v>127</v>
      </c>
      <c r="B21" s="73"/>
      <c r="C21" s="73"/>
      <c r="D21" s="73"/>
      <c r="E21" s="73"/>
      <c r="F21" s="73"/>
      <c r="G21" s="73"/>
      <c r="H21" s="73"/>
      <c r="I21" s="73"/>
      <c r="J21" s="77"/>
      <c r="K21" s="106">
        <f>COUNTIFS('Raw Data'!$AM:$AM,"&lt;=" &amp;DATE(LEFT($AV$3, 4), MONTH("1 " &amp; K$6 &amp; " " &amp; LEFT($AV$3, 4)) + 1, 0 ), 'Raw Data'!$AM:$AM,"&gt;" &amp;DATE(LEFT($AV$3, 4), MONTH("1 " &amp; K$6 &amp; " " &amp; LEFT($AV$3, 4)), 0 ), 'Raw Data'!$H:$H, "Ear*", 'Raw Data'!$O:$O,""&amp;'Raw Data'!$B$1,'Raw Data'!$D:$D,"&lt;&gt;*ithdr*",'Raw Data'!$D:$D,"&lt;&gt;*ancel*",'Raw Data'!$P:$P,"--", 'Raw Data'!$AW:$AW,"Completed Early")
+
COUNTIFS('Raw Data'!$AM:$AM,"&lt;=" &amp;DATE(LEFT($AV$3, 4), MONTH("1 " &amp; K$6 &amp; " " &amp; LEFT($AV$3, 4)) + 1, 0 ), 'Raw Data'!$AM:$AM,"&gt;" &amp;DATE(LEFT($AV$3, 4), MONTH("1 " &amp; K$6 &amp; " " &amp; LEFT($AV$3, 4)), 0 ), 'Raw Data'!$H:$H, "Ear*", 'Raw Data'!$P:$P,""&amp;'Raw Data'!$B$1,'Raw Data'!$D:$D,"&lt;&gt;*ithdr*",'Raw Data'!$D:$D,"&lt;&gt;*ancel*", 'Raw Data'!$AW:$AW,"Completed Early")</f>
        <v>0</v>
      </c>
      <c r="L21" s="73"/>
      <c r="M21" s="73"/>
      <c r="N21" s="77"/>
      <c r="O21" s="106">
        <f>COUNTIFS('Raw Data'!$AM:$AM,"&lt;=" &amp;DATE(LEFT($AV$3, 4), MONTH("1 " &amp; O$6 &amp; " " &amp; LEFT($AV$3, 4)) + 1, 0 ), 'Raw Data'!$AM:$AM,"&gt;" &amp;DATE(LEFT($AV$3, 4), MONTH("1 " &amp; O$6 &amp; " " &amp; LEFT($AV$3, 4)), 0 ), 'Raw Data'!$H:$H, "Ear*", 'Raw Data'!$O:$O,""&amp;'Raw Data'!$B$1,'Raw Data'!$D:$D,"&lt;&gt;*ithdr*",'Raw Data'!$D:$D,"&lt;&gt;*ancel*",'Raw Data'!$P:$P,"--", 'Raw Data'!$AW:$AW,"Completed Early")
+
COUNTIFS('Raw Data'!$AM:$AM,"&lt;=" &amp;DATE(LEFT($AV$3, 4), MONTH("1 " &amp; O$6 &amp; " " &amp; LEFT($AV$3, 4)) + 1, 0 ), 'Raw Data'!$AM:$AM,"&gt;" &amp;DATE(LEFT($AV$3, 4), MONTH("1 " &amp; O$6 &amp; " " &amp; LEFT($AV$3, 4)), 0 ), 'Raw Data'!$H:$H, "Ear*", 'Raw Data'!$P:$P,""&amp;'Raw Data'!$B$1,'Raw Data'!$D:$D,"&lt;&gt;*ithdr*",'Raw Data'!$D:$D,"&lt;&gt;*ancel*", 'Raw Data'!$AW:$AW,"Completed Early")</f>
        <v>0</v>
      </c>
      <c r="P21" s="73"/>
      <c r="Q21" s="73"/>
      <c r="R21" s="77"/>
      <c r="S21" s="106">
        <f>COUNTIFS('Raw Data'!$AM:$AM,"&lt;=" &amp;DATE(LEFT($AV$3, 4), MONTH("1 " &amp; S$6 &amp; " " &amp; LEFT($AV$3, 4)) + 1, 0 ), 'Raw Data'!$AM:$AM,"&gt;" &amp;DATE(LEFT($AV$3, 4), MONTH("1 " &amp; S$6 &amp; " " &amp; LEFT($AV$3, 4)), 0 ), 'Raw Data'!$H:$H, "Ear*", 'Raw Data'!$O:$O,""&amp;'Raw Data'!$B$1,'Raw Data'!$D:$D,"&lt;&gt;*ithdr*",'Raw Data'!$D:$D,"&lt;&gt;*ancel*",'Raw Data'!$P:$P,"--", 'Raw Data'!$AW:$AW,"Completed Early")
+
COUNTIFS('Raw Data'!$AM:$AM,"&lt;=" &amp;DATE(LEFT($AV$3, 4), MONTH("1 " &amp; S$6 &amp; " " &amp; LEFT($AV$3, 4)) + 1, 0 ), 'Raw Data'!$AM:$AM,"&gt;" &amp;DATE(LEFT($AV$3, 4), MONTH("1 " &amp; S$6 &amp; " " &amp; LEFT($AV$3, 4)), 0 ), 'Raw Data'!$H:$H, "Ear*", 'Raw Data'!$P:$P,""&amp;'Raw Data'!$B$1,'Raw Data'!$D:$D,"&lt;&gt;*ithdr*",'Raw Data'!$D:$D,"&lt;&gt;*ancel*", 'Raw Data'!$AW:$AW,"Completed Early")</f>
        <v>0</v>
      </c>
      <c r="T21" s="73"/>
      <c r="U21" s="73"/>
      <c r="V21" s="77"/>
      <c r="W21" s="106">
        <f>COUNTIFS('Raw Data'!$AM:$AM,"&lt;=" &amp;DATE(LEFT($AV$3, 4), MONTH("1 " &amp; W$6 &amp; " " &amp; LEFT($AV$3, 4)) + 1, 0 ), 'Raw Data'!$AM:$AM,"&gt;" &amp;DATE(LEFT($AV$3, 4), MONTH("1 " &amp; W$6 &amp; " " &amp; LEFT($AV$3, 4)), 0 ), 'Raw Data'!$H:$H, "Ear*", 'Raw Data'!$O:$O,""&amp;'Raw Data'!$B$1,'Raw Data'!$D:$D,"&lt;&gt;*ithdr*",'Raw Data'!$D:$D,"&lt;&gt;*ancel*",'Raw Data'!$P:$P,"--", 'Raw Data'!$AW:$AW,"Completed Early")
+
COUNTIFS('Raw Data'!$AM:$AM,"&lt;=" &amp;DATE(LEFT($AV$3, 4), MONTH("1 " &amp; W$6 &amp; " " &amp; LEFT($AV$3, 4)) + 1, 0 ), 'Raw Data'!$AM:$AM,"&gt;" &amp;DATE(LEFT($AV$3, 4), MONTH("1 " &amp; W$6 &amp; " " &amp; LEFT($AV$3, 4)), 0 ), 'Raw Data'!$H:$H, "Ear*", 'Raw Data'!$P:$P,""&amp;'Raw Data'!$B$1,'Raw Data'!$D:$D,"&lt;&gt;*ithdr*",'Raw Data'!$D:$D,"&lt;&gt;*ancel*", 'Raw Data'!$AW:$AW,"Completed Early")</f>
        <v>0</v>
      </c>
      <c r="X21" s="73"/>
      <c r="Y21" s="73"/>
      <c r="Z21" s="77"/>
      <c r="AA21" s="106">
        <f>COUNTIFS('Raw Data'!$AM:$AM,"&lt;=" &amp;DATE(LEFT($AV$3, 4), MONTH("1 " &amp; AA$6 &amp; " " &amp; LEFT($AV$3, 4)) + 1, 0 ), 'Raw Data'!$AM:$AM,"&gt;" &amp;DATE(LEFT($AV$3, 4), MONTH("1 " &amp; AA$6 &amp; " " &amp; LEFT($AV$3, 4)), 0 ), 'Raw Data'!$H:$H, "Ear*", 'Raw Data'!$O:$O,""&amp;'Raw Data'!$B$1,'Raw Data'!$D:$D,"&lt;&gt;*ithdr*",'Raw Data'!$D:$D,"&lt;&gt;*ancel*",'Raw Data'!$P:$P,"--", 'Raw Data'!$AW:$AW,"Completed Early")
+
COUNTIFS('Raw Data'!$AM:$AM,"&lt;=" &amp;DATE(LEFT($AV$3, 4), MONTH("1 " &amp; AA$6 &amp; " " &amp; LEFT($AV$3, 4)) + 1, 0 ), 'Raw Data'!$AM:$AM,"&gt;" &amp;DATE(LEFT($AV$3, 4), MONTH("1 " &amp; AA$6 &amp; " " &amp; LEFT($AV$3, 4)), 0 ), 'Raw Data'!$H:$H, "Ear*", 'Raw Data'!$P:$P,""&amp;'Raw Data'!$B$1,'Raw Data'!$D:$D,"&lt;&gt;*ithdr*",'Raw Data'!$D:$D,"&lt;&gt;*ancel*", 'Raw Data'!$AW:$AW,"Completed Early")</f>
        <v>0</v>
      </c>
      <c r="AB21" s="73"/>
      <c r="AC21" s="73"/>
      <c r="AD21" s="77"/>
      <c r="AE21" s="106">
        <f>COUNTIFS('Raw Data'!$AM:$AM,"&lt;=" &amp;DATE(LEFT($AV$3, 4), MONTH("1 " &amp; AE$6 &amp; " " &amp; LEFT($AV$3, 4)) + 1, 0 ), 'Raw Data'!$AM:$AM,"&gt;" &amp;DATE(LEFT($AV$3, 4), MONTH("1 " &amp; AE$6 &amp; " " &amp; LEFT($AV$3, 4)), 0 ), 'Raw Data'!$H:$H, "Ear*", 'Raw Data'!$O:$O,""&amp;'Raw Data'!$B$1,'Raw Data'!$D:$D,"&lt;&gt;*ithdr*",'Raw Data'!$D:$D,"&lt;&gt;*ancel*",'Raw Data'!$P:$P,"--", 'Raw Data'!$AW:$AW,"Completed Early")
+
COUNTIFS('Raw Data'!$AM:$AM,"&lt;=" &amp;DATE(LEFT($AV$3, 4), MONTH("1 " &amp; AE$6 &amp; " " &amp; LEFT($AV$3, 4)) + 1, 0 ), 'Raw Data'!$AM:$AM,"&gt;" &amp;DATE(LEFT($AV$3, 4), MONTH("1 " &amp; AE$6 &amp; " " &amp; LEFT($AV$3, 4)), 0 ), 'Raw Data'!$H:$H, "Ear*", 'Raw Data'!$P:$P,""&amp;'Raw Data'!$B$1,'Raw Data'!$D:$D,"&lt;&gt;*ithdr*",'Raw Data'!$D:$D,"&lt;&gt;*ancel*", 'Raw Data'!$AW:$AW,"Completed Early")</f>
        <v>0</v>
      </c>
      <c r="AF21" s="73"/>
      <c r="AG21" s="73"/>
      <c r="AH21" s="77"/>
      <c r="AI21" s="106">
        <f>COUNTIFS('Raw Data'!$AM:$AM,"&lt;=" &amp;DATE(LEFT($AV$3, 4), MONTH("1 " &amp; AI$6 &amp; " " &amp; LEFT($AV$3, 4)) + 1, 0 ), 'Raw Data'!$AM:$AM,"&gt;" &amp;DATE(LEFT($AV$3, 4), MONTH("1 " &amp; AI$6 &amp; " " &amp; LEFT($AV$3, 4)), 0 ), 'Raw Data'!$H:$H, "Ear*", 'Raw Data'!$O:$O,""&amp;'Raw Data'!$B$1,'Raw Data'!$D:$D,"&lt;&gt;*ithdr*",'Raw Data'!$D:$D,"&lt;&gt;*ancel*",'Raw Data'!$P:$P,"--", 'Raw Data'!$AW:$AW,"Completed Early")
+
COUNTIFS('Raw Data'!$AM:$AM,"&lt;=" &amp;DATE(LEFT($AV$3, 4), MONTH("1 " &amp; AI$6 &amp; " " &amp; LEFT($AV$3, 4)) + 1, 0 ), 'Raw Data'!$AM:$AM,"&gt;" &amp;DATE(LEFT($AV$3, 4), MONTH("1 " &amp; AI$6 &amp; " " &amp; LEFT($AV$3, 4)), 0 ), 'Raw Data'!$H:$H, "Ear*", 'Raw Data'!$P:$P,""&amp;'Raw Data'!$B$1,'Raw Data'!$D:$D,"&lt;&gt;*ithdr*",'Raw Data'!$D:$D,"&lt;&gt;*ancel*", 'Raw Data'!$AW:$AW,"Completed Early")</f>
        <v>0</v>
      </c>
      <c r="AJ21" s="73"/>
      <c r="AK21" s="73"/>
      <c r="AL21" s="77"/>
      <c r="AM21" s="106">
        <f>COUNTIFS('Raw Data'!$AM:$AM,"&lt;=" &amp;DATE(LEFT($AV$3, 4), MONTH("1 " &amp; AM$6 &amp; " " &amp; LEFT($AV$3, 4)) + 1, 0 ), 'Raw Data'!$AM:$AM,"&gt;" &amp;DATE(LEFT($AV$3, 4), MONTH("1 " &amp; AM$6 &amp; " " &amp; LEFT($AV$3, 4)), 0 ), 'Raw Data'!$H:$H, "Ear*", 'Raw Data'!$O:$O,""&amp;'Raw Data'!$B$1,'Raw Data'!$D:$D,"&lt;&gt;*ithdr*",'Raw Data'!$D:$D,"&lt;&gt;*ancel*",'Raw Data'!$P:$P,"--", 'Raw Data'!$AW:$AW,"Completed Early")
+
COUNTIFS('Raw Data'!$AM:$AM,"&lt;=" &amp;DATE(LEFT($AV$3, 4), MONTH("1 " &amp; AM$6 &amp; " " &amp; LEFT($AV$3, 4)) + 1, 0 ), 'Raw Data'!$AM:$AM,"&gt;" &amp;DATE(LEFT($AV$3, 4), MONTH("1 " &amp; AM$6 &amp; " " &amp; LEFT($AV$3, 4)), 0 ), 'Raw Data'!$H:$H, "Ear*", 'Raw Data'!$P:$P,""&amp;'Raw Data'!$B$1,'Raw Data'!$D:$D,"&lt;&gt;*ithdr*",'Raw Data'!$D:$D,"&lt;&gt;*ancel*", 'Raw Data'!$AW:$AW,"Completed Early")</f>
        <v>0</v>
      </c>
      <c r="AN21" s="73"/>
      <c r="AO21" s="73"/>
      <c r="AP21" s="77"/>
      <c r="AQ21" s="106">
        <f>COUNTIFS('Raw Data'!$AM:$AM,"&lt;=" &amp;DATE(LEFT($AV$3, 4), MONTH("1 " &amp; AQ$6 &amp; " " &amp; LEFT($AV$3, 4)) + 1, 0 ), 'Raw Data'!$AM:$AM,"&gt;" &amp;DATE(LEFT($AV$3, 4), MONTH("1 " &amp; AQ$6 &amp; " " &amp; LEFT($AV$3, 4)), 0 ), 'Raw Data'!$H:$H, "Ear*", 'Raw Data'!$O:$O,""&amp;'Raw Data'!$B$1,'Raw Data'!$D:$D,"&lt;&gt;*ithdr*",'Raw Data'!$D:$D,"&lt;&gt;*ancel*",'Raw Data'!$P:$P,"--", 'Raw Data'!$AW:$AW,"Completed Early")
+
COUNTIFS('Raw Data'!$AM:$AM,"&lt;=" &amp;DATE(LEFT($AV$3, 4), MONTH("1 " &amp; AQ$6 &amp; " " &amp; LEFT($AV$3, 4)) + 1, 0 ), 'Raw Data'!$AM:$AM,"&gt;" &amp;DATE(LEFT($AV$3, 4), MONTH("1 " &amp; AQ$6 &amp; " " &amp; LEFT($AV$3, 4)), 0 ), 'Raw Data'!$H:$H, "Ear*", 'Raw Data'!$P:$P,""&amp;'Raw Data'!$B$1,'Raw Data'!$D:$D,"&lt;&gt;*ithdr*",'Raw Data'!$D:$D,"&lt;&gt;*ancel*", 'Raw Data'!$AW:$AW,"Completed Early")</f>
        <v>0</v>
      </c>
      <c r="AR21" s="73"/>
      <c r="AS21" s="73"/>
      <c r="AT21" s="77"/>
      <c r="AU21" s="106">
        <f>COUNTIFS('Raw Data'!$AM:$AM,"&lt;=" &amp;DATE(MID($AV$3, 15, 4), MONTH("1 " &amp; AU$6 &amp; " " &amp; MID($AV$3, 15, 4)) + 1, 0 ), 'Raw Data'!$AM:$AM,"&gt;" &amp;DATE(MID($AV$3, 15, 4), MONTH("1 " &amp; AU$6 &amp; " " &amp; MID($AV$3, 15, 4)), 0 ), 'Raw Data'!$H:$H, "Ear*", 'Raw Data'!$O:$O,""&amp;'Raw Data'!$B$1,'Raw Data'!$D:$D,"&lt;&gt;*ithdr*",'Raw Data'!$D:$D,"&lt;&gt;*ancel*",'Raw Data'!$P:$P,"--", 'Raw Data'!$AW:$AW,"Completed Early")
+
COUNTIFS('Raw Data'!$AM:$AM,"&lt;=" &amp;DATE(MID($AV$3, 15, 4), MONTH("1 " &amp; AU$6 &amp; " " &amp; MID($AV$3, 15, 4)) + 1, 0 ), 'Raw Data'!$AM:$AM,"&gt;" &amp;DATE(MID($AV$3, 15, 4), MONTH("1 " &amp; AU$6 &amp; " " &amp; MID($AV$3, 15, 4)), 0 ), 'Raw Data'!$H:$H, "Ear*", 'Raw Data'!$P:$P,""&amp;'Raw Data'!$B$1,'Raw Data'!$D:$D,"&lt;&gt;*ithdr*",'Raw Data'!$D:$D,"&lt;&gt;*ancel*", 'Raw Data'!$AW:$AW,"Completed Early")</f>
        <v>0</v>
      </c>
      <c r="AV21" s="73"/>
      <c r="AW21" s="73"/>
      <c r="AX21" s="77"/>
      <c r="AY21" s="106">
        <f>COUNTIFS('Raw Data'!$AM:$AM,"&lt;=" &amp;DATE(MID($AV$3, 15, 4), MONTH("1 " &amp; AY$6 &amp; " " &amp; MID($AV$3, 15, 4)) + 1, 0 ), 'Raw Data'!$AM:$AM,"&gt;" &amp;DATE(MID($AV$3, 15, 4), MONTH("1 " &amp; AY$6 &amp; " " &amp; MID($AV$3, 15, 4)), 0 ), 'Raw Data'!$H:$H, "Ear*", 'Raw Data'!$O:$O,""&amp;'Raw Data'!$B$1,'Raw Data'!$D:$D,"&lt;&gt;*ithdr*",'Raw Data'!$D:$D,"&lt;&gt;*ancel*",'Raw Data'!$P:$P,"--", 'Raw Data'!$AW:$AW,"Completed Early")
+
COUNTIFS('Raw Data'!$AM:$AM,"&lt;=" &amp;DATE(MID($AV$3, 15, 4), MONTH("1 " &amp; AY$6 &amp; " " &amp; MID($AV$3, 15, 4)) + 1, 0 ), 'Raw Data'!$AM:$AM,"&gt;" &amp;DATE(MID($AV$3, 15, 4), MONTH("1 " &amp; AY$6 &amp; " " &amp; MID($AV$3, 15, 4)), 0 ), 'Raw Data'!$H:$H, "Ear*", 'Raw Data'!$P:$P,""&amp;'Raw Data'!$B$1,'Raw Data'!$D:$D,"&lt;&gt;*ithdr*",'Raw Data'!$D:$D,"&lt;&gt;*ancel*", 'Raw Data'!$AW:$AW,"Completed Early")</f>
        <v>0</v>
      </c>
      <c r="AZ21" s="73"/>
      <c r="BA21" s="73"/>
      <c r="BB21" s="77"/>
      <c r="BC21" s="106">
        <f>COUNTIFS('Raw Data'!$AM:$AM,"&lt;=" &amp;DATE(MID($AV$3, 15, 4), MONTH("1 " &amp; BC$6 &amp; " " &amp; MID($AV$3, 15, 4)) + 1, 0 ), 'Raw Data'!$AM:$AM,"&gt;" &amp;DATE(MID($AV$3, 15, 4), MONTH("1 " &amp; BC$6 &amp; " " &amp; MID($AV$3, 15, 4)), 0 ), 'Raw Data'!$H:$H, "Ear*", 'Raw Data'!$O:$O,""&amp;'Raw Data'!$B$1,'Raw Data'!$D:$D,"&lt;&gt;*ithdr*",'Raw Data'!$D:$D,"&lt;&gt;*ancel*",'Raw Data'!$P:$P,"--", 'Raw Data'!$AW:$AW,"Completed Early")
+
COUNTIFS('Raw Data'!$AM:$AM,"&lt;=" &amp;DATE(MID($AV$3, 15, 4), MONTH("1 " &amp; BC$6 &amp; " " &amp; MID($AV$3, 15, 4)) + 1, 0 ), 'Raw Data'!$AM:$AM,"&gt;" &amp;DATE(MID($AV$3, 15, 4), MONTH("1 " &amp; BC$6 &amp; " " &amp; MID($AV$3, 15, 4)), 0 ), 'Raw Data'!$H:$H, "Ear*", 'Raw Data'!$P:$P,""&amp;'Raw Data'!$B$1,'Raw Data'!$D:$D,"&lt;&gt;*ithdr*",'Raw Data'!$D:$D,"&lt;&gt;*ancel*", 'Raw Data'!$AW:$AW,"Completed Early")</f>
        <v>0</v>
      </c>
      <c r="BD21" s="73"/>
      <c r="BE21" s="73"/>
      <c r="BF21" s="77"/>
    </row>
    <row r="22" ht="12.75" customHeight="1">
      <c r="A22" s="93" t="s">
        <v>128</v>
      </c>
      <c r="B22" s="73"/>
      <c r="C22" s="73"/>
      <c r="D22" s="73"/>
      <c r="E22" s="73"/>
      <c r="F22" s="73"/>
      <c r="G22" s="73"/>
      <c r="H22" s="73"/>
      <c r="I22" s="73"/>
      <c r="J22" s="77"/>
      <c r="K22" s="106">
        <f>COUNTIFS('Raw Data'!$AM:$AM,"&lt;=" &amp;DATE(LEFT($AV$3, 4), MONTH("1 " &amp; K$6 &amp; " " &amp; LEFT($AV$3, 4)) + 1, 0 ), 'Raw Data'!$AM:$AM,"&gt;" &amp;DATE(LEFT($AV$3, 4), MONTH("1 " &amp; K$6 &amp; " " &amp; LEFT($AV$3, 4)), 0 ), 'Raw Data'!$H:$H, "Ear*", 'Raw Data'!$O:$O,""&amp;'Raw Data'!$B$1,'Raw Data'!$D:$D,"&lt;&gt;*ithdr*",'Raw Data'!$D:$D,"&lt;&gt;*ancel*",'Raw Data'!$P:$P,"--", 'Raw Data'!$AW:$AW,"Completed Late")
+
COUNTIFS('Raw Data'!$AM:$AM,"&lt;=" &amp;DATE(LEFT($AV$3, 4), MONTH("1 " &amp; K$6 &amp; " " &amp; LEFT($AV$3, 4)) + 1, 0 ), 'Raw Data'!$AM:$AM,"&gt;" &amp;DATE(LEFT($AV$3, 4), MONTH("1 " &amp; K$6 &amp; " " &amp; LEFT($AV$3, 4)), 0 ), 'Raw Data'!$H:$H, "Ear*", 'Raw Data'!$P:$P,""&amp;'Raw Data'!$B$1,'Raw Data'!$D:$D,"&lt;&gt;*ithdr*",'Raw Data'!$D:$D,"&lt;&gt;*ancel*", 'Raw Data'!$AW:$AW,"Completed Late")</f>
        <v>0</v>
      </c>
      <c r="L22" s="73"/>
      <c r="M22" s="73"/>
      <c r="N22" s="77"/>
      <c r="O22" s="106">
        <f>COUNTIFS('Raw Data'!$AM:$AM,"&lt;=" &amp;DATE(LEFT($AV$3, 4), MONTH("1 " &amp; O$6 &amp; " " &amp; LEFT($AV$3, 4)) + 1, 0 ), 'Raw Data'!$AM:$AM,"&gt;" &amp;DATE(LEFT($AV$3, 4), MONTH("1 " &amp; O$6 &amp; " " &amp; LEFT($AV$3, 4)), 0 ), 'Raw Data'!$H:$H, "Ear*", 'Raw Data'!$O:$O,""&amp;'Raw Data'!$B$1,'Raw Data'!$D:$D,"&lt;&gt;*ithdr*",'Raw Data'!$D:$D,"&lt;&gt;*ancel*",'Raw Data'!$P:$P,"--", 'Raw Data'!$AW:$AW,"Completed Late")
+
COUNTIFS('Raw Data'!$AM:$AM,"&lt;=" &amp;DATE(LEFT($AV$3, 4), MONTH("1 " &amp; O$6 &amp; " " &amp; LEFT($AV$3, 4)) + 1, 0 ), 'Raw Data'!$AM:$AM,"&gt;" &amp;DATE(LEFT($AV$3, 4), MONTH("1 " &amp; O$6 &amp; " " &amp; LEFT($AV$3, 4)), 0 ), 'Raw Data'!$H:$H, "Ear*", 'Raw Data'!$P:$P,""&amp;'Raw Data'!$B$1,'Raw Data'!$D:$D,"&lt;&gt;*ithdr*",'Raw Data'!$D:$D,"&lt;&gt;*ancel*", 'Raw Data'!$AW:$AW,"Completed Late")</f>
        <v>0</v>
      </c>
      <c r="P22" s="73"/>
      <c r="Q22" s="73"/>
      <c r="R22" s="77"/>
      <c r="S22" s="106">
        <f>COUNTIFS('Raw Data'!$AM:$AM,"&lt;=" &amp;DATE(LEFT($AV$3, 4), MONTH("1 " &amp; S$6 &amp; " " &amp; LEFT($AV$3, 4)) + 1, 0 ), 'Raw Data'!$AM:$AM,"&gt;" &amp;DATE(LEFT($AV$3, 4), MONTH("1 " &amp; S$6 &amp; " " &amp; LEFT($AV$3, 4)), 0 ), 'Raw Data'!$H:$H, "Ear*", 'Raw Data'!$O:$O,""&amp;'Raw Data'!$B$1,'Raw Data'!$D:$D,"&lt;&gt;*ithdr*",'Raw Data'!$D:$D,"&lt;&gt;*ancel*",'Raw Data'!$P:$P,"--", 'Raw Data'!$AW:$AW,"Completed Late")
+
COUNTIFS('Raw Data'!$AM:$AM,"&lt;=" &amp;DATE(LEFT($AV$3, 4), MONTH("1 " &amp; S$6 &amp; " " &amp; LEFT($AV$3, 4)) + 1, 0 ), 'Raw Data'!$AM:$AM,"&gt;" &amp;DATE(LEFT($AV$3, 4), MONTH("1 " &amp; S$6 &amp; " " &amp; LEFT($AV$3, 4)), 0 ), 'Raw Data'!$H:$H, "Ear*", 'Raw Data'!$P:$P,""&amp;'Raw Data'!$B$1,'Raw Data'!$D:$D,"&lt;&gt;*ithdr*",'Raw Data'!$D:$D,"&lt;&gt;*ancel*", 'Raw Data'!$AW:$AW,"Completed Late")</f>
        <v>0</v>
      </c>
      <c r="T22" s="73"/>
      <c r="U22" s="73"/>
      <c r="V22" s="77"/>
      <c r="W22" s="106">
        <f>COUNTIFS('Raw Data'!$AM:$AM,"&lt;=" &amp;DATE(LEFT($AV$3, 4), MONTH("1 " &amp; W$6 &amp; " " &amp; LEFT($AV$3, 4)) + 1, 0 ), 'Raw Data'!$AM:$AM,"&gt;" &amp;DATE(LEFT($AV$3, 4), MONTH("1 " &amp; W$6 &amp; " " &amp; LEFT($AV$3, 4)), 0 ), 'Raw Data'!$H:$H, "Ear*", 'Raw Data'!$O:$O,""&amp;'Raw Data'!$B$1,'Raw Data'!$D:$D,"&lt;&gt;*ithdr*",'Raw Data'!$D:$D,"&lt;&gt;*ancel*",'Raw Data'!$P:$P,"--", 'Raw Data'!$AW:$AW,"Completed Late")
+
COUNTIFS('Raw Data'!$AM:$AM,"&lt;=" &amp;DATE(LEFT($AV$3, 4), MONTH("1 " &amp; W$6 &amp; " " &amp; LEFT($AV$3, 4)) + 1, 0 ), 'Raw Data'!$AM:$AM,"&gt;" &amp;DATE(LEFT($AV$3, 4), MONTH("1 " &amp; W$6 &amp; " " &amp; LEFT($AV$3, 4)), 0 ), 'Raw Data'!$H:$H, "Ear*", 'Raw Data'!$P:$P,""&amp;'Raw Data'!$B$1,'Raw Data'!$D:$D,"&lt;&gt;*ithdr*",'Raw Data'!$D:$D,"&lt;&gt;*ancel*", 'Raw Data'!$AW:$AW,"Completed Late")</f>
        <v>0</v>
      </c>
      <c r="X22" s="73"/>
      <c r="Y22" s="73"/>
      <c r="Z22" s="77"/>
      <c r="AA22" s="106">
        <f>COUNTIFS('Raw Data'!$AM:$AM,"&lt;=" &amp;DATE(LEFT($AV$3, 4), MONTH("1 " &amp; AA$6 &amp; " " &amp; LEFT($AV$3, 4)) + 1, 0 ), 'Raw Data'!$AM:$AM,"&gt;" &amp;DATE(LEFT($AV$3, 4), MONTH("1 " &amp; AA$6 &amp; " " &amp; LEFT($AV$3, 4)), 0 ), 'Raw Data'!$H:$H, "Ear*", 'Raw Data'!$O:$O,""&amp;'Raw Data'!$B$1,'Raw Data'!$D:$D,"&lt;&gt;*ithdr*",'Raw Data'!$D:$D,"&lt;&gt;*ancel*",'Raw Data'!$P:$P,"--", 'Raw Data'!$AW:$AW,"Completed Late")
+
COUNTIFS('Raw Data'!$AM:$AM,"&lt;=" &amp;DATE(LEFT($AV$3, 4), MONTH("1 " &amp; AA$6 &amp; " " &amp; LEFT($AV$3, 4)) + 1, 0 ), 'Raw Data'!$AM:$AM,"&gt;" &amp;DATE(LEFT($AV$3, 4), MONTH("1 " &amp; AA$6 &amp; " " &amp; LEFT($AV$3, 4)), 0 ), 'Raw Data'!$H:$H, "Ear*", 'Raw Data'!$P:$P,""&amp;'Raw Data'!$B$1,'Raw Data'!$D:$D,"&lt;&gt;*ithdr*",'Raw Data'!$D:$D,"&lt;&gt;*ancel*", 'Raw Data'!$AW:$AW,"Completed Late")</f>
        <v>0</v>
      </c>
      <c r="AB22" s="73"/>
      <c r="AC22" s="73"/>
      <c r="AD22" s="77"/>
      <c r="AE22" s="106">
        <f>COUNTIFS('Raw Data'!$AM:$AM,"&lt;=" &amp;DATE(LEFT($AV$3, 4), MONTH("1 " &amp; AE$6 &amp; " " &amp; LEFT($AV$3, 4)) + 1, 0 ), 'Raw Data'!$AM:$AM,"&gt;" &amp;DATE(LEFT($AV$3, 4), MONTH("1 " &amp; AE$6 &amp; " " &amp; LEFT($AV$3, 4)), 0 ), 'Raw Data'!$H:$H, "Ear*", 'Raw Data'!$O:$O,""&amp;'Raw Data'!$B$1,'Raw Data'!$D:$D,"&lt;&gt;*ithdr*",'Raw Data'!$D:$D,"&lt;&gt;*ancel*",'Raw Data'!$P:$P,"--", 'Raw Data'!$AW:$AW,"Completed Late")
+
COUNTIFS('Raw Data'!$AM:$AM,"&lt;=" &amp;DATE(LEFT($AV$3, 4), MONTH("1 " &amp; AE$6 &amp; " " &amp; LEFT($AV$3, 4)) + 1, 0 ), 'Raw Data'!$AM:$AM,"&gt;" &amp;DATE(LEFT($AV$3, 4), MONTH("1 " &amp; AE$6 &amp; " " &amp; LEFT($AV$3, 4)), 0 ), 'Raw Data'!$H:$H, "Ear*", 'Raw Data'!$P:$P,""&amp;'Raw Data'!$B$1,'Raw Data'!$D:$D,"&lt;&gt;*ithdr*",'Raw Data'!$D:$D,"&lt;&gt;*ancel*", 'Raw Data'!$AW:$AW,"Completed Late")</f>
        <v>0</v>
      </c>
      <c r="AF22" s="73"/>
      <c r="AG22" s="73"/>
      <c r="AH22" s="77"/>
      <c r="AI22" s="106">
        <f>COUNTIFS('Raw Data'!$AM:$AM,"&lt;=" &amp;DATE(LEFT($AV$3, 4), MONTH("1 " &amp; AI$6 &amp; " " &amp; LEFT($AV$3, 4)) + 1, 0 ), 'Raw Data'!$AM:$AM,"&gt;" &amp;DATE(LEFT($AV$3, 4), MONTH("1 " &amp; AI$6 &amp; " " &amp; LEFT($AV$3, 4)), 0 ), 'Raw Data'!$H:$H, "Ear*", 'Raw Data'!$O:$O,""&amp;'Raw Data'!$B$1,'Raw Data'!$D:$D,"&lt;&gt;*ithdr*",'Raw Data'!$D:$D,"&lt;&gt;*ancel*",'Raw Data'!$P:$P,"--", 'Raw Data'!$AW:$AW,"Completed Late")
+
COUNTIFS('Raw Data'!$AM:$AM,"&lt;=" &amp;DATE(LEFT($AV$3, 4), MONTH("1 " &amp; AI$6 &amp; " " &amp; LEFT($AV$3, 4)) + 1, 0 ), 'Raw Data'!$AM:$AM,"&gt;" &amp;DATE(LEFT($AV$3, 4), MONTH("1 " &amp; AI$6 &amp; " " &amp; LEFT($AV$3, 4)), 0 ), 'Raw Data'!$H:$H, "Ear*", 'Raw Data'!$P:$P,""&amp;'Raw Data'!$B$1,'Raw Data'!$D:$D,"&lt;&gt;*ithdr*",'Raw Data'!$D:$D,"&lt;&gt;*ancel*", 'Raw Data'!$AW:$AW,"Completed Late")</f>
        <v>0</v>
      </c>
      <c r="AJ22" s="73"/>
      <c r="AK22" s="73"/>
      <c r="AL22" s="77"/>
      <c r="AM22" s="106">
        <f>COUNTIFS('Raw Data'!$AM:$AM,"&lt;=" &amp;DATE(LEFT($AV$3, 4), MONTH("1 " &amp; AM$6 &amp; " " &amp; LEFT($AV$3, 4)) + 1, 0 ), 'Raw Data'!$AM:$AM,"&gt;" &amp;DATE(LEFT($AV$3, 4), MONTH("1 " &amp; AM$6 &amp; " " &amp; LEFT($AV$3, 4)), 0 ), 'Raw Data'!$H:$H, "Ear*", 'Raw Data'!$O:$O,""&amp;'Raw Data'!$B$1,'Raw Data'!$D:$D,"&lt;&gt;*ithdr*",'Raw Data'!$D:$D,"&lt;&gt;*ancel*",'Raw Data'!$P:$P,"--", 'Raw Data'!$AW:$AW,"Completed Late")
+
COUNTIFS('Raw Data'!$AM:$AM,"&lt;=" &amp;DATE(LEFT($AV$3, 4), MONTH("1 " &amp; AM$6 &amp; " " &amp; LEFT($AV$3, 4)) + 1, 0 ), 'Raw Data'!$AM:$AM,"&gt;" &amp;DATE(LEFT($AV$3, 4), MONTH("1 " &amp; AM$6 &amp; " " &amp; LEFT($AV$3, 4)), 0 ), 'Raw Data'!$H:$H, "Ear*", 'Raw Data'!$P:$P,""&amp;'Raw Data'!$B$1,'Raw Data'!$D:$D,"&lt;&gt;*ithdr*",'Raw Data'!$D:$D,"&lt;&gt;*ancel*", 'Raw Data'!$AW:$AW,"Completed Late")</f>
        <v>0</v>
      </c>
      <c r="AN22" s="73"/>
      <c r="AO22" s="73"/>
      <c r="AP22" s="77"/>
      <c r="AQ22" s="106">
        <f>COUNTIFS('Raw Data'!$AM:$AM,"&lt;=" &amp;DATE(LEFT($AV$3, 4), MONTH("1 " &amp; AQ$6 &amp; " " &amp; LEFT($AV$3, 4)) + 1, 0 ), 'Raw Data'!$AM:$AM,"&gt;" &amp;DATE(LEFT($AV$3, 4), MONTH("1 " &amp; AQ$6 &amp; " " &amp; LEFT($AV$3, 4)), 0 ), 'Raw Data'!$H:$H, "Ear*", 'Raw Data'!$O:$O,""&amp;'Raw Data'!$B$1,'Raw Data'!$D:$D,"&lt;&gt;*ithdr*",'Raw Data'!$D:$D,"&lt;&gt;*ancel*",'Raw Data'!$P:$P,"--", 'Raw Data'!$AW:$AW,"Completed Late")
+
COUNTIFS('Raw Data'!$AM:$AM,"&lt;=" &amp;DATE(LEFT($AV$3, 4), MONTH("1 " &amp; AQ$6 &amp; " " &amp; LEFT($AV$3, 4)) + 1, 0 ), 'Raw Data'!$AM:$AM,"&gt;" &amp;DATE(LEFT($AV$3, 4), MONTH("1 " &amp; AQ$6 &amp; " " &amp; LEFT($AV$3, 4)), 0 ), 'Raw Data'!$H:$H, "Ear*", 'Raw Data'!$P:$P,""&amp;'Raw Data'!$B$1,'Raw Data'!$D:$D,"&lt;&gt;*ithdr*",'Raw Data'!$D:$D,"&lt;&gt;*ancel*", 'Raw Data'!$AW:$AW,"Completed Late")</f>
        <v>0</v>
      </c>
      <c r="AR22" s="73"/>
      <c r="AS22" s="73"/>
      <c r="AT22" s="77"/>
      <c r="AU22" s="106">
        <f>COUNTIFS('Raw Data'!$AM:$AM,"&lt;=" &amp;DATE(MID($AV$3, 15, 4), MONTH("1 " &amp; AU$6 &amp; " " &amp; MID($AV$3, 15, 4)) + 1, 0 ), 'Raw Data'!$AM:$AM,"&gt;" &amp;DATE(MID($AV$3, 15, 4), MONTH("1 " &amp; AU$6 &amp; " " &amp; MID($AV$3, 15, 4)), 0 ), 'Raw Data'!$H:$H, "Ear*", 'Raw Data'!$O:$O,""&amp;'Raw Data'!$B$1,'Raw Data'!$D:$D,"&lt;&gt;*ithdr*",'Raw Data'!$D:$D,"&lt;&gt;*ancel*",'Raw Data'!$P:$P,"--", 'Raw Data'!$AW:$AW,"Completed Late")
+
COUNTIFS('Raw Data'!$AM:$AM,"&lt;=" &amp;DATE(MID($AV$3, 15, 4), MONTH("1 " &amp; AU$6 &amp; " " &amp; MID($AV$3, 15, 4)) + 1, 0 ), 'Raw Data'!$AM:$AM,"&gt;" &amp;DATE(MID($AV$3, 15, 4), MONTH("1 " &amp; AU$6 &amp; " " &amp; MID($AV$3, 15, 4)), 0 ), 'Raw Data'!$H:$H, "Ear*", 'Raw Data'!$P:$P,""&amp;'Raw Data'!$B$1,'Raw Data'!$D:$D,"&lt;&gt;*ithdr*",'Raw Data'!$D:$D,"&lt;&gt;*ancel*", 'Raw Data'!$AW:$AW,"Completed Late")</f>
        <v>0</v>
      </c>
      <c r="AV22" s="73"/>
      <c r="AW22" s="73"/>
      <c r="AX22" s="77"/>
      <c r="AY22" s="106">
        <f>COUNTIFS('Raw Data'!$AM:$AM,"&lt;=" &amp;DATE(MID($AV$3, 15, 4), MONTH("1 " &amp; AY$6 &amp; " " &amp; MID($AV$3, 15, 4)) + 1, 0 ), 'Raw Data'!$AM:$AM,"&gt;" &amp;DATE(MID($AV$3, 15, 4), MONTH("1 " &amp; AY$6 &amp; " " &amp; MID($AV$3, 15, 4)), 0 ), 'Raw Data'!$H:$H, "Ear*", 'Raw Data'!$O:$O,""&amp;'Raw Data'!$B$1,'Raw Data'!$D:$D,"&lt;&gt;*ithdr*",'Raw Data'!$D:$D,"&lt;&gt;*ancel*",'Raw Data'!$P:$P,"--", 'Raw Data'!$AW:$AW,"Completed Late")
+
COUNTIFS('Raw Data'!$AM:$AM,"&lt;=" &amp;DATE(MID($AV$3, 15, 4), MONTH("1 " &amp; AY$6 &amp; " " &amp; MID($AV$3, 15, 4)) + 1, 0 ), 'Raw Data'!$AM:$AM,"&gt;" &amp;DATE(MID($AV$3, 15, 4), MONTH("1 " &amp; AY$6 &amp; " " &amp; MID($AV$3, 15, 4)), 0 ), 'Raw Data'!$H:$H, "Ear*", 'Raw Data'!$P:$P,""&amp;'Raw Data'!$B$1,'Raw Data'!$D:$D,"&lt;&gt;*ithdr*",'Raw Data'!$D:$D,"&lt;&gt;*ancel*", 'Raw Data'!$AW:$AW,"Completed Late")</f>
        <v>0</v>
      </c>
      <c r="AZ22" s="73"/>
      <c r="BA22" s="73"/>
      <c r="BB22" s="77"/>
      <c r="BC22" s="106">
        <f>COUNTIFS('Raw Data'!$AM:$AM,"&lt;=" &amp;DATE(MID($AV$3, 15, 4), MONTH("1 " &amp; BC$6 &amp; " " &amp; MID($AV$3, 15, 4)) + 1, 0 ), 'Raw Data'!$AM:$AM,"&gt;" &amp;DATE(MID($AV$3, 15, 4), MONTH("1 " &amp; BC$6 &amp; " " &amp; MID($AV$3, 15, 4)), 0 ), 'Raw Data'!$H:$H, "Ear*", 'Raw Data'!$O:$O,""&amp;'Raw Data'!$B$1,'Raw Data'!$D:$D,"&lt;&gt;*ithdr*",'Raw Data'!$D:$D,"&lt;&gt;*ancel*",'Raw Data'!$P:$P,"--", 'Raw Data'!$AW:$AW,"Completed Late")
+
COUNTIFS('Raw Data'!$AM:$AM,"&lt;=" &amp;DATE(MID($AV$3, 15, 4), MONTH("1 " &amp; BC$6 &amp; " " &amp; MID($AV$3, 15, 4)) + 1, 0 ), 'Raw Data'!$AM:$AM,"&gt;" &amp;DATE(MID($AV$3, 15, 4), MONTH("1 " &amp; BC$6 &amp; " " &amp; MID($AV$3, 15, 4)), 0 ), 'Raw Data'!$H:$H, "Ear*", 'Raw Data'!$P:$P,""&amp;'Raw Data'!$B$1,'Raw Data'!$D:$D,"&lt;&gt;*ithdr*",'Raw Data'!$D:$D,"&lt;&gt;*ancel*", 'Raw Data'!$AW:$AW,"Completed Late")</f>
        <v>0</v>
      </c>
      <c r="BD22" s="73"/>
      <c r="BE22" s="73"/>
      <c r="BF22" s="77"/>
    </row>
    <row r="23" ht="12.75" customHeight="1">
      <c r="A23" s="93" t="s">
        <v>129</v>
      </c>
      <c r="B23" s="73"/>
      <c r="C23" s="73"/>
      <c r="D23" s="73"/>
      <c r="E23" s="73"/>
      <c r="F23" s="73"/>
      <c r="G23" s="73"/>
      <c r="H23" s="73"/>
      <c r="I23" s="73"/>
      <c r="J23" s="77"/>
      <c r="K23" s="106">
        <f>COUNTIFS('Raw Data'!$AM:$AM,"&lt;=" &amp;DATE(LEFT($AV$3, 4), MONTH("1 " &amp; K$6 &amp; " " &amp; LEFT($AV$3, 4)) + 1, 0 ), 'Raw Data'!$AM:$AM,"&gt;" &amp;DATE(LEFT($AV$3, 4), MONTH("1 " &amp; K$6 &amp; " " &amp; LEFT($AV$3, 4)), 0 ), 'Raw Data'!$H:$H, "Ear*", 'Raw Data'!$O:$O,""&amp;'Raw Data'!$B$1,'Raw Data'!$D:$D,"&lt;&gt;*ithdr*",'Raw Data'!$D:$D,"&lt;&gt;*ancel*",'Raw Data'!$P:$P,"--", 'Raw Data'!$AW:$AW,"Not Yet Completed")
+
COUNTIFS('Raw Data'!$AM:$AM,"&lt;=" &amp;DATE(LEFT($AV$3, 4), MONTH("1 " &amp; K$6 &amp; " " &amp; LEFT($AV$3, 4)) + 1, 0 ), 'Raw Data'!$AM:$AM,"&gt;" &amp;DATE(LEFT($AV$3, 4), MONTH("1 " &amp; K$6 &amp; " " &amp; LEFT($AV$3, 4)), 0 ), 'Raw Data'!$H:$H, "Ear*", 'Raw Data'!$P:$P,""&amp;'Raw Data'!$B$1,'Raw Data'!$D:$D,"&lt;&gt;*ithdr*",'Raw Data'!$D:$D,"&lt;&gt;*ancel*", 'Raw Data'!$AW:$AW,"Not Yet Completed")</f>
        <v>0</v>
      </c>
      <c r="L23" s="73"/>
      <c r="M23" s="73"/>
      <c r="N23" s="77"/>
      <c r="O23" s="106">
        <f>COUNTIFS('Raw Data'!$AM:$AM,"&lt;=" &amp;DATE(LEFT($AV$3, 4), MONTH("1 " &amp; O$6 &amp; " " &amp; LEFT($AV$3, 4)) + 1, 0 ), 'Raw Data'!$AM:$AM,"&gt;" &amp;DATE(LEFT($AV$3, 4), MONTH("1 " &amp; O$6 &amp; " " &amp; LEFT($AV$3, 4)), 0 ), 'Raw Data'!$H:$H, "Ear*", 'Raw Data'!$O:$O,""&amp;'Raw Data'!$B$1,'Raw Data'!$D:$D,"&lt;&gt;*ithdr*",'Raw Data'!$D:$D,"&lt;&gt;*ancel*",'Raw Data'!$P:$P,"--", 'Raw Data'!$AW:$AW,"Not Yet Completed")
+
COUNTIFS('Raw Data'!$AM:$AM,"&lt;=" &amp;DATE(LEFT($AV$3, 4), MONTH("1 " &amp; O$6 &amp; " " &amp; LEFT($AV$3, 4)) + 1, 0 ), 'Raw Data'!$AM:$AM,"&gt;" &amp;DATE(LEFT($AV$3, 4), MONTH("1 " &amp; O$6 &amp; " " &amp; LEFT($AV$3, 4)), 0 ), 'Raw Data'!$H:$H, "Ear*", 'Raw Data'!$P:$P,""&amp;'Raw Data'!$B$1,'Raw Data'!$D:$D,"&lt;&gt;*ithdr*",'Raw Data'!$D:$D,"&lt;&gt;*ancel*", 'Raw Data'!$AW:$AW,"Not Yet Completed")</f>
        <v>0</v>
      </c>
      <c r="P23" s="73"/>
      <c r="Q23" s="73"/>
      <c r="R23" s="77"/>
      <c r="S23" s="106">
        <f>COUNTIFS('Raw Data'!$AM:$AM,"&lt;=" &amp;DATE(LEFT($AV$3, 4), MONTH("1 " &amp; S$6 &amp; " " &amp; LEFT($AV$3, 4)) + 1, 0 ), 'Raw Data'!$AM:$AM,"&gt;" &amp;DATE(LEFT($AV$3, 4), MONTH("1 " &amp; S$6 &amp; " " &amp; LEFT($AV$3, 4)), 0 ), 'Raw Data'!$H:$H, "Ear*", 'Raw Data'!$O:$O,""&amp;'Raw Data'!$B$1,'Raw Data'!$D:$D,"&lt;&gt;*ithdr*",'Raw Data'!$D:$D,"&lt;&gt;*ancel*",'Raw Data'!$P:$P,"--", 'Raw Data'!$AW:$AW,"Not Yet Completed")
+
COUNTIFS('Raw Data'!$AM:$AM,"&lt;=" &amp;DATE(LEFT($AV$3, 4), MONTH("1 " &amp; S$6 &amp; " " &amp; LEFT($AV$3, 4)) + 1, 0 ), 'Raw Data'!$AM:$AM,"&gt;" &amp;DATE(LEFT($AV$3, 4), MONTH("1 " &amp; S$6 &amp; " " &amp; LEFT($AV$3, 4)), 0 ), 'Raw Data'!$H:$H, "Ear*", 'Raw Data'!$P:$P,""&amp;'Raw Data'!$B$1,'Raw Data'!$D:$D,"&lt;&gt;*ithdr*",'Raw Data'!$D:$D,"&lt;&gt;*ancel*", 'Raw Data'!$AW:$AW,"Not Yet Completed")</f>
        <v>0</v>
      </c>
      <c r="T23" s="73"/>
      <c r="U23" s="73"/>
      <c r="V23" s="77"/>
      <c r="W23" s="106">
        <f>COUNTIFS('Raw Data'!$AM:$AM,"&lt;=" &amp;DATE(LEFT($AV$3, 4), MONTH("1 " &amp; W$6 &amp; " " &amp; LEFT($AV$3, 4)) + 1, 0 ), 'Raw Data'!$AM:$AM,"&gt;" &amp;DATE(LEFT($AV$3, 4), MONTH("1 " &amp; W$6 &amp; " " &amp; LEFT($AV$3, 4)), 0 ), 'Raw Data'!$H:$H, "Ear*", 'Raw Data'!$O:$O,""&amp;'Raw Data'!$B$1,'Raw Data'!$D:$D,"&lt;&gt;*ithdr*",'Raw Data'!$D:$D,"&lt;&gt;*ancel*",'Raw Data'!$P:$P,"--", 'Raw Data'!$AW:$AW,"Not Yet Completed")
+
COUNTIFS('Raw Data'!$AM:$AM,"&lt;=" &amp;DATE(LEFT($AV$3, 4), MONTH("1 " &amp; W$6 &amp; " " &amp; LEFT($AV$3, 4)) + 1, 0 ), 'Raw Data'!$AM:$AM,"&gt;" &amp;DATE(LEFT($AV$3, 4), MONTH("1 " &amp; W$6 &amp; " " &amp; LEFT($AV$3, 4)), 0 ), 'Raw Data'!$H:$H, "Ear*", 'Raw Data'!$P:$P,""&amp;'Raw Data'!$B$1,'Raw Data'!$D:$D,"&lt;&gt;*ithdr*",'Raw Data'!$D:$D,"&lt;&gt;*ancel*", 'Raw Data'!$AW:$AW,"Not Yet Completed")</f>
        <v>0</v>
      </c>
      <c r="X23" s="73"/>
      <c r="Y23" s="73"/>
      <c r="Z23" s="77"/>
      <c r="AA23" s="106">
        <f>COUNTIFS('Raw Data'!$AM:$AM,"&lt;=" &amp;DATE(LEFT($AV$3, 4), MONTH("1 " &amp; AA$6 &amp; " " &amp; LEFT($AV$3, 4)) + 1, 0 ), 'Raw Data'!$AM:$AM,"&gt;" &amp;DATE(LEFT($AV$3, 4), MONTH("1 " &amp; AA$6 &amp; " " &amp; LEFT($AV$3, 4)), 0 ), 'Raw Data'!$H:$H, "Ear*", 'Raw Data'!$O:$O,""&amp;'Raw Data'!$B$1,'Raw Data'!$D:$D,"&lt;&gt;*ithdr*",'Raw Data'!$D:$D,"&lt;&gt;*ancel*",'Raw Data'!$P:$P,"--", 'Raw Data'!$AW:$AW,"Not Yet Completed")
+
COUNTIFS('Raw Data'!$AM:$AM,"&lt;=" &amp;DATE(LEFT($AV$3, 4), MONTH("1 " &amp; AA$6 &amp; " " &amp; LEFT($AV$3, 4)) + 1, 0 ), 'Raw Data'!$AM:$AM,"&gt;" &amp;DATE(LEFT($AV$3, 4), MONTH("1 " &amp; AA$6 &amp; " " &amp; LEFT($AV$3, 4)), 0 ), 'Raw Data'!$H:$H, "Ear*", 'Raw Data'!$P:$P,""&amp;'Raw Data'!$B$1,'Raw Data'!$D:$D,"&lt;&gt;*ithdr*",'Raw Data'!$D:$D,"&lt;&gt;*ancel*", 'Raw Data'!$AW:$AW,"Not Yet Completed")</f>
        <v>0</v>
      </c>
      <c r="AB23" s="73"/>
      <c r="AC23" s="73"/>
      <c r="AD23" s="77"/>
      <c r="AE23" s="106">
        <f>COUNTIFS('Raw Data'!$AM:$AM,"&lt;=" &amp;DATE(LEFT($AV$3, 4), MONTH("1 " &amp; AE$6 &amp; " " &amp; LEFT($AV$3, 4)) + 1, 0 ), 'Raw Data'!$AM:$AM,"&gt;" &amp;DATE(LEFT($AV$3, 4), MONTH("1 " &amp; AE$6 &amp; " " &amp; LEFT($AV$3, 4)), 0 ), 'Raw Data'!$H:$H, "Ear*", 'Raw Data'!$O:$O,""&amp;'Raw Data'!$B$1,'Raw Data'!$D:$D,"&lt;&gt;*ithdr*",'Raw Data'!$D:$D,"&lt;&gt;*ancel*",'Raw Data'!$P:$P,"--", 'Raw Data'!$AW:$AW,"Not Yet Completed")
+
COUNTIFS('Raw Data'!$AM:$AM,"&lt;=" &amp;DATE(LEFT($AV$3, 4), MONTH("1 " &amp; AE$6 &amp; " " &amp; LEFT($AV$3, 4)) + 1, 0 ), 'Raw Data'!$AM:$AM,"&gt;" &amp;DATE(LEFT($AV$3, 4), MONTH("1 " &amp; AE$6 &amp; " " &amp; LEFT($AV$3, 4)), 0 ), 'Raw Data'!$H:$H, "Ear*", 'Raw Data'!$P:$P,""&amp;'Raw Data'!$B$1,'Raw Data'!$D:$D,"&lt;&gt;*ithdr*",'Raw Data'!$D:$D,"&lt;&gt;*ancel*", 'Raw Data'!$AW:$AW,"Not Yet Completed")</f>
        <v>0</v>
      </c>
      <c r="AF23" s="73"/>
      <c r="AG23" s="73"/>
      <c r="AH23" s="77"/>
      <c r="AI23" s="106">
        <f>COUNTIFS('Raw Data'!$AM:$AM,"&lt;=" &amp;DATE(LEFT($AV$3, 4), MONTH("1 " &amp; AI$6 &amp; " " &amp; LEFT($AV$3, 4)) + 1, 0 ), 'Raw Data'!$AM:$AM,"&gt;" &amp;DATE(LEFT($AV$3, 4), MONTH("1 " &amp; AI$6 &amp; " " &amp; LEFT($AV$3, 4)), 0 ), 'Raw Data'!$H:$H, "Ear*", 'Raw Data'!$O:$O,""&amp;'Raw Data'!$B$1,'Raw Data'!$D:$D,"&lt;&gt;*ithdr*",'Raw Data'!$D:$D,"&lt;&gt;*ancel*",'Raw Data'!$P:$P,"--", 'Raw Data'!$AW:$AW,"Not Yet Completed")
+
COUNTIFS('Raw Data'!$AM:$AM,"&lt;=" &amp;DATE(LEFT($AV$3, 4), MONTH("1 " &amp; AI$6 &amp; " " &amp; LEFT($AV$3, 4)) + 1, 0 ), 'Raw Data'!$AM:$AM,"&gt;" &amp;DATE(LEFT($AV$3, 4), MONTH("1 " &amp; AI$6 &amp; " " &amp; LEFT($AV$3, 4)), 0 ), 'Raw Data'!$H:$H, "Ear*", 'Raw Data'!$P:$P,""&amp;'Raw Data'!$B$1,'Raw Data'!$D:$D,"&lt;&gt;*ithdr*",'Raw Data'!$D:$D,"&lt;&gt;*ancel*", 'Raw Data'!$AW:$AW,"Not Yet Completed")</f>
        <v>0</v>
      </c>
      <c r="AJ23" s="73"/>
      <c r="AK23" s="73"/>
      <c r="AL23" s="77"/>
      <c r="AM23" s="106">
        <f>COUNTIFS('Raw Data'!$AM:$AM,"&lt;=" &amp;DATE(LEFT($AV$3, 4), MONTH("1 " &amp; AM$6 &amp; " " &amp; LEFT($AV$3, 4)) + 1, 0 ), 'Raw Data'!$AM:$AM,"&gt;" &amp;DATE(LEFT($AV$3, 4), MONTH("1 " &amp; AM$6 &amp; " " &amp; LEFT($AV$3, 4)), 0 ), 'Raw Data'!$H:$H, "Ear*", 'Raw Data'!$O:$O,""&amp;'Raw Data'!$B$1,'Raw Data'!$D:$D,"&lt;&gt;*ithdr*",'Raw Data'!$D:$D,"&lt;&gt;*ancel*",'Raw Data'!$P:$P,"--", 'Raw Data'!$AW:$AW,"Not Yet Completed")
+
COUNTIFS('Raw Data'!$AM:$AM,"&lt;=" &amp;DATE(LEFT($AV$3, 4), MONTH("1 " &amp; AM$6 &amp; " " &amp; LEFT($AV$3, 4)) + 1, 0 ), 'Raw Data'!$AM:$AM,"&gt;" &amp;DATE(LEFT($AV$3, 4), MONTH("1 " &amp; AM$6 &amp; " " &amp; LEFT($AV$3, 4)), 0 ), 'Raw Data'!$H:$H, "Ear*", 'Raw Data'!$P:$P,""&amp;'Raw Data'!$B$1,'Raw Data'!$D:$D,"&lt;&gt;*ithdr*",'Raw Data'!$D:$D,"&lt;&gt;*ancel*", 'Raw Data'!$AW:$AW,"Not Yet Completed")</f>
        <v>0</v>
      </c>
      <c r="AN23" s="73"/>
      <c r="AO23" s="73"/>
      <c r="AP23" s="77"/>
      <c r="AQ23" s="106">
        <f>COUNTIFS('Raw Data'!$AM:$AM,"&lt;=" &amp;DATE(LEFT($AV$3, 4), MONTH("1 " &amp; AQ$6 &amp; " " &amp; LEFT($AV$3, 4)) + 1, 0 ), 'Raw Data'!$AM:$AM,"&gt;" &amp;DATE(LEFT($AV$3, 4), MONTH("1 " &amp; AQ$6 &amp; " " &amp; LEFT($AV$3, 4)), 0 ), 'Raw Data'!$H:$H, "Ear*", 'Raw Data'!$O:$O,""&amp;'Raw Data'!$B$1,'Raw Data'!$D:$D,"&lt;&gt;*ithdr*",'Raw Data'!$D:$D,"&lt;&gt;*ancel*",'Raw Data'!$P:$P,"--", 'Raw Data'!$AW:$AW,"Not Yet Completed")
+
COUNTIFS('Raw Data'!$AM:$AM,"&lt;=" &amp;DATE(LEFT($AV$3, 4), MONTH("1 " &amp; AQ$6 &amp; " " &amp; LEFT($AV$3, 4)) + 1, 0 ), 'Raw Data'!$AM:$AM,"&gt;" &amp;DATE(LEFT($AV$3, 4), MONTH("1 " &amp; AQ$6 &amp; " " &amp; LEFT($AV$3, 4)), 0 ), 'Raw Data'!$H:$H, "Ear*", 'Raw Data'!$P:$P,""&amp;'Raw Data'!$B$1,'Raw Data'!$D:$D,"&lt;&gt;*ithdr*",'Raw Data'!$D:$D,"&lt;&gt;*ancel*", 'Raw Data'!$AW:$AW,"Not Yet Completed")</f>
        <v>0</v>
      </c>
      <c r="AR23" s="73"/>
      <c r="AS23" s="73"/>
      <c r="AT23" s="77"/>
      <c r="AU23" s="106">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
COUNTIFS('Raw Data'!$AM:$AM,"&lt;=" &amp;DATE(MID($AV$3, 15, 4), MONTH("1 " &amp; AU$6 &amp; " " &amp; MID($AV$3, 15, 4)) + 1, 0 ), 'Raw Data'!$AM:$AM,"&gt;" &amp;DATE(MID($AV$3, 15, 4), MONTH("1 " &amp; AU$6 &amp; " " &amp; MID($AV$3, 15, 4)), 0 ), 'Raw Data'!$H:$H, "Ear*", 'Raw Data'!$P:$P,""&amp;'Raw Data'!$B$1,'Raw Data'!$D:$D,"&lt;&gt;*ithdr*",'Raw Data'!$D:$D,"&lt;&gt;*ancel*", 'Raw Data'!$AW:$AW,"Not Yet Completed")</f>
        <v>0</v>
      </c>
      <c r="AV23" s="73"/>
      <c r="AW23" s="73"/>
      <c r="AX23" s="77"/>
      <c r="AY23" s="106">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
COUNTIFS('Raw Data'!$AM:$AM,"&lt;=" &amp;DATE(MID($AV$3, 15, 4), MONTH("1 " &amp; AY$6 &amp; " " &amp; MID($AV$3, 15, 4)) + 1, 0 ), 'Raw Data'!$AM:$AM,"&gt;" &amp;DATE(MID($AV$3, 15, 4), MONTH("1 " &amp; AY$6 &amp; " " &amp; MID($AV$3, 15, 4)), 0 ), 'Raw Data'!$H:$H, "Ear*", 'Raw Data'!$P:$P,""&amp;'Raw Data'!$B$1,'Raw Data'!$D:$D,"&lt;&gt;*ithdr*",'Raw Data'!$D:$D,"&lt;&gt;*ancel*", 'Raw Data'!$AW:$AW,"Not Yet Completed")</f>
        <v>0</v>
      </c>
      <c r="AZ23" s="73"/>
      <c r="BA23" s="73"/>
      <c r="BB23" s="77"/>
      <c r="BC23" s="106">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
COUNTIFS('Raw Data'!$AM:$AM,"&lt;=" &amp;DATE(MID($AV$3, 15, 4), MONTH("1 " &amp; BC$6 &amp; " " &amp; MID($AV$3, 15, 4)) + 1, 0 ), 'Raw Data'!$AM:$AM,"&gt;" &amp;DATE(MID($AV$3, 15, 4), MONTH("1 " &amp; BC$6 &amp; " " &amp; MID($AV$3, 15, 4)), 0 ), 'Raw Data'!$H:$H, "Ear*", 'Raw Data'!$P:$P,""&amp;'Raw Data'!$B$1,'Raw Data'!$D:$D,"&lt;&gt;*ithdr*",'Raw Data'!$D:$D,"&lt;&gt;*ancel*", 'Raw Data'!$AW:$AW,"Not Yet Completed")</f>
        <v>0</v>
      </c>
      <c r="BD23" s="73"/>
      <c r="BE23" s="73"/>
      <c r="BF23" s="77"/>
    </row>
    <row r="24" ht="12.75" customHeight="1">
      <c r="A24" s="95" t="s">
        <v>130</v>
      </c>
      <c r="B24" s="73"/>
      <c r="C24" s="73"/>
      <c r="D24" s="73"/>
      <c r="E24" s="73"/>
      <c r="F24" s="73"/>
      <c r="G24" s="73"/>
      <c r="H24" s="73"/>
      <c r="I24" s="73"/>
      <c r="J24" s="77"/>
      <c r="K24" s="110">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"Ear*", 'Raw Data'!$P:$P,""&amp;'Raw Data'!$B$1,'Raw Data'!$D:$D,"&lt;&gt;*ithdr*",'Raw Data'!$D:$D,"&lt;&gt;*ancel*", 'Raw Data'!$AW:$AW,"Not Yet Completed", 'Raw Data'!$D:$D,"*aiting on clien*")</f>
        <v>0</v>
      </c>
      <c r="L24" s="73"/>
      <c r="M24" s="73"/>
      <c r="N24" s="77"/>
      <c r="O24" s="110">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"Ear*", 'Raw Data'!$P:$P,""&amp;'Raw Data'!$B$1,'Raw Data'!$D:$D,"&lt;&gt;*ithdr*",'Raw Data'!$D:$D,"&lt;&gt;*ancel*", 'Raw Data'!$AW:$AW,"Not Yet Completed", 'Raw Data'!$D:$D,"*aiting on clien*")</f>
        <v>0</v>
      </c>
      <c r="P24" s="73"/>
      <c r="Q24" s="73"/>
      <c r="R24" s="77"/>
      <c r="S24" s="110">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"Ear*", 'Raw Data'!$P:$P,""&amp;'Raw Data'!$B$1,'Raw Data'!$D:$D,"&lt;&gt;*ithdr*",'Raw Data'!$D:$D,"&lt;&gt;*ancel*", 'Raw Data'!$AW:$AW,"Not Yet Completed", 'Raw Data'!$D:$D,"*aiting on clien*")</f>
        <v>0</v>
      </c>
      <c r="T24" s="73"/>
      <c r="U24" s="73"/>
      <c r="V24" s="77"/>
      <c r="W24" s="110">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"Ear*", 'Raw Data'!$P:$P,""&amp;'Raw Data'!$B$1,'Raw Data'!$D:$D,"&lt;&gt;*ithdr*",'Raw Data'!$D:$D,"&lt;&gt;*ancel*", 'Raw Data'!$AW:$AW,"Not Yet Completed", 'Raw Data'!$D:$D,"*aiting on clien*")</f>
        <v>0</v>
      </c>
      <c r="X24" s="73"/>
      <c r="Y24" s="73"/>
      <c r="Z24" s="77"/>
      <c r="AA24" s="110">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"Ear*", 'Raw Data'!$P:$P,""&amp;'Raw Data'!$B$1,'Raw Data'!$D:$D,"&lt;&gt;*ithdr*",'Raw Data'!$D:$D,"&lt;&gt;*ancel*", 'Raw Data'!$AW:$AW,"Not Yet Completed", 'Raw Data'!$D:$D,"*aiting on clien*")</f>
        <v>0</v>
      </c>
      <c r="AB24" s="73"/>
      <c r="AC24" s="73"/>
      <c r="AD24" s="77"/>
      <c r="AE24" s="110">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"Ear*", 'Raw Data'!$P:$P,""&amp;'Raw Data'!$B$1,'Raw Data'!$D:$D,"&lt;&gt;*ithdr*",'Raw Data'!$D:$D,"&lt;&gt;*ancel*", 'Raw Data'!$AW:$AW,"Not Yet Completed", 'Raw Data'!$D:$D,"*aiting on clien*")</f>
        <v>0</v>
      </c>
      <c r="AF24" s="73"/>
      <c r="AG24" s="73"/>
      <c r="AH24" s="77"/>
      <c r="AI24" s="110">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"Ear*", 'Raw Data'!$P:$P,""&amp;'Raw Data'!$B$1,'Raw Data'!$D:$D,"&lt;&gt;*ithdr*",'Raw Data'!$D:$D,"&lt;&gt;*ancel*", 'Raw Data'!$AW:$AW,"Not Yet Completed", 'Raw Data'!$D:$D,"*aiting on clien*")</f>
        <v>0</v>
      </c>
      <c r="AJ24" s="73"/>
      <c r="AK24" s="73"/>
      <c r="AL24" s="77"/>
      <c r="AM24" s="110">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"Ear*", 'Raw Data'!$P:$P,""&amp;'Raw Data'!$B$1,'Raw Data'!$D:$D,"&lt;&gt;*ithdr*",'Raw Data'!$D:$D,"&lt;&gt;*ancel*", 'Raw Data'!$AW:$AW,"Not Yet Completed", 'Raw Data'!$D:$D,"*aiting on clien*")</f>
        <v>0</v>
      </c>
      <c r="AN24" s="73"/>
      <c r="AO24" s="73"/>
      <c r="AP24" s="77"/>
      <c r="AQ24" s="110">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"Ear*", 'Raw Data'!$P:$P,""&amp;'Raw Data'!$B$1,'Raw Data'!$D:$D,"&lt;&gt;*ithdr*",'Raw Data'!$D:$D,"&lt;&gt;*ancel*", 'Raw Data'!$AW:$AW,"Not Yet Completed", 'Raw Data'!$D:$D,"*aiting on clien*")</f>
        <v>0</v>
      </c>
      <c r="AR24" s="73"/>
      <c r="AS24" s="73"/>
      <c r="AT24" s="77"/>
      <c r="AU24" s="110">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Data'!$D:$D,"*aiting on clien*")</f>
        <v>0</v>
      </c>
      <c r="AV24" s="73"/>
      <c r="AW24" s="73"/>
      <c r="AX24" s="77"/>
      <c r="AY24" s="110">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Data'!$D:$D,"*aiting on clien*")</f>
        <v>0</v>
      </c>
      <c r="AZ24" s="73"/>
      <c r="BA24" s="73"/>
      <c r="BB24" s="77"/>
      <c r="BC24" s="110">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Data'!$D:$D,"*aiting on clien*")</f>
        <v>0</v>
      </c>
      <c r="BD24" s="73"/>
      <c r="BE24" s="73"/>
      <c r="BF24" s="77"/>
    </row>
    <row r="25" ht="12.75" customHeight="1">
      <c r="A25" s="95" t="s">
        <v>131</v>
      </c>
      <c r="B25" s="73"/>
      <c r="C25" s="73"/>
      <c r="D25" s="73"/>
      <c r="E25" s="73"/>
      <c r="F25" s="73"/>
      <c r="G25" s="73"/>
      <c r="H25" s="73"/>
      <c r="I25" s="73"/>
      <c r="J25" s="77"/>
      <c r="K25" s="110">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"Ear*", 'Raw Data'!$P:$P,""&amp;'Raw Data'!$B$1,'Raw Data'!$D:$D,"&lt;&gt;*ithdr*",'Raw Data'!$D:$D,"&lt;&gt;*ancel*", 'Raw Data'!$AW:$AW,"Not Yet Completed", 'Raw Data'!$D:$D,"*ause*")</f>
        <v>0</v>
      </c>
      <c r="L25" s="73"/>
      <c r="M25" s="73"/>
      <c r="N25" s="77"/>
      <c r="O25" s="110">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"Ear*", 'Raw Data'!$P:$P,""&amp;'Raw Data'!$B$1,'Raw Data'!$D:$D,"&lt;&gt;*ithdr*",'Raw Data'!$D:$D,"&lt;&gt;*ancel*", 'Raw Data'!$AW:$AW,"Not Yet Completed", 'Raw Data'!$D:$D,"*ause*")</f>
        <v>0</v>
      </c>
      <c r="P25" s="73"/>
      <c r="Q25" s="73"/>
      <c r="R25" s="77"/>
      <c r="S25" s="110">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"Ear*", 'Raw Data'!$P:$P,""&amp;'Raw Data'!$B$1,'Raw Data'!$D:$D,"&lt;&gt;*ithdr*",'Raw Data'!$D:$D,"&lt;&gt;*ancel*", 'Raw Data'!$AW:$AW,"Not Yet Completed", 'Raw Data'!$D:$D,"*ause*")</f>
        <v>0</v>
      </c>
      <c r="T25" s="73"/>
      <c r="U25" s="73"/>
      <c r="V25" s="77"/>
      <c r="W25" s="110">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"Ear*", 'Raw Data'!$P:$P,""&amp;'Raw Data'!$B$1,'Raw Data'!$D:$D,"&lt;&gt;*ithdr*",'Raw Data'!$D:$D,"&lt;&gt;*ancel*", 'Raw Data'!$AW:$AW,"Not Yet Completed", 'Raw Data'!$D:$D,"*ause*")</f>
        <v>0</v>
      </c>
      <c r="X25" s="73"/>
      <c r="Y25" s="73"/>
      <c r="Z25" s="77"/>
      <c r="AA25" s="110">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"Ear*", 'Raw Data'!$P:$P,""&amp;'Raw Data'!$B$1,'Raw Data'!$D:$D,"&lt;&gt;*ithdr*",'Raw Data'!$D:$D,"&lt;&gt;*ancel*", 'Raw Data'!$AW:$AW,"Not Yet Completed", 'Raw Data'!$D:$D,"*ause*")</f>
        <v>0</v>
      </c>
      <c r="AB25" s="73"/>
      <c r="AC25" s="73"/>
      <c r="AD25" s="77"/>
      <c r="AE25" s="110">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"Ear*", 'Raw Data'!$P:$P,""&amp;'Raw Data'!$B$1,'Raw Data'!$D:$D,"&lt;&gt;*ithdr*",'Raw Data'!$D:$D,"&lt;&gt;*ancel*", 'Raw Data'!$AW:$AW,"Not Yet Completed", 'Raw Data'!$D:$D,"*ause*")</f>
        <v>0</v>
      </c>
      <c r="AF25" s="73"/>
      <c r="AG25" s="73"/>
      <c r="AH25" s="77"/>
      <c r="AI25" s="110">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"Ear*", 'Raw Data'!$P:$P,""&amp;'Raw Data'!$B$1,'Raw Data'!$D:$D,"&lt;&gt;*ithdr*",'Raw Data'!$D:$D,"&lt;&gt;*ancel*", 'Raw Data'!$AW:$AW,"Not Yet Completed", 'Raw Data'!$D:$D,"*ause*")</f>
        <v>0</v>
      </c>
      <c r="AJ25" s="73"/>
      <c r="AK25" s="73"/>
      <c r="AL25" s="77"/>
      <c r="AM25" s="110">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"Ear*", 'Raw Data'!$P:$P,""&amp;'Raw Data'!$B$1,'Raw Data'!$D:$D,"&lt;&gt;*ithdr*",'Raw Data'!$D:$D,"&lt;&gt;*ancel*", 'Raw Data'!$AW:$AW,"Not Yet Completed", 'Raw Data'!$D:$D,"*ause*")</f>
        <v>0</v>
      </c>
      <c r="AN25" s="73"/>
      <c r="AO25" s="73"/>
      <c r="AP25" s="77"/>
      <c r="AQ25" s="110">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"Ear*", 'Raw Data'!$P:$P,""&amp;'Raw Data'!$B$1,'Raw Data'!$D:$D,"&lt;&gt;*ithdr*",'Raw Data'!$D:$D,"&lt;&gt;*ancel*", 'Raw Data'!$AW:$AW,"Not Yet Completed", 'Raw Data'!$D:$D,"*ause*")</f>
        <v>0</v>
      </c>
      <c r="AR25" s="73"/>
      <c r="AS25" s="73"/>
      <c r="AT25" s="77"/>
      <c r="AU25" s="110">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Data'!$D:$D,"*ause*")</f>
        <v>0</v>
      </c>
      <c r="AV25" s="73"/>
      <c r="AW25" s="73"/>
      <c r="AX25" s="77"/>
      <c r="AY25" s="110">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Data'!$D:$D,"*ause*")</f>
        <v>0</v>
      </c>
      <c r="AZ25" s="73"/>
      <c r="BA25" s="73"/>
      <c r="BB25" s="77"/>
      <c r="BC25" s="110">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Data'!$D:$D,"*ause*")</f>
        <v>0</v>
      </c>
      <c r="BD25" s="73"/>
      <c r="BE25" s="73"/>
      <c r="BF25" s="77"/>
    </row>
    <row r="26" ht="12.75" customHeight="1">
      <c r="A26" s="95" t="s">
        <v>132</v>
      </c>
      <c r="B26" s="73"/>
      <c r="C26" s="73"/>
      <c r="D26" s="73"/>
      <c r="E26" s="73"/>
      <c r="F26" s="73"/>
      <c r="G26" s="73"/>
      <c r="H26" s="73"/>
      <c r="I26" s="73"/>
      <c r="J26" s="77"/>
      <c r="K26" s="110">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"Ear*", 'Raw Data'!$P:$P,""&amp;'Raw Data'!$B$1,'Raw Data'!$D:$D,"&lt;&gt;*ithdr*",'Raw Data'!$D:$D,"&lt;&gt;*ancel*", 'Raw Data'!$AW:$AW,"Not Yet Completed", 'Raw Data'!$D:$D,"*ngoi*")</f>
        <v>0</v>
      </c>
      <c r="L26" s="73"/>
      <c r="M26" s="73"/>
      <c r="N26" s="77"/>
      <c r="O26" s="110">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"Ear*", 'Raw Data'!$P:$P,""&amp;'Raw Data'!$B$1,'Raw Data'!$D:$D,"&lt;&gt;*ithdr*",'Raw Data'!$D:$D,"&lt;&gt;*ancel*", 'Raw Data'!$AW:$AW,"Not Yet Completed", 'Raw Data'!$D:$D,"*ngoi*")</f>
        <v>0</v>
      </c>
      <c r="P26" s="73"/>
      <c r="Q26" s="73"/>
      <c r="R26" s="77"/>
      <c r="S26" s="110">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"Ear*", 'Raw Data'!$P:$P,""&amp;'Raw Data'!$B$1,'Raw Data'!$D:$D,"&lt;&gt;*ithdr*",'Raw Data'!$D:$D,"&lt;&gt;*ancel*", 'Raw Data'!$AW:$AW,"Not Yet Completed", 'Raw Data'!$D:$D,"*ngoi*")</f>
        <v>0</v>
      </c>
      <c r="T26" s="73"/>
      <c r="U26" s="73"/>
      <c r="V26" s="77"/>
      <c r="W26" s="110">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"Ear*", 'Raw Data'!$P:$P,""&amp;'Raw Data'!$B$1,'Raw Data'!$D:$D,"&lt;&gt;*ithdr*",'Raw Data'!$D:$D,"&lt;&gt;*ancel*", 'Raw Data'!$AW:$AW,"Not Yet Completed", 'Raw Data'!$D:$D,"*ngoi*")</f>
        <v>0</v>
      </c>
      <c r="X26" s="73"/>
      <c r="Y26" s="73"/>
      <c r="Z26" s="77"/>
      <c r="AA26" s="110">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"Ear*", 'Raw Data'!$P:$P,""&amp;'Raw Data'!$B$1,'Raw Data'!$D:$D,"&lt;&gt;*ithdr*",'Raw Data'!$D:$D,"&lt;&gt;*ancel*", 'Raw Data'!$AW:$AW,"Not Yet Completed", 'Raw Data'!$D:$D,"*ngoi*")</f>
        <v>0</v>
      </c>
      <c r="AB26" s="73"/>
      <c r="AC26" s="73"/>
      <c r="AD26" s="77"/>
      <c r="AE26" s="110">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"Ear*", 'Raw Data'!$P:$P,""&amp;'Raw Data'!$B$1,'Raw Data'!$D:$D,"&lt;&gt;*ithdr*",'Raw Data'!$D:$D,"&lt;&gt;*ancel*", 'Raw Data'!$AW:$AW,"Not Yet Completed", 'Raw Data'!$D:$D,"*ngoi*")</f>
        <v>0</v>
      </c>
      <c r="AF26" s="73"/>
      <c r="AG26" s="73"/>
      <c r="AH26" s="77"/>
      <c r="AI26" s="110">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"Ear*", 'Raw Data'!$P:$P,""&amp;'Raw Data'!$B$1,'Raw Data'!$D:$D,"&lt;&gt;*ithdr*",'Raw Data'!$D:$D,"&lt;&gt;*ancel*", 'Raw Data'!$AW:$AW,"Not Yet Completed", 'Raw Data'!$D:$D,"*ngoi*")</f>
        <v>0</v>
      </c>
      <c r="AJ26" s="73"/>
      <c r="AK26" s="73"/>
      <c r="AL26" s="77"/>
      <c r="AM26" s="110">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"Ear*", 'Raw Data'!$P:$P,""&amp;'Raw Data'!$B$1,'Raw Data'!$D:$D,"&lt;&gt;*ithdr*",'Raw Data'!$D:$D,"&lt;&gt;*ancel*", 'Raw Data'!$AW:$AW,"Not Yet Completed", 'Raw Data'!$D:$D,"*ngoi*")</f>
        <v>0</v>
      </c>
      <c r="AN26" s="73"/>
      <c r="AO26" s="73"/>
      <c r="AP26" s="77"/>
      <c r="AQ26" s="110">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"Ear*", 'Raw Data'!$P:$P,""&amp;'Raw Data'!$B$1,'Raw Data'!$D:$D,"&lt;&gt;*ithdr*",'Raw Data'!$D:$D,"&lt;&gt;*ancel*", 'Raw Data'!$AW:$AW,"Not Yet Completed", 'Raw Data'!$D:$D,"*ngoi*")</f>
        <v>0</v>
      </c>
      <c r="AR26" s="73"/>
      <c r="AS26" s="73"/>
      <c r="AT26" s="77"/>
      <c r="AU26" s="110">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Data'!$D:$D,"*ngoi*")</f>
        <v>0</v>
      </c>
      <c r="AV26" s="73"/>
      <c r="AW26" s="73"/>
      <c r="AX26" s="77"/>
      <c r="AY26" s="110">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Data'!$D:$D,"*ngoi*")</f>
        <v>0</v>
      </c>
      <c r="AZ26" s="73"/>
      <c r="BA26" s="73"/>
      <c r="BB26" s="77"/>
      <c r="BC26" s="110">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Data'!$D:$D,"*ngoi*")</f>
        <v>0</v>
      </c>
      <c r="BD26" s="73"/>
      <c r="BE26" s="73"/>
      <c r="BF26" s="77"/>
    </row>
    <row r="27" ht="12.75" customHeight="1">
      <c r="A27" s="95" t="s">
        <v>133</v>
      </c>
      <c r="B27" s="73"/>
      <c r="C27" s="73"/>
      <c r="D27" s="73"/>
      <c r="E27" s="73"/>
      <c r="F27" s="73"/>
      <c r="G27" s="73"/>
      <c r="H27" s="73"/>
      <c r="I27" s="73"/>
      <c r="J27" s="77"/>
      <c r="K27" s="110">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"Ear*", 'Raw Data'!$P:$P,""&amp;'Raw Data'!$B$1,'Raw Data'!$D:$D,"&lt;&gt;*ithdr*",'Raw Data'!$D:$D,"&lt;&gt;*ancel*", 'Raw Data'!$AW:$AW,"Not Yet Completed", 'Raw Data'!$D:$D,"*ot start*")</f>
        <v>0</v>
      </c>
      <c r="L27" s="73"/>
      <c r="M27" s="73"/>
      <c r="N27" s="77"/>
      <c r="O27" s="110">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"Ear*", 'Raw Data'!$P:$P,""&amp;'Raw Data'!$B$1,'Raw Data'!$D:$D,"&lt;&gt;*ithdr*",'Raw Data'!$D:$D,"&lt;&gt;*ancel*", 'Raw Data'!$AW:$AW,"Not Yet Completed", 'Raw Data'!$D:$D,"*ot start*")</f>
        <v>0</v>
      </c>
      <c r="P27" s="73"/>
      <c r="Q27" s="73"/>
      <c r="R27" s="77"/>
      <c r="S27" s="110">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"Ear*", 'Raw Data'!$P:$P,""&amp;'Raw Data'!$B$1,'Raw Data'!$D:$D,"&lt;&gt;*ithdr*",'Raw Data'!$D:$D,"&lt;&gt;*ancel*", 'Raw Data'!$AW:$AW,"Not Yet Completed", 'Raw Data'!$D:$D,"*ot start*")</f>
        <v>0</v>
      </c>
      <c r="T27" s="73"/>
      <c r="U27" s="73"/>
      <c r="V27" s="77"/>
      <c r="W27" s="110">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"Ear*", 'Raw Data'!$P:$P,""&amp;'Raw Data'!$B$1,'Raw Data'!$D:$D,"&lt;&gt;*ithdr*",'Raw Data'!$D:$D,"&lt;&gt;*ancel*", 'Raw Data'!$AW:$AW,"Not Yet Completed", 'Raw Data'!$D:$D,"*ot start*")</f>
        <v>0</v>
      </c>
      <c r="X27" s="73"/>
      <c r="Y27" s="73"/>
      <c r="Z27" s="77"/>
      <c r="AA27" s="110">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"Ear*", 'Raw Data'!$P:$P,""&amp;'Raw Data'!$B$1,'Raw Data'!$D:$D,"&lt;&gt;*ithdr*",'Raw Data'!$D:$D,"&lt;&gt;*ancel*", 'Raw Data'!$AW:$AW,"Not Yet Completed", 'Raw Data'!$D:$D,"*ot start*")</f>
        <v>0</v>
      </c>
      <c r="AB27" s="73"/>
      <c r="AC27" s="73"/>
      <c r="AD27" s="77"/>
      <c r="AE27" s="110">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"Ear*", 'Raw Data'!$P:$P,""&amp;'Raw Data'!$B$1,'Raw Data'!$D:$D,"&lt;&gt;*ithdr*",'Raw Data'!$D:$D,"&lt;&gt;*ancel*", 'Raw Data'!$AW:$AW,"Not Yet Completed", 'Raw Data'!$D:$D,"*ot start*")</f>
        <v>0</v>
      </c>
      <c r="AF27" s="73"/>
      <c r="AG27" s="73"/>
      <c r="AH27" s="77"/>
      <c r="AI27" s="110">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"Ear*", 'Raw Data'!$P:$P,""&amp;'Raw Data'!$B$1,'Raw Data'!$D:$D,"&lt;&gt;*ithdr*",'Raw Data'!$D:$D,"&lt;&gt;*ancel*", 'Raw Data'!$AW:$AW,"Not Yet Completed", 'Raw Data'!$D:$D,"*ot start*")</f>
        <v>0</v>
      </c>
      <c r="AJ27" s="73"/>
      <c r="AK27" s="73"/>
      <c r="AL27" s="77"/>
      <c r="AM27" s="110">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"Ear*", 'Raw Data'!$P:$P,""&amp;'Raw Data'!$B$1,'Raw Data'!$D:$D,"&lt;&gt;*ithdr*",'Raw Data'!$D:$D,"&lt;&gt;*ancel*", 'Raw Data'!$AW:$AW,"Not Yet Completed", 'Raw Data'!$D:$D,"*ot start*")</f>
        <v>0</v>
      </c>
      <c r="AN27" s="73"/>
      <c r="AO27" s="73"/>
      <c r="AP27" s="77"/>
      <c r="AQ27" s="110">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"Ear*", 'Raw Data'!$P:$P,""&amp;'Raw Data'!$B$1,'Raw Data'!$D:$D,"&lt;&gt;*ithdr*",'Raw Data'!$D:$D,"&lt;&gt;*ancel*", 'Raw Data'!$AW:$AW,"Not Yet Completed", 'Raw Data'!$D:$D,"*ot start*")</f>
        <v>0</v>
      </c>
      <c r="AR27" s="73"/>
      <c r="AS27" s="73"/>
      <c r="AT27" s="77"/>
      <c r="AU27" s="110">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27" s="73"/>
      <c r="AW27" s="73"/>
      <c r="AX27" s="77"/>
      <c r="AY27" s="110">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27" s="73"/>
      <c r="BA27" s="73"/>
      <c r="BB27" s="77"/>
      <c r="BC27" s="110">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27" s="73"/>
      <c r="BE27" s="73"/>
      <c r="BF27" s="77"/>
    </row>
    <row r="28" ht="12.75" customHeight="1">
      <c r="A28" s="75" t="s">
        <v>100</v>
      </c>
      <c r="B28" s="73"/>
      <c r="C28" s="73"/>
      <c r="D28" s="73"/>
      <c r="E28" s="73"/>
      <c r="F28" s="73"/>
      <c r="G28" s="73"/>
      <c r="H28" s="73"/>
      <c r="I28" s="73"/>
      <c r="J28" s="77"/>
      <c r="K28" s="109">
        <f>COUNTIFS('Raw Data'!$AM:$AM,"&lt;=" &amp;DATE(LEFT($AV$3, 4), MONTH("1 " &amp; K$6 &amp; " " &amp; LEFT($AV$3, 4)) + 1, 0 ), 'Raw Data'!$AM:$AM,"&gt;" &amp;DATE(LEFT($AV$3, 4), MONTH("1 " &amp; K$6 &amp; " " &amp; LEFT($AV$3, 4)), 0 ), 'Raw Data'!$H:$H, "Non*", 'Raw Data'!$O:$O,""&amp;'Raw Data'!$B$1,'Raw Data'!$D:$D,"&lt;&gt;*ithdr*",'Raw Data'!$D:$D,"&lt;&gt;*ancel*",'Raw Data'!$P:$P,"--")
+
COUNTIFS('Raw Data'!$AM:$AM,"&lt;=" &amp;DATE(LEFT($AV$3, 4), MONTH("1 " &amp; K$6 &amp; " " &amp; LEFT($AV$3, 4)) + 1, 0 ), 'Raw Data'!$AM:$AM,"&gt;" &amp;DATE(LEFT($AV$3, 4), MONTH("1 " &amp; K$6 &amp; " " &amp; LEFT($AV$3, 4)), 0 ), 'Raw Data'!$H:$H, "Non*", 'Raw Data'!$P:$P,""&amp;'Raw Data'!$B$1,'Raw Data'!$D:$D,"&lt;&gt;*ithdr*",'Raw Data'!$D:$D,"&lt;&gt;*ancel*")</f>
        <v>0</v>
      </c>
      <c r="L28" s="73"/>
      <c r="M28" s="73"/>
      <c r="N28" s="77"/>
      <c r="O28" s="109">
        <f>COUNTIFS('Raw Data'!$AM:$AM,"&lt;=" &amp;DATE(LEFT($AV$3, 4), MONTH("1 " &amp; O$6 &amp; " " &amp; LEFT($AV$3, 4)) + 1, 0 ), 'Raw Data'!$AM:$AM,"&gt;" &amp;DATE(LEFT($AV$3, 4), MONTH("1 " &amp; O$6 &amp; " " &amp; LEFT($AV$3, 4)), 0 ), 'Raw Data'!$H:$H, "Non*", 'Raw Data'!$O:$O,""&amp;'Raw Data'!$B$1,'Raw Data'!$D:$D,"&lt;&gt;*ithdr*",'Raw Data'!$D:$D,"&lt;&gt;*ancel*",'Raw Data'!$P:$P,"--")
+
COUNTIFS('Raw Data'!$AM:$AM,"&lt;=" &amp;DATE(LEFT($AV$3, 4), MONTH("1 " &amp; O$6 &amp; " " &amp; LEFT($AV$3, 4)) + 1, 0 ), 'Raw Data'!$AM:$AM,"&gt;" &amp;DATE(LEFT($AV$3, 4), MONTH("1 " &amp; O$6 &amp; " " &amp; LEFT($AV$3, 4)), 0 ), 'Raw Data'!$H:$H, "Non*", 'Raw Data'!$P:$P,""&amp;'Raw Data'!$B$1,'Raw Data'!$D:$D,"&lt;&gt;*ithdr*",'Raw Data'!$D:$D,"&lt;&gt;*ancel*")</f>
        <v>0</v>
      </c>
      <c r="P28" s="73"/>
      <c r="Q28" s="73"/>
      <c r="R28" s="77"/>
      <c r="S28" s="109">
        <f>COUNTIFS('Raw Data'!$AM:$AM,"&lt;=" &amp;DATE(LEFT($AV$3, 4), MONTH("1 " &amp; S$6 &amp; " " &amp; LEFT($AV$3, 4)) + 1, 0 ), 'Raw Data'!$AM:$AM,"&gt;" &amp;DATE(LEFT($AV$3, 4), MONTH("1 " &amp; S$6 &amp; " " &amp; LEFT($AV$3, 4)), 0 ), 'Raw Data'!$H:$H, "Non*", 'Raw Data'!$O:$O,""&amp;'Raw Data'!$B$1,'Raw Data'!$D:$D,"&lt;&gt;*ithdr*",'Raw Data'!$D:$D,"&lt;&gt;*ancel*",'Raw Data'!$P:$P,"--")
+
COUNTIFS('Raw Data'!$AM:$AM,"&lt;=" &amp;DATE(LEFT($AV$3, 4), MONTH("1 " &amp; S$6 &amp; " " &amp; LEFT($AV$3, 4)) + 1, 0 ), 'Raw Data'!$AM:$AM,"&gt;" &amp;DATE(LEFT($AV$3, 4), MONTH("1 " &amp; S$6 &amp; " " &amp; LEFT($AV$3, 4)), 0 ), 'Raw Data'!$H:$H, "Non*", 'Raw Data'!$P:$P,""&amp;'Raw Data'!$B$1,'Raw Data'!$D:$D,"&lt;&gt;*ithdr*",'Raw Data'!$D:$D,"&lt;&gt;*ancel*")</f>
        <v>0</v>
      </c>
      <c r="T28" s="73"/>
      <c r="U28" s="73"/>
      <c r="V28" s="77"/>
      <c r="W28" s="109">
        <f>COUNTIFS('Raw Data'!$AM:$AM,"&lt;=" &amp;DATE(LEFT($AV$3, 4), MONTH("1 " &amp; W$6 &amp; " " &amp; LEFT($AV$3, 4)) + 1, 0 ), 'Raw Data'!$AM:$AM,"&gt;" &amp;DATE(LEFT($AV$3, 4), MONTH("1 " &amp; W$6 &amp; " " &amp; LEFT($AV$3, 4)), 0 ), 'Raw Data'!$H:$H, "Non*", 'Raw Data'!$O:$O,""&amp;'Raw Data'!$B$1,'Raw Data'!$D:$D,"&lt;&gt;*ithdr*",'Raw Data'!$D:$D,"&lt;&gt;*ancel*",'Raw Data'!$P:$P,"--")
+
COUNTIFS('Raw Data'!$AM:$AM,"&lt;=" &amp;DATE(LEFT($AV$3, 4), MONTH("1 " &amp; W$6 &amp; " " &amp; LEFT($AV$3, 4)) + 1, 0 ), 'Raw Data'!$AM:$AM,"&gt;" &amp;DATE(LEFT($AV$3, 4), MONTH("1 " &amp; W$6 &amp; " " &amp; LEFT($AV$3, 4)), 0 ), 'Raw Data'!$H:$H, "Non*", 'Raw Data'!$P:$P,""&amp;'Raw Data'!$B$1,'Raw Data'!$D:$D,"&lt;&gt;*ithdr*",'Raw Data'!$D:$D,"&lt;&gt;*ancel*")</f>
        <v>0</v>
      </c>
      <c r="X28" s="73"/>
      <c r="Y28" s="73"/>
      <c r="Z28" s="77"/>
      <c r="AA28" s="109">
        <f>COUNTIFS('Raw Data'!$AM:$AM,"&lt;=" &amp;DATE(LEFT($AV$3, 4), MONTH("1 " &amp; AA$6 &amp; " " &amp; LEFT($AV$3, 4)) + 1, 0 ), 'Raw Data'!$AM:$AM,"&gt;" &amp;DATE(LEFT($AV$3, 4), MONTH("1 " &amp; AA$6 &amp; " " &amp; LEFT($AV$3, 4)), 0 ), 'Raw Data'!$H:$H, "Non*", 'Raw Data'!$O:$O,""&amp;'Raw Data'!$B$1,'Raw Data'!$D:$D,"&lt;&gt;*ithdr*",'Raw Data'!$D:$D,"&lt;&gt;*ancel*",'Raw Data'!$P:$P,"--")
+
COUNTIFS('Raw Data'!$AM:$AM,"&lt;=" &amp;DATE(LEFT($AV$3, 4), MONTH("1 " &amp; AA$6 &amp; " " &amp; LEFT($AV$3, 4)) + 1, 0 ), 'Raw Data'!$AM:$AM,"&gt;" &amp;DATE(LEFT($AV$3, 4), MONTH("1 " &amp; AA$6 &amp; " " &amp; LEFT($AV$3, 4)), 0 ), 'Raw Data'!$H:$H, "Non*", 'Raw Data'!$P:$P,""&amp;'Raw Data'!$B$1,'Raw Data'!$D:$D,"&lt;&gt;*ithdr*",'Raw Data'!$D:$D,"&lt;&gt;*ancel*")</f>
        <v>0</v>
      </c>
      <c r="AB28" s="73"/>
      <c r="AC28" s="73"/>
      <c r="AD28" s="77"/>
      <c r="AE28" s="109">
        <f>COUNTIFS('Raw Data'!$AM:$AM,"&lt;=" &amp;DATE(LEFT($AV$3, 4), MONTH("1 " &amp; AE$6 &amp; " " &amp; LEFT($AV$3, 4)) + 1, 0 ), 'Raw Data'!$AM:$AM,"&gt;" &amp;DATE(LEFT($AV$3, 4), MONTH("1 " &amp; AE$6 &amp; " " &amp; LEFT($AV$3, 4)), 0 ), 'Raw Data'!$H:$H, "Non*", 'Raw Data'!$O:$O,""&amp;'Raw Data'!$B$1,'Raw Data'!$D:$D,"&lt;&gt;*ithdr*",'Raw Data'!$D:$D,"&lt;&gt;*ancel*",'Raw Data'!$P:$P,"--")
+
COUNTIFS('Raw Data'!$AM:$AM,"&lt;=" &amp;DATE(LEFT($AV$3, 4), MONTH("1 " &amp; AE$6 &amp; " " &amp; LEFT($AV$3, 4)) + 1, 0 ), 'Raw Data'!$AM:$AM,"&gt;" &amp;DATE(LEFT($AV$3, 4), MONTH("1 " &amp; AE$6 &amp; " " &amp; LEFT($AV$3, 4)), 0 ), 'Raw Data'!$H:$H, "Non*", 'Raw Data'!$P:$P,""&amp;'Raw Data'!$B$1,'Raw Data'!$D:$D,"&lt;&gt;*ithdr*",'Raw Data'!$D:$D,"&lt;&gt;*ancel*")</f>
        <v>0</v>
      </c>
      <c r="AF28" s="73"/>
      <c r="AG28" s="73"/>
      <c r="AH28" s="77"/>
      <c r="AI28" s="109">
        <f>COUNTIFS('Raw Data'!$AM:$AM,"&lt;=" &amp;DATE(LEFT($AV$3, 4), MONTH("1 " &amp; AI$6 &amp; " " &amp; LEFT($AV$3, 4)) + 1, 0 ), 'Raw Data'!$AM:$AM,"&gt;" &amp;DATE(LEFT($AV$3, 4), MONTH("1 " &amp; AI$6 &amp; " " &amp; LEFT($AV$3, 4)), 0 ), 'Raw Data'!$H:$H, "Non*", 'Raw Data'!$O:$O,""&amp;'Raw Data'!$B$1,'Raw Data'!$D:$D,"&lt;&gt;*ithdr*",'Raw Data'!$D:$D,"&lt;&gt;*ancel*",'Raw Data'!$P:$P,"--")
+
COUNTIFS('Raw Data'!$AM:$AM,"&lt;=" &amp;DATE(LEFT($AV$3, 4), MONTH("1 " &amp; AI$6 &amp; " " &amp; LEFT($AV$3, 4)) + 1, 0 ), 'Raw Data'!$AM:$AM,"&gt;" &amp;DATE(LEFT($AV$3, 4), MONTH("1 " &amp; AI$6 &amp; " " &amp; LEFT($AV$3, 4)), 0 ), 'Raw Data'!$H:$H, "Non*", 'Raw Data'!$P:$P,""&amp;'Raw Data'!$B$1,'Raw Data'!$D:$D,"&lt;&gt;*ithdr*",'Raw Data'!$D:$D,"&lt;&gt;*ancel*")</f>
        <v>0</v>
      </c>
      <c r="AJ28" s="73"/>
      <c r="AK28" s="73"/>
      <c r="AL28" s="77"/>
      <c r="AM28" s="109">
        <f>COUNTIFS('Raw Data'!$AM:$AM,"&lt;=" &amp;DATE(LEFT($AV$3, 4), MONTH("1 " &amp; AM$6 &amp; " " &amp; LEFT($AV$3, 4)) + 1, 0 ), 'Raw Data'!$AM:$AM,"&gt;" &amp;DATE(LEFT($AV$3, 4), MONTH("1 " &amp; AM$6 &amp; " " &amp; LEFT($AV$3, 4)), 0 ), 'Raw Data'!$H:$H, "Non*", 'Raw Data'!$O:$O,""&amp;'Raw Data'!$B$1,'Raw Data'!$D:$D,"&lt;&gt;*ithdr*",'Raw Data'!$D:$D,"&lt;&gt;*ancel*",'Raw Data'!$P:$P,"--")
+
COUNTIFS('Raw Data'!$AM:$AM,"&lt;=" &amp;DATE(LEFT($AV$3, 4), MONTH("1 " &amp; AM$6 &amp; " " &amp; LEFT($AV$3, 4)) + 1, 0 ), 'Raw Data'!$AM:$AM,"&gt;" &amp;DATE(LEFT($AV$3, 4), MONTH("1 " &amp; AM$6 &amp; " " &amp; LEFT($AV$3, 4)), 0 ), 'Raw Data'!$H:$H, "Non*", 'Raw Data'!$P:$P,""&amp;'Raw Data'!$B$1,'Raw Data'!$D:$D,"&lt;&gt;*ithdr*",'Raw Data'!$D:$D,"&lt;&gt;*ancel*")</f>
        <v>0</v>
      </c>
      <c r="AN28" s="73"/>
      <c r="AO28" s="73"/>
      <c r="AP28" s="77"/>
      <c r="AQ28" s="109">
        <f>COUNTIFS('Raw Data'!$AM:$AM,"&lt;=" &amp;DATE(LEFT($AV$3, 4), MONTH("1 " &amp; AQ$6 &amp; " " &amp; LEFT($AV$3, 4)) + 1, 0 ), 'Raw Data'!$AM:$AM,"&gt;" &amp;DATE(LEFT($AV$3, 4), MONTH("1 " &amp; AQ$6 &amp; " " &amp; LEFT($AV$3, 4)), 0 ), 'Raw Data'!$H:$H, "Non*", 'Raw Data'!$O:$O,""&amp;'Raw Data'!$B$1,'Raw Data'!$D:$D,"&lt;&gt;*ithdr*",'Raw Data'!$D:$D,"&lt;&gt;*ancel*",'Raw Data'!$P:$P,"--")
+
COUNTIFS('Raw Data'!$AM:$AM,"&lt;=" &amp;DATE(LEFT($AV$3, 4), MONTH("1 " &amp; AQ$6 &amp; " " &amp; LEFT($AV$3, 4)) + 1, 0 ), 'Raw Data'!$AM:$AM,"&gt;" &amp;DATE(LEFT($AV$3, 4), MONTH("1 " &amp; AQ$6 &amp; " " &amp; LEFT($AV$3, 4)), 0 ), 'Raw Data'!$H:$H, "Non*", 'Raw Data'!$P:$P,""&amp;'Raw Data'!$B$1,'Raw Data'!$D:$D,"&lt;&gt;*ithdr*",'Raw Data'!$D:$D,"&lt;&gt;*ancel*")</f>
        <v>0</v>
      </c>
      <c r="AR28" s="73"/>
      <c r="AS28" s="73"/>
      <c r="AT28" s="77"/>
      <c r="AU28" s="109">
        <f>COUNTIFS('Raw Data'!$AM:$AM,"&lt;=" &amp;DATE(MID($AV$3, 15, 4), MONTH("1 " &amp; AU$6 &amp; " " &amp; MID($AV$3, 15, 4)) + 1, 0 ), 'Raw Data'!$AM:$AM,"&gt;" &amp;DATE(MID($AV$3, 15, 4), MONTH("1 " &amp; AU$6 &amp; " " &amp; MID($AV$3, 15, 4)), 0 ), 'Raw Data'!$H:$H, "Non*", 'Raw Data'!$O:$O,""&amp;'Raw Data'!$B$1,'Raw Data'!$D:$D,"&lt;&gt;*ithdr*",'Raw Data'!$D:$D,"&lt;&gt;*ancel*",'Raw Data'!$P:$P,"--")
+
COUNTIFS('Raw Data'!$AM:$AM,"&lt;=" &amp;DATE(MID($AV$3, 15, 4), MONTH("1 " &amp; AU$6 &amp; " " &amp; MID($AV$3, 15, 4)) + 1, 0 ), 'Raw Data'!$AM:$AM,"&gt;" &amp;DATE(MID($AV$3, 15, 4), MONTH("1 " &amp; AU$6 &amp; " " &amp; MID($AV$3, 15, 4)), 0 ), 'Raw Data'!$H:$H, "Non*", 'Raw Data'!$P:$P,""&amp;'Raw Data'!$B$1,'Raw Data'!$D:$D,"&lt;&gt;*ithdr*",'Raw Data'!$D:$D,"&lt;&gt;*ancel*")</f>
        <v>0</v>
      </c>
      <c r="AV28" s="73"/>
      <c r="AW28" s="73"/>
      <c r="AX28" s="77"/>
      <c r="AY28" s="109">
        <f>COUNTIFS('Raw Data'!$AM:$AM,"&lt;=" &amp;DATE(MID($AV$3, 15, 4), MONTH("1 " &amp; AY$6 &amp; " " &amp; MID($AV$3, 15, 4)) + 1, 0 ), 'Raw Data'!$AM:$AM,"&gt;" &amp;DATE(MID($AV$3, 15, 4), MONTH("1 " &amp; AY$6 &amp; " " &amp; MID($AV$3, 15, 4)), 0 ), 'Raw Data'!$H:$H, "Non*", 'Raw Data'!$O:$O,""&amp;'Raw Data'!$B$1,'Raw Data'!$D:$D,"&lt;&gt;*ithdr*",'Raw Data'!$D:$D,"&lt;&gt;*ancel*",'Raw Data'!$P:$P,"--")
+
COUNTIFS('Raw Data'!$AM:$AM,"&lt;=" &amp;DATE(MID($AV$3, 15, 4), MONTH("1 " &amp; AY$6 &amp; " " &amp; MID($AV$3, 15, 4)) + 1, 0 ), 'Raw Data'!$AM:$AM,"&gt;" &amp;DATE(MID($AV$3, 15, 4), MONTH("1 " &amp; AY$6 &amp; " " &amp; MID($AV$3, 15, 4)), 0 ), 'Raw Data'!$H:$H, "Non*", 'Raw Data'!$P:$P,""&amp;'Raw Data'!$B$1,'Raw Data'!$D:$D,"&lt;&gt;*ithdr*",'Raw Data'!$D:$D,"&lt;&gt;*ancel*")</f>
        <v>0</v>
      </c>
      <c r="AZ28" s="73"/>
      <c r="BA28" s="73"/>
      <c r="BB28" s="77"/>
      <c r="BC28" s="109">
        <f>COUNTIFS('Raw Data'!$AM:$AM,"&lt;=" &amp;DATE(MID($AV$3, 15, 4), MONTH("1 " &amp; BC$6 &amp; " " &amp; MID($AV$3, 15, 4)) + 1, 0 ), 'Raw Data'!$AM:$AM,"&gt;" &amp;DATE(MID($AV$3, 15, 4), MONTH("1 " &amp; BC$6 &amp; " " &amp; MID($AV$3, 15, 4)), 0 ), 'Raw Data'!$H:$H, "Non*", 'Raw Data'!$O:$O,""&amp;'Raw Data'!$B$1,'Raw Data'!$D:$D,"&lt;&gt;*ithdr*",'Raw Data'!$D:$D,"&lt;&gt;*ancel*",'Raw Data'!$P:$P,"--")
+
COUNTIFS('Raw Data'!$AM:$AM,"&lt;=" &amp;DATE(MID($AV$3, 15, 4), MONTH("1 " &amp; BC$6 &amp; " " &amp; MID($AV$3, 15, 4)) + 1, 0 ), 'Raw Data'!$AM:$AM,"&gt;" &amp;DATE(MID($AV$3, 15, 4), MONTH("1 " &amp; BC$6 &amp; " " &amp; MID($AV$3, 15, 4)), 0 ), 'Raw Data'!$H:$H, "Non*", 'Raw Data'!$P:$P,""&amp;'Raw Data'!$B$1,'Raw Data'!$D:$D,"&lt;&gt;*ithdr*",'Raw Data'!$D:$D,"&lt;&gt;*ancel*")</f>
        <v>0</v>
      </c>
      <c r="BD28" s="73"/>
      <c r="BE28" s="73"/>
      <c r="BF28" s="74"/>
    </row>
    <row r="29" ht="12.75" customHeight="1">
      <c r="A29" s="93" t="s">
        <v>121</v>
      </c>
      <c r="B29" s="73"/>
      <c r="C29" s="73"/>
      <c r="D29" s="73"/>
      <c r="E29" s="73"/>
      <c r="F29" s="73"/>
      <c r="G29" s="73"/>
      <c r="H29" s="73"/>
      <c r="I29" s="73"/>
      <c r="J29" s="77"/>
      <c r="K29" s="106">
        <f>COUNTIFS('Raw Data'!$AM:$AM,"&lt;=" &amp;DATE(LEFT($AV$3, 4), MONTH("1 " &amp; K$6 &amp; " " &amp; LEFT($AV$3, 4)) + 1, 0 ), 'Raw Data'!$AM:$AM,"&gt;" &amp;DATE(LEFT($AV$3, 4), MONTH("1 " &amp; K$6 &amp; " " &amp; LEFT($AV$3, 4)), 0 ), 'Raw Data'!$H:$H, "Non*", 'Raw Data'!$J:$J, "&lt;&gt;*tendanc*", 'Raw Data'!$J:$J, "&lt;&gt;*upport", 'Raw Data'!$O:$O,""&amp;'Raw Data'!$B$1,'Raw Data'!$D:$D,"&lt;&gt;*ithdr*",'Raw Data'!$D:$D,"&lt;&gt;*ancel*",'Raw Data'!$P:$P,"--")
+
COUNTIFS('Raw Data'!$AM:$AM,"&lt;=" &amp;DATE(LEFT($AV$3, 4), MONTH("1 " &amp; K$6 &amp; " " &amp; LEFT($AV$3, 4)) + 1, 0 ), 'Raw Data'!$AM:$AM,"&gt;" &amp;DATE(LEFT($AV$3, 4), MONTH("1 " &amp; K$6 &amp; " " &amp; LEFT($AV$3, 4)), 0 ), 'Raw Data'!$H:$H, "Non*", 'Raw Data'!$J:$J, "&lt;&gt;*tendanc*", 'Raw Data'!$J:$J, "&lt;&gt;*upport", 'Raw Data'!$P:$P,""&amp;'Raw Data'!$B$1,'Raw Data'!$D:$D,"&lt;&gt;*ithdr*",'Raw Data'!$D:$D,"&lt;&gt;*ancel*")</f>
        <v>0</v>
      </c>
      <c r="L29" s="73"/>
      <c r="M29" s="73"/>
      <c r="N29" s="77"/>
      <c r="O29" s="106">
        <f>COUNTIFS('Raw Data'!$AM:$AM,"&lt;=" &amp;DATE(LEFT($AV$3, 4), MONTH("1 " &amp; O$6 &amp; " " &amp; LEFT($AV$3, 4)) + 1, 0 ), 'Raw Data'!$AM:$AM,"&gt;" &amp;DATE(LEFT($AV$3, 4), MONTH("1 " &amp; O$6 &amp; " " &amp; LEFT($AV$3, 4)), 0 ), 'Raw Data'!$H:$H, "Non*", 'Raw Data'!$J:$J, "&lt;&gt;*tendanc*", 'Raw Data'!$J:$J, "&lt;&gt;*upport", 'Raw Data'!$O:$O,""&amp;'Raw Data'!$B$1,'Raw Data'!$D:$D,"&lt;&gt;*ithdr*",'Raw Data'!$D:$D,"&lt;&gt;*ancel*",'Raw Data'!$P:$P,"--")
+
COUNTIFS('Raw Data'!$AM:$AM,"&lt;=" &amp;DATE(LEFT($AV$3, 4), MONTH("1 " &amp; O$6 &amp; " " &amp; LEFT($AV$3, 4)) + 1, 0 ), 'Raw Data'!$AM:$AM,"&gt;" &amp;DATE(LEFT($AV$3, 4), MONTH("1 " &amp; O$6 &amp; " " &amp; LEFT($AV$3, 4)), 0 ), 'Raw Data'!$H:$H, "Non*", 'Raw Data'!$J:$J, "&lt;&gt;*tendanc*", 'Raw Data'!$J:$J, "&lt;&gt;*upport", 'Raw Data'!$P:$P,""&amp;'Raw Data'!$B$1,'Raw Data'!$D:$D,"&lt;&gt;*ithdr*",'Raw Data'!$D:$D,"&lt;&gt;*ancel*")</f>
        <v>0</v>
      </c>
      <c r="P29" s="73"/>
      <c r="Q29" s="73"/>
      <c r="R29" s="77"/>
      <c r="S29" s="106">
        <f>COUNTIFS('Raw Data'!$AM:$AM,"&lt;=" &amp;DATE(LEFT($AV$3, 4), MONTH("1 " &amp; S$6 &amp; " " &amp; LEFT($AV$3, 4)) + 1, 0 ), 'Raw Data'!$AM:$AM,"&gt;" &amp;DATE(LEFT($AV$3, 4), MONTH("1 " &amp; S$6 &amp; " " &amp; LEFT($AV$3, 4)), 0 ), 'Raw Data'!$H:$H, "Non*", 'Raw Data'!$J:$J, "&lt;&gt;*tendanc*", 'Raw Data'!$J:$J, "&lt;&gt;*upport", 'Raw Data'!$O:$O,""&amp;'Raw Data'!$B$1,'Raw Data'!$D:$D,"&lt;&gt;*ithdr*",'Raw Data'!$D:$D,"&lt;&gt;*ancel*",'Raw Data'!$P:$P,"--")
+
COUNTIFS('Raw Data'!$AM:$AM,"&lt;=" &amp;DATE(LEFT($AV$3, 4), MONTH("1 " &amp; S$6 &amp; " " &amp; LEFT($AV$3, 4)) + 1, 0 ), 'Raw Data'!$AM:$AM,"&gt;" &amp;DATE(LEFT($AV$3, 4), MONTH("1 " &amp; S$6 &amp; " " &amp; LEFT($AV$3, 4)), 0 ), 'Raw Data'!$H:$H, "Non*", 'Raw Data'!$J:$J, "&lt;&gt;*tendanc*", 'Raw Data'!$J:$J, "&lt;&gt;*upport", 'Raw Data'!$P:$P,""&amp;'Raw Data'!$B$1,'Raw Data'!$D:$D,"&lt;&gt;*ithdr*",'Raw Data'!$D:$D,"&lt;&gt;*ancel*")</f>
        <v>0</v>
      </c>
      <c r="T29" s="73"/>
      <c r="U29" s="73"/>
      <c r="V29" s="77"/>
      <c r="W29" s="106">
        <f>COUNTIFS('Raw Data'!$AM:$AM,"&lt;=" &amp;DATE(LEFT($AV$3, 4), MONTH("1 " &amp; W$6 &amp; " " &amp; LEFT($AV$3, 4)) + 1, 0 ), 'Raw Data'!$AM:$AM,"&gt;" &amp;DATE(LEFT($AV$3, 4), MONTH("1 " &amp; W$6 &amp; " " &amp; LEFT($AV$3, 4)), 0 ), 'Raw Data'!$H:$H, "Non*", 'Raw Data'!$J:$J, "&lt;&gt;*tendanc*", 'Raw Data'!$J:$J, "&lt;&gt;*upport", 'Raw Data'!$O:$O,""&amp;'Raw Data'!$B$1,'Raw Data'!$D:$D,"&lt;&gt;*ithdr*",'Raw Data'!$D:$D,"&lt;&gt;*ancel*",'Raw Data'!$P:$P,"--")
+
COUNTIFS('Raw Data'!$AM:$AM,"&lt;=" &amp;DATE(LEFT($AV$3, 4), MONTH("1 " &amp; W$6 &amp; " " &amp; LEFT($AV$3, 4)) + 1, 0 ), 'Raw Data'!$AM:$AM,"&gt;" &amp;DATE(LEFT($AV$3, 4), MONTH("1 " &amp; W$6 &amp; " " &amp; LEFT($AV$3, 4)), 0 ), 'Raw Data'!$H:$H, "Non*", 'Raw Data'!$J:$J, "&lt;&gt;*tendanc*", 'Raw Data'!$J:$J, "&lt;&gt;*upport", 'Raw Data'!$P:$P,""&amp;'Raw Data'!$B$1,'Raw Data'!$D:$D,"&lt;&gt;*ithdr*",'Raw Data'!$D:$D,"&lt;&gt;*ancel*")</f>
        <v>0</v>
      </c>
      <c r="X29" s="73"/>
      <c r="Y29" s="73"/>
      <c r="Z29" s="77"/>
      <c r="AA29" s="106">
        <f>COUNTIFS('Raw Data'!$AM:$AM,"&lt;=" &amp;DATE(LEFT($AV$3, 4), MONTH("1 " &amp; AA$6 &amp; " " &amp; LEFT($AV$3, 4)) + 1, 0 ), 'Raw Data'!$AM:$AM,"&gt;" &amp;DATE(LEFT($AV$3, 4), MONTH("1 " &amp; AA$6 &amp; " " &amp; LEFT($AV$3, 4)), 0 ), 'Raw Data'!$H:$H, "Non*", 'Raw Data'!$J:$J, "&lt;&gt;*tendanc*", 'Raw Data'!$J:$J, "&lt;&gt;*upport", 'Raw Data'!$O:$O,""&amp;'Raw Data'!$B$1,'Raw Data'!$D:$D,"&lt;&gt;*ithdr*",'Raw Data'!$D:$D,"&lt;&gt;*ancel*",'Raw Data'!$P:$P,"--")
+
COUNTIFS('Raw Data'!$AM:$AM,"&lt;=" &amp;DATE(LEFT($AV$3, 4), MONTH("1 " &amp; AA$6 &amp; " " &amp; LEFT($AV$3, 4)) + 1, 0 ), 'Raw Data'!$AM:$AM,"&gt;" &amp;DATE(LEFT($AV$3, 4), MONTH("1 " &amp; AA$6 &amp; " " &amp; LEFT($AV$3, 4)), 0 ), 'Raw Data'!$H:$H, "Non*", 'Raw Data'!$J:$J, "&lt;&gt;*tendanc*", 'Raw Data'!$J:$J, "&lt;&gt;*upport", 'Raw Data'!$P:$P,""&amp;'Raw Data'!$B$1,'Raw Data'!$D:$D,"&lt;&gt;*ithdr*",'Raw Data'!$D:$D,"&lt;&gt;*ancel*")</f>
        <v>0</v>
      </c>
      <c r="AB29" s="73"/>
      <c r="AC29" s="73"/>
      <c r="AD29" s="77"/>
      <c r="AE29" s="106">
        <f>COUNTIFS('Raw Data'!$AM:$AM,"&lt;=" &amp;DATE(LEFT($AV$3, 4), MONTH("1 " &amp; AE$6 &amp; " " &amp; LEFT($AV$3, 4)) + 1, 0 ), 'Raw Data'!$AM:$AM,"&gt;" &amp;DATE(LEFT($AV$3, 4), MONTH("1 " &amp; AE$6 &amp; " " &amp; LEFT($AV$3, 4)), 0 ), 'Raw Data'!$H:$H, "Non*", 'Raw Data'!$J:$J, "&lt;&gt;*tendanc*", 'Raw Data'!$J:$J, "&lt;&gt;*upport", 'Raw Data'!$O:$O,""&amp;'Raw Data'!$B$1,'Raw Data'!$D:$D,"&lt;&gt;*ithdr*",'Raw Data'!$D:$D,"&lt;&gt;*ancel*",'Raw Data'!$P:$P,"--")
+
COUNTIFS('Raw Data'!$AM:$AM,"&lt;=" &amp;DATE(LEFT($AV$3, 4), MONTH("1 " &amp; AE$6 &amp; " " &amp; LEFT($AV$3, 4)) + 1, 0 ), 'Raw Data'!$AM:$AM,"&gt;" &amp;DATE(LEFT($AV$3, 4), MONTH("1 " &amp; AE$6 &amp; " " &amp; LEFT($AV$3, 4)), 0 ), 'Raw Data'!$H:$H, "Non*", 'Raw Data'!$J:$J, "&lt;&gt;*tendanc*", 'Raw Data'!$J:$J, "&lt;&gt;*upport", 'Raw Data'!$P:$P,""&amp;'Raw Data'!$B$1,'Raw Data'!$D:$D,"&lt;&gt;*ithdr*",'Raw Data'!$D:$D,"&lt;&gt;*ancel*")</f>
        <v>0</v>
      </c>
      <c r="AF29" s="73"/>
      <c r="AG29" s="73"/>
      <c r="AH29" s="77"/>
      <c r="AI29" s="106">
        <f>COUNTIFS('Raw Data'!$AM:$AM,"&lt;=" &amp;DATE(LEFT($AV$3, 4), MONTH("1 " &amp; AI$6 &amp; " " &amp; LEFT($AV$3, 4)) + 1, 0 ), 'Raw Data'!$AM:$AM,"&gt;" &amp;DATE(LEFT($AV$3, 4), MONTH("1 " &amp; AI$6 &amp; " " &amp; LEFT($AV$3, 4)), 0 ), 'Raw Data'!$H:$H, "Non*", 'Raw Data'!$J:$J, "&lt;&gt;*tendanc*", 'Raw Data'!$J:$J, "&lt;&gt;*upport", 'Raw Data'!$O:$O,""&amp;'Raw Data'!$B$1,'Raw Data'!$D:$D,"&lt;&gt;*ithdr*",'Raw Data'!$D:$D,"&lt;&gt;*ancel*",'Raw Data'!$P:$P,"--")
+
COUNTIFS('Raw Data'!$AM:$AM,"&lt;=" &amp;DATE(LEFT($AV$3, 4), MONTH("1 " &amp; AI$6 &amp; " " &amp; LEFT($AV$3, 4)) + 1, 0 ), 'Raw Data'!$AM:$AM,"&gt;" &amp;DATE(LEFT($AV$3, 4), MONTH("1 " &amp; AI$6 &amp; " " &amp; LEFT($AV$3, 4)), 0 ), 'Raw Data'!$H:$H, "Non*", 'Raw Data'!$J:$J, "&lt;&gt;*tendanc*", 'Raw Data'!$J:$J, "&lt;&gt;*upport", 'Raw Data'!$P:$P,""&amp;'Raw Data'!$B$1,'Raw Data'!$D:$D,"&lt;&gt;*ithdr*",'Raw Data'!$D:$D,"&lt;&gt;*ancel*")</f>
        <v>0</v>
      </c>
      <c r="AJ29" s="73"/>
      <c r="AK29" s="73"/>
      <c r="AL29" s="77"/>
      <c r="AM29" s="106">
        <f>COUNTIFS('Raw Data'!$AM:$AM,"&lt;=" &amp;DATE(LEFT($AV$3, 4), MONTH("1 " &amp; AM$6 &amp; " " &amp; LEFT($AV$3, 4)) + 1, 0 ), 'Raw Data'!$AM:$AM,"&gt;" &amp;DATE(LEFT($AV$3, 4), MONTH("1 " &amp; AM$6 &amp; " " &amp; LEFT($AV$3, 4)), 0 ), 'Raw Data'!$H:$H, "Non*", 'Raw Data'!$J:$J, "&lt;&gt;*tendanc*", 'Raw Data'!$J:$J, "&lt;&gt;*upport", 'Raw Data'!$O:$O,""&amp;'Raw Data'!$B$1,'Raw Data'!$D:$D,"&lt;&gt;*ithdr*",'Raw Data'!$D:$D,"&lt;&gt;*ancel*",'Raw Data'!$P:$P,"--")
+
COUNTIFS('Raw Data'!$AM:$AM,"&lt;=" &amp;DATE(LEFT($AV$3, 4), MONTH("1 " &amp; AM$6 &amp; " " &amp; LEFT($AV$3, 4)) + 1, 0 ), 'Raw Data'!$AM:$AM,"&gt;" &amp;DATE(LEFT($AV$3, 4), MONTH("1 " &amp; AM$6 &amp; " " &amp; LEFT($AV$3, 4)), 0 ), 'Raw Data'!$H:$H, "Non*", 'Raw Data'!$J:$J, "&lt;&gt;*tendanc*", 'Raw Data'!$J:$J, "&lt;&gt;*upport", 'Raw Data'!$P:$P,""&amp;'Raw Data'!$B$1,'Raw Data'!$D:$D,"&lt;&gt;*ithdr*",'Raw Data'!$D:$D,"&lt;&gt;*ancel*")</f>
        <v>0</v>
      </c>
      <c r="AN29" s="73"/>
      <c r="AO29" s="73"/>
      <c r="AP29" s="77"/>
      <c r="AQ29" s="106">
        <f>COUNTIFS('Raw Data'!$AM:$AM,"&lt;=" &amp;DATE(LEFT($AV$3, 4), MONTH("1 " &amp; AQ$6 &amp; " " &amp; LEFT($AV$3, 4)) + 1, 0 ), 'Raw Data'!$AM:$AM,"&gt;" &amp;DATE(LEFT($AV$3, 4), MONTH("1 " &amp; AQ$6 &amp; " " &amp; LEFT($AV$3, 4)), 0 ), 'Raw Data'!$H:$H, "Non*", 'Raw Data'!$J:$J, "&lt;&gt;*tendanc*", 'Raw Data'!$J:$J, "&lt;&gt;*upport", 'Raw Data'!$O:$O,""&amp;'Raw Data'!$B$1,'Raw Data'!$D:$D,"&lt;&gt;*ithdr*",'Raw Data'!$D:$D,"&lt;&gt;*ancel*",'Raw Data'!$P:$P,"--")
+
COUNTIFS('Raw Data'!$AM:$AM,"&lt;=" &amp;DATE(LEFT($AV$3, 4), MONTH("1 " &amp; AQ$6 &amp; " " &amp; LEFT($AV$3, 4)) + 1, 0 ), 'Raw Data'!$AM:$AM,"&gt;" &amp;DATE(LEFT($AV$3, 4), MONTH("1 " &amp; AQ$6 &amp; " " &amp; LEFT($AV$3, 4)), 0 ), 'Raw Data'!$H:$H, "Non*", 'Raw Data'!$J:$J, "&lt;&gt;*tendanc*", 'Raw Data'!$J:$J, "&lt;&gt;*upport", 'Raw Data'!$P:$P,""&amp;'Raw Data'!$B$1,'Raw Data'!$D:$D,"&lt;&gt;*ithdr*",'Raw Data'!$D:$D,"&lt;&gt;*ancel*")</f>
        <v>0</v>
      </c>
      <c r="AR29" s="73"/>
      <c r="AS29" s="73"/>
      <c r="AT29" s="77"/>
      <c r="AU29" s="106">
        <f>COUNTIFS('Raw Data'!$AM:$AM,"&lt;=" &amp;DATE(MID($AV$3, 15, 4), MONTH("1 " &amp; AU$6 &amp; " " &amp; MID($AV$3, 15, 4)) + 1, 0 ), 'Raw Data'!$AM:$AM,"&gt;" &amp;DATE(MID($AV$3, 15, 4), MONTH("1 " &amp; AU$6 &amp; " " &amp; MID($AV$3, 15, 4)), 0 ), 'Raw Data'!$H:$H, "Non*", 'Raw Data'!$J:$J, "&lt;&gt;*tendance", 'Raw Data'!$J:$J, "&lt;&gt;*upport", 'Raw Data'!$O:$O,""&amp;'Raw Data'!$B$1,'Raw Data'!$D:$D,"&lt;&gt;*ithdr*",'Raw Data'!$D:$D,"&lt;&gt;*ancel*",'Raw Data'!$P:$P,"--")
+
COUNTIFS('Raw Data'!$AM:$AM,"&lt;=" &amp;DATE(MID($AV$3, 15, 4), MONTH("1 " &amp; AU$6 &amp; " " &amp; MID($AV$3, 15, 4)) + 1, 0 ), 'Raw Data'!$AM:$AM,"&gt;" &amp;DATE(MID($AV$3, 15, 4), MONTH("1 " &amp; AU$6 &amp; " " &amp; MID($AV$3, 15, 4)), 0 ), 'Raw Data'!$H:$H, "Non*", 'Raw Data'!$J:$J, "&lt;&gt;*tendance", 'Raw Data'!$J:$J, "&lt;&gt;*upport", 'Raw Data'!$P:$P,""&amp;'Raw Data'!$B$1,'Raw Data'!$D:$D,"&lt;&gt;*ithdr*",'Raw Data'!$D:$D,"&lt;&gt;*ancel*")</f>
        <v>0</v>
      </c>
      <c r="AV29" s="73"/>
      <c r="AW29" s="73"/>
      <c r="AX29" s="77"/>
      <c r="AY29" s="106">
        <f>COUNTIFS('Raw Data'!$AM:$AM,"&lt;=" &amp;DATE(MID($AV$3, 15, 4), MONTH("1 " &amp; AY$6 &amp; " " &amp; MID($AV$3, 15, 4)) + 1, 0 ), 'Raw Data'!$AM:$AM,"&gt;" &amp;DATE(MID($AV$3, 15, 4), MONTH("1 " &amp; AY$6 &amp; " " &amp; MID($AV$3, 15, 4)), 0 ), 'Raw Data'!$H:$H, "Non*", 'Raw Data'!$J:$J, "&lt;&gt;*tendance", 'Raw Data'!$J:$J, "&lt;&gt;*upport", 'Raw Data'!$O:$O,""&amp;'Raw Data'!$B$1,'Raw Data'!$D:$D,"&lt;&gt;*ithdr*",'Raw Data'!$D:$D,"&lt;&gt;*ancel*",'Raw Data'!$P:$P,"--")
+
COUNTIFS('Raw Data'!$AM:$AM,"&lt;=" &amp;DATE(MID($AV$3, 15, 4), MONTH("1 " &amp; AY$6 &amp; " " &amp; MID($AV$3, 15, 4)) + 1, 0 ), 'Raw Data'!$AM:$AM,"&gt;" &amp;DATE(MID($AV$3, 15, 4), MONTH("1 " &amp; AY$6 &amp; " " &amp; MID($AV$3, 15, 4)), 0 ), 'Raw Data'!$H:$H, "Non*", 'Raw Data'!$J:$J, "&lt;&gt;*tendance", 'Raw Data'!$J:$J, "&lt;&gt;*upport", 'Raw Data'!$P:$P,""&amp;'Raw Data'!$B$1,'Raw Data'!$D:$D,"&lt;&gt;*ithdr*",'Raw Data'!$D:$D,"&lt;&gt;*ancel*")</f>
        <v>0</v>
      </c>
      <c r="AZ29" s="73"/>
      <c r="BA29" s="73"/>
      <c r="BB29" s="77"/>
      <c r="BC29" s="106">
        <f>COUNTIFS('Raw Data'!$AM:$AM,"&lt;=" &amp;DATE(MID($AV$3, 15, 4), MONTH("1 " &amp; BC$6 &amp; " " &amp; MID($AV$3, 15, 4)) + 1, 0 ), 'Raw Data'!$AM:$AM,"&gt;" &amp;DATE(MID($AV$3, 15, 4), MONTH("1 " &amp; BC$6 &amp; " " &amp; MID($AV$3, 15, 4)), 0 ), 'Raw Data'!$H:$H, "Non*", 'Raw Data'!$J:$J, "&lt;&gt;*tendance", 'Raw Data'!$J:$J, "&lt;&gt;*upport", 'Raw Data'!$O:$O,""&amp;'Raw Data'!$B$1,'Raw Data'!$D:$D,"&lt;&gt;*ithdr*",'Raw Data'!$D:$D,"&lt;&gt;*ancel*",'Raw Data'!$P:$P,"--")
+
COUNTIFS('Raw Data'!$AM:$AM,"&lt;=" &amp;DATE(MID($AV$3, 15, 4), MONTH("1 " &amp; BC$6 &amp; " " &amp; MID($AV$3, 15, 4)) + 1, 0 ), 'Raw Data'!$AM:$AM,"&gt;" &amp;DATE(MID($AV$3, 15, 4), MONTH("1 " &amp; BC$6 &amp; " " &amp; MID($AV$3, 15, 4)), 0 ), 'Raw Data'!$H:$H, "Non*", 'Raw Data'!$J:$J, "&lt;&gt;*tendance", 'Raw Data'!$J:$J, "&lt;&gt;*upport", 'Raw Data'!$P:$P,""&amp;'Raw Data'!$B$1,'Raw Data'!$D:$D,"&lt;&gt;*ithdr*",'Raw Data'!$D:$D,"&lt;&gt;*ancel*")</f>
        <v>0</v>
      </c>
      <c r="BD29" s="73"/>
      <c r="BE29" s="73"/>
      <c r="BF29" s="77"/>
    </row>
    <row r="30" ht="12.75" customHeight="1">
      <c r="A30" s="93" t="s">
        <v>134</v>
      </c>
      <c r="B30" s="73"/>
      <c r="C30" s="73"/>
      <c r="D30" s="73"/>
      <c r="E30" s="73"/>
      <c r="F30" s="73"/>
      <c r="G30" s="73"/>
      <c r="H30" s="73"/>
      <c r="I30" s="73"/>
      <c r="J30" s="77"/>
      <c r="K30" s="106">
        <f>COUNTIFS('Raw Data'!$AM:$AM,"&lt;=" &amp;DATE(LEFT($AV$3, 4), MONTH("1 " &amp; K$6 &amp; " " &amp; LEFT($AV$3, 4)) + 1, 0 ), 'Raw Data'!$AM:$AM,"&gt;" &amp;DATE(LEFT($AV$3, 4), MONTH("1 " &amp; K$6 &amp; " " &amp; LEFT($AV$3, 4)), 0 ), 'Raw Data'!$H:$H, "Non*", 'Raw Data'!$O:$O,""&amp;'Raw Data'!$B$1,'Raw Data'!$D:$D,"&lt;&gt;*ithdr*",'Raw Data'!$D:$D,"&lt;&gt;*ancel*",'Raw Data'!$P:$P,"--", 'Raw Data'!$AW:$AW,"Completed Early")
+
COUNTIFS('Raw Data'!$AM:$AM,"&lt;=" &amp;DATE(LEFT($AV$3, 4), MONTH("1 " &amp; K$6 &amp; " " &amp; LEFT($AV$3, 4)) + 1, 0 ), 'Raw Data'!$AM:$AM,"&gt;" &amp;DATE(LEFT($AV$3, 4), MONTH("1 " &amp; K$6 &amp; " " &amp; LEFT($AV$3, 4)), 0 ), 'Raw Data'!$H:$H, "Non*", 'Raw Data'!$P:$P,""&amp;'Raw Data'!$B$1,'Raw Data'!$D:$D,"&lt;&gt;*ithdr*",'Raw Data'!$D:$D,"&lt;&gt;*ancel*", 'Raw Data'!$AW:$AW,"Completed Early")</f>
        <v>0</v>
      </c>
      <c r="L30" s="73"/>
      <c r="M30" s="73"/>
      <c r="N30" s="77"/>
      <c r="O30" s="106">
        <f>COUNTIFS('Raw Data'!$AM:$AM,"&lt;=" &amp;DATE(LEFT($AV$3, 4), MONTH("1 " &amp; O$6 &amp; " " &amp; LEFT($AV$3, 4)) + 1, 0 ), 'Raw Data'!$AM:$AM,"&gt;" &amp;DATE(LEFT($AV$3, 4), MONTH("1 " &amp; O$6 &amp; " " &amp; LEFT($AV$3, 4)), 0 ), 'Raw Data'!$H:$H, "Non*", 'Raw Data'!$O:$O,""&amp;'Raw Data'!$B$1,'Raw Data'!$D:$D,"&lt;&gt;*ithdr*",'Raw Data'!$D:$D,"&lt;&gt;*ancel*",'Raw Data'!$P:$P,"--", 'Raw Data'!$AW:$AW,"Completed Early")
+
COUNTIFS('Raw Data'!$AM:$AM,"&lt;=" &amp;DATE(LEFT($AV$3, 4), MONTH("1 " &amp; O$6 &amp; " " &amp; LEFT($AV$3, 4)) + 1, 0 ), 'Raw Data'!$AM:$AM,"&gt;" &amp;DATE(LEFT($AV$3, 4), MONTH("1 " &amp; O$6 &amp; " " &amp; LEFT($AV$3, 4)), 0 ), 'Raw Data'!$H:$H, "Non*", 'Raw Data'!$P:$P,""&amp;'Raw Data'!$B$1,'Raw Data'!$D:$D,"&lt;&gt;*ithdr*",'Raw Data'!$D:$D,"&lt;&gt;*ancel*", 'Raw Data'!$AW:$AW,"Completed Early")</f>
        <v>0</v>
      </c>
      <c r="P30" s="73"/>
      <c r="Q30" s="73"/>
      <c r="R30" s="77"/>
      <c r="S30" s="106">
        <f>COUNTIFS('Raw Data'!$AM:$AM,"&lt;=" &amp;DATE(LEFT($AV$3, 4), MONTH("1 " &amp; S$6 &amp; " " &amp; LEFT($AV$3, 4)) + 1, 0 ), 'Raw Data'!$AM:$AM,"&gt;" &amp;DATE(LEFT($AV$3, 4), MONTH("1 " &amp; S$6 &amp; " " &amp; LEFT($AV$3, 4)), 0 ), 'Raw Data'!$H:$H, "Non*", 'Raw Data'!$O:$O,""&amp;'Raw Data'!$B$1,'Raw Data'!$D:$D,"&lt;&gt;*ithdr*",'Raw Data'!$D:$D,"&lt;&gt;*ancel*",'Raw Data'!$P:$P,"--", 'Raw Data'!$AW:$AW,"Completed Early")
+
COUNTIFS('Raw Data'!$AM:$AM,"&lt;=" &amp;DATE(LEFT($AV$3, 4), MONTH("1 " &amp; S$6 &amp; " " &amp; LEFT($AV$3, 4)) + 1, 0 ), 'Raw Data'!$AM:$AM,"&gt;" &amp;DATE(LEFT($AV$3, 4), MONTH("1 " &amp; S$6 &amp; " " &amp; LEFT($AV$3, 4)), 0 ), 'Raw Data'!$H:$H, "Non*", 'Raw Data'!$P:$P,""&amp;'Raw Data'!$B$1,'Raw Data'!$D:$D,"&lt;&gt;*ithdr*",'Raw Data'!$D:$D,"&lt;&gt;*ancel*", 'Raw Data'!$AW:$AW,"Completed Early")</f>
        <v>0</v>
      </c>
      <c r="T30" s="73"/>
      <c r="U30" s="73"/>
      <c r="V30" s="77"/>
      <c r="W30" s="106">
        <f>COUNTIFS('Raw Data'!$AM:$AM,"&lt;=" &amp;DATE(LEFT($AV$3, 4), MONTH("1 " &amp; W$6 &amp; " " &amp; LEFT($AV$3, 4)) + 1, 0 ), 'Raw Data'!$AM:$AM,"&gt;" &amp;DATE(LEFT($AV$3, 4), MONTH("1 " &amp; W$6 &amp; " " &amp; LEFT($AV$3, 4)), 0 ), 'Raw Data'!$H:$H, "Non*", 'Raw Data'!$O:$O,""&amp;'Raw Data'!$B$1,'Raw Data'!$D:$D,"&lt;&gt;*ithdr*",'Raw Data'!$D:$D,"&lt;&gt;*ancel*",'Raw Data'!$P:$P,"--", 'Raw Data'!$AW:$AW,"Completed Early")
+
COUNTIFS('Raw Data'!$AM:$AM,"&lt;=" &amp;DATE(LEFT($AV$3, 4), MONTH("1 " &amp; W$6 &amp; " " &amp; LEFT($AV$3, 4)) + 1, 0 ), 'Raw Data'!$AM:$AM,"&gt;" &amp;DATE(LEFT($AV$3, 4), MONTH("1 " &amp; W$6 &amp; " " &amp; LEFT($AV$3, 4)), 0 ), 'Raw Data'!$H:$H, "Non*", 'Raw Data'!$P:$P,""&amp;'Raw Data'!$B$1,'Raw Data'!$D:$D,"&lt;&gt;*ithdr*",'Raw Data'!$D:$D,"&lt;&gt;*ancel*", 'Raw Data'!$AW:$AW,"Completed Early")</f>
        <v>0</v>
      </c>
      <c r="X30" s="73"/>
      <c r="Y30" s="73"/>
      <c r="Z30" s="77"/>
      <c r="AA30" s="106">
        <f>COUNTIFS('Raw Data'!$AM:$AM,"&lt;=" &amp;DATE(LEFT($AV$3, 4), MONTH("1 " &amp; AA$6 &amp; " " &amp; LEFT($AV$3, 4)) + 1, 0 ), 'Raw Data'!$AM:$AM,"&gt;" &amp;DATE(LEFT($AV$3, 4), MONTH("1 " &amp; AA$6 &amp; " " &amp; LEFT($AV$3, 4)), 0 ), 'Raw Data'!$H:$H, "Non*", 'Raw Data'!$O:$O,""&amp;'Raw Data'!$B$1,'Raw Data'!$D:$D,"&lt;&gt;*ithdr*",'Raw Data'!$D:$D,"&lt;&gt;*ancel*",'Raw Data'!$P:$P,"--", 'Raw Data'!$AW:$AW,"Completed Early")
+
COUNTIFS('Raw Data'!$AM:$AM,"&lt;=" &amp;DATE(LEFT($AV$3, 4), MONTH("1 " &amp; AA$6 &amp; " " &amp; LEFT($AV$3, 4)) + 1, 0 ), 'Raw Data'!$AM:$AM,"&gt;" &amp;DATE(LEFT($AV$3, 4), MONTH("1 " &amp; AA$6 &amp; " " &amp; LEFT($AV$3, 4)), 0 ), 'Raw Data'!$H:$H, "Non*", 'Raw Data'!$P:$P,""&amp;'Raw Data'!$B$1,'Raw Data'!$D:$D,"&lt;&gt;*ithdr*",'Raw Data'!$D:$D,"&lt;&gt;*ancel*", 'Raw Data'!$AW:$AW,"Completed Early")</f>
        <v>0</v>
      </c>
      <c r="AB30" s="73"/>
      <c r="AC30" s="73"/>
      <c r="AD30" s="77"/>
      <c r="AE30" s="106">
        <f>COUNTIFS('Raw Data'!$AM:$AM,"&lt;=" &amp;DATE(LEFT($AV$3, 4), MONTH("1 " &amp; AE$6 &amp; " " &amp; LEFT($AV$3, 4)) + 1, 0 ), 'Raw Data'!$AM:$AM,"&gt;" &amp;DATE(LEFT($AV$3, 4), MONTH("1 " &amp; AE$6 &amp; " " &amp; LEFT($AV$3, 4)), 0 ), 'Raw Data'!$H:$H, "Non*", 'Raw Data'!$O:$O,""&amp;'Raw Data'!$B$1,'Raw Data'!$D:$D,"&lt;&gt;*ithdr*",'Raw Data'!$D:$D,"&lt;&gt;*ancel*",'Raw Data'!$P:$P,"--", 'Raw Data'!$AW:$AW,"Completed Early")
+
COUNTIFS('Raw Data'!$AM:$AM,"&lt;=" &amp;DATE(LEFT($AV$3, 4), MONTH("1 " &amp; AE$6 &amp; " " &amp; LEFT($AV$3, 4)) + 1, 0 ), 'Raw Data'!$AM:$AM,"&gt;" &amp;DATE(LEFT($AV$3, 4), MONTH("1 " &amp; AE$6 &amp; " " &amp; LEFT($AV$3, 4)), 0 ), 'Raw Data'!$H:$H, "Non*", 'Raw Data'!$P:$P,""&amp;'Raw Data'!$B$1,'Raw Data'!$D:$D,"&lt;&gt;*ithdr*",'Raw Data'!$D:$D,"&lt;&gt;*ancel*", 'Raw Data'!$AW:$AW,"Completed Early")</f>
        <v>0</v>
      </c>
      <c r="AF30" s="73"/>
      <c r="AG30" s="73"/>
      <c r="AH30" s="77"/>
      <c r="AI30" s="106">
        <f>COUNTIFS('Raw Data'!$AM:$AM,"&lt;=" &amp;DATE(LEFT($AV$3, 4), MONTH("1 " &amp; AI$6 &amp; " " &amp; LEFT($AV$3, 4)) + 1, 0 ), 'Raw Data'!$AM:$AM,"&gt;" &amp;DATE(LEFT($AV$3, 4), MONTH("1 " &amp; AI$6 &amp; " " &amp; LEFT($AV$3, 4)), 0 ), 'Raw Data'!$H:$H, "Non*", 'Raw Data'!$O:$O,""&amp;'Raw Data'!$B$1,'Raw Data'!$D:$D,"&lt;&gt;*ithdr*",'Raw Data'!$D:$D,"&lt;&gt;*ancel*",'Raw Data'!$P:$P,"--", 'Raw Data'!$AW:$AW,"Completed Early")
+
COUNTIFS('Raw Data'!$AM:$AM,"&lt;=" &amp;DATE(LEFT($AV$3, 4), MONTH("1 " &amp; AI$6 &amp; " " &amp; LEFT($AV$3, 4)) + 1, 0 ), 'Raw Data'!$AM:$AM,"&gt;" &amp;DATE(LEFT($AV$3, 4), MONTH("1 " &amp; AI$6 &amp; " " &amp; LEFT($AV$3, 4)), 0 ), 'Raw Data'!$H:$H, "Non*", 'Raw Data'!$P:$P,""&amp;'Raw Data'!$B$1,'Raw Data'!$D:$D,"&lt;&gt;*ithdr*",'Raw Data'!$D:$D,"&lt;&gt;*ancel*", 'Raw Data'!$AW:$AW,"Completed Early")</f>
        <v>0</v>
      </c>
      <c r="AJ30" s="73"/>
      <c r="AK30" s="73"/>
      <c r="AL30" s="77"/>
      <c r="AM30" s="106">
        <f>COUNTIFS('Raw Data'!$AM:$AM,"&lt;=" &amp;DATE(LEFT($AV$3, 4), MONTH("1 " &amp; AM$6 &amp; " " &amp; LEFT($AV$3, 4)) + 1, 0 ), 'Raw Data'!$AM:$AM,"&gt;" &amp;DATE(LEFT($AV$3, 4), MONTH("1 " &amp; AM$6 &amp; " " &amp; LEFT($AV$3, 4)), 0 ), 'Raw Data'!$H:$H, "Non*", 'Raw Data'!$O:$O,""&amp;'Raw Data'!$B$1,'Raw Data'!$D:$D,"&lt;&gt;*ithdr*",'Raw Data'!$D:$D,"&lt;&gt;*ancel*",'Raw Data'!$P:$P,"--", 'Raw Data'!$AW:$AW,"Completed Early")
+
COUNTIFS('Raw Data'!$AM:$AM,"&lt;=" &amp;DATE(LEFT($AV$3, 4), MONTH("1 " &amp; AM$6 &amp; " " &amp; LEFT($AV$3, 4)) + 1, 0 ), 'Raw Data'!$AM:$AM,"&gt;" &amp;DATE(LEFT($AV$3, 4), MONTH("1 " &amp; AM$6 &amp; " " &amp; LEFT($AV$3, 4)), 0 ), 'Raw Data'!$H:$H, "Non*", 'Raw Data'!$P:$P,""&amp;'Raw Data'!$B$1,'Raw Data'!$D:$D,"&lt;&gt;*ithdr*",'Raw Data'!$D:$D,"&lt;&gt;*ancel*", 'Raw Data'!$AW:$AW,"Completed Early")</f>
        <v>0</v>
      </c>
      <c r="AN30" s="73"/>
      <c r="AO30" s="73"/>
      <c r="AP30" s="77"/>
      <c r="AQ30" s="106">
        <f>COUNTIFS('Raw Data'!$AM:$AM,"&lt;=" &amp;DATE(LEFT($AV$3, 4), MONTH("1 " &amp; AQ$6 &amp; " " &amp; LEFT($AV$3, 4)) + 1, 0 ), 'Raw Data'!$AM:$AM,"&gt;" &amp;DATE(LEFT($AV$3, 4), MONTH("1 " &amp; AQ$6 &amp; " " &amp; LEFT($AV$3, 4)), 0 ), 'Raw Data'!$H:$H, "Non*", 'Raw Data'!$O:$O,""&amp;'Raw Data'!$B$1,'Raw Data'!$D:$D,"&lt;&gt;*ithdr*",'Raw Data'!$D:$D,"&lt;&gt;*ancel*",'Raw Data'!$P:$P,"--", 'Raw Data'!$AW:$AW,"Completed Early")
+
COUNTIFS('Raw Data'!$AM:$AM,"&lt;=" &amp;DATE(LEFT($AV$3, 4), MONTH("1 " &amp; AQ$6 &amp; " " &amp; LEFT($AV$3, 4)) + 1, 0 ), 'Raw Data'!$AM:$AM,"&gt;" &amp;DATE(LEFT($AV$3, 4), MONTH("1 " &amp; AQ$6 &amp; " " &amp; LEFT($AV$3, 4)), 0 ), 'Raw Data'!$H:$H, "Non*", 'Raw Data'!$P:$P,""&amp;'Raw Data'!$B$1,'Raw Data'!$D:$D,"&lt;&gt;*ithdr*",'Raw Data'!$D:$D,"&lt;&gt;*ancel*", 'Raw Data'!$AW:$AW,"Completed Early")</f>
        <v>0</v>
      </c>
      <c r="AR30" s="73"/>
      <c r="AS30" s="73"/>
      <c r="AT30" s="77"/>
      <c r="AU30" s="106">
        <f>COUNTIFS('Raw Data'!$AM:$AM,"&lt;=" &amp;DATE(MID($AV$3, 15, 4), MONTH("1 " &amp; AU$6 &amp; " " &amp; MID($AV$3, 15, 4)) + 1, 0 ), 'Raw Data'!$AM:$AM,"&gt;" &amp;DATE(MID($AV$3, 15, 4), MONTH("1 " &amp; AU$6 &amp; " " &amp; MID($AV$3, 15, 4)), 0 ), 'Raw Data'!$H:$H, "Non*", 'Raw Data'!$O:$O,""&amp;'Raw Data'!$B$1,'Raw Data'!$D:$D,"&lt;&gt;*ithdr*",'Raw Data'!$D:$D,"&lt;&gt;*ancel*",'Raw Data'!$P:$P,"--", 'Raw Data'!$AW:$AW,"Completed Early")
+
COUNTIFS('Raw Data'!$AM:$AM,"&lt;=" &amp;DATE(MID($AV$3, 15, 4), MONTH("1 " &amp; AU$6 &amp; " " &amp; MID($AV$3, 15, 4)) + 1, 0 ), 'Raw Data'!$AM:$AM,"&gt;" &amp;DATE(MID($AV$3, 15, 4), MONTH("1 " &amp; AU$6 &amp; " " &amp; MID($AV$3, 15, 4)), 0 ), 'Raw Data'!$H:$H, "Non*", 'Raw Data'!$P:$P,""&amp;'Raw Data'!$B$1,'Raw Data'!$D:$D,"&lt;&gt;*ithdr*",'Raw Data'!$D:$D,"&lt;&gt;*ancel*", 'Raw Data'!$AW:$AW,"Completed Early")</f>
        <v>0</v>
      </c>
      <c r="AV30" s="73"/>
      <c r="AW30" s="73"/>
      <c r="AX30" s="77"/>
      <c r="AY30" s="106">
        <f>COUNTIFS('Raw Data'!$AM:$AM,"&lt;=" &amp;DATE(MID($AV$3, 15, 4), MONTH("1 " &amp; AY$6 &amp; " " &amp; MID($AV$3, 15, 4)) + 1, 0 ), 'Raw Data'!$AM:$AM,"&gt;" &amp;DATE(MID($AV$3, 15, 4), MONTH("1 " &amp; AY$6 &amp; " " &amp; MID($AV$3, 15, 4)), 0 ), 'Raw Data'!$H:$H, "Non*", 'Raw Data'!$O:$O,""&amp;'Raw Data'!$B$1,'Raw Data'!$D:$D,"&lt;&gt;*ithdr*",'Raw Data'!$D:$D,"&lt;&gt;*ancel*",'Raw Data'!$P:$P,"--", 'Raw Data'!$AW:$AW,"Completed Early")
+
COUNTIFS('Raw Data'!$AM:$AM,"&lt;=" &amp;DATE(MID($AV$3, 15, 4), MONTH("1 " &amp; AY$6 &amp; " " &amp; MID($AV$3, 15, 4)) + 1, 0 ), 'Raw Data'!$AM:$AM,"&gt;" &amp;DATE(MID($AV$3, 15, 4), MONTH("1 " &amp; AY$6 &amp; " " &amp; MID($AV$3, 15, 4)), 0 ), 'Raw Data'!$H:$H, "Non*", 'Raw Data'!$P:$P,""&amp;'Raw Data'!$B$1,'Raw Data'!$D:$D,"&lt;&gt;*ithdr*",'Raw Data'!$D:$D,"&lt;&gt;*ancel*", 'Raw Data'!$AW:$AW,"Completed Early")</f>
        <v>0</v>
      </c>
      <c r="AZ30" s="73"/>
      <c r="BA30" s="73"/>
      <c r="BB30" s="77"/>
      <c r="BC30" s="106">
        <f>COUNTIFS('Raw Data'!$AM:$AM,"&lt;=" &amp;DATE(MID($AV$3, 15, 4), MONTH("1 " &amp; BC$6 &amp; " " &amp; MID($AV$3, 15, 4)) + 1, 0 ), 'Raw Data'!$AM:$AM,"&gt;" &amp;DATE(MID($AV$3, 15, 4), MONTH("1 " &amp; BC$6 &amp; " " &amp; MID($AV$3, 15, 4)), 0 ), 'Raw Data'!$H:$H, "Non*", 'Raw Data'!$O:$O,""&amp;'Raw Data'!$B$1,'Raw Data'!$D:$D,"&lt;&gt;*ithdr*",'Raw Data'!$D:$D,"&lt;&gt;*ancel*",'Raw Data'!$P:$P,"--", 'Raw Data'!$AW:$AW,"Completed Early")
+
COUNTIFS('Raw Data'!$AM:$AM,"&lt;=" &amp;DATE(MID($AV$3, 15, 4), MONTH("1 " &amp; BC$6 &amp; " " &amp; MID($AV$3, 15, 4)) + 1, 0 ), 'Raw Data'!$AM:$AM,"&gt;" &amp;DATE(MID($AV$3, 15, 4), MONTH("1 " &amp; BC$6 &amp; " " &amp; MID($AV$3, 15, 4)), 0 ), 'Raw Data'!$H:$H, "Non*", 'Raw Data'!$P:$P,""&amp;'Raw Data'!$B$1,'Raw Data'!$D:$D,"&lt;&gt;*ithdr*",'Raw Data'!$D:$D,"&lt;&gt;*ancel*", 'Raw Data'!$AW:$AW,"Completed Early")</f>
        <v>0</v>
      </c>
      <c r="BD30" s="73"/>
      <c r="BE30" s="73"/>
      <c r="BF30" s="77"/>
    </row>
    <row r="31" ht="12.75" customHeight="1">
      <c r="A31" s="95" t="s">
        <v>135</v>
      </c>
      <c r="B31" s="73"/>
      <c r="C31" s="73"/>
      <c r="D31" s="73"/>
      <c r="E31" s="73"/>
      <c r="F31" s="73"/>
      <c r="G31" s="73"/>
      <c r="H31" s="73"/>
      <c r="I31" s="73"/>
      <c r="J31" s="77"/>
      <c r="K31" s="110">
        <f>COUNTIFS('Raw Data'!$AM:$AM,"&lt;=" &amp;DATE(LEFT($AV$3, 4), MONTH("1 " &amp; K$6 &amp; " " &amp; LEFT($AV$3, 4)) + 1, 0 ), 'Raw Data'!$AM:$AM,"&gt;" &amp;DATE(LEFT($AV$3, 4), MONTH("1 " &amp; K$6 &amp; " " &amp; LEFT($AV$3, 4)), 0 ), 'Raw Data'!$H:$H, "Non*", 'Raw Data'!$O:$O,""&amp;'Raw Data'!$B$1,'Raw Data'!$D:$D,"&lt;&gt;*ithdr*",'Raw Data'!$D:$D,"&lt;&gt;*ancel*",'Raw Data'!$P:$P,"--", 'Raw Data'!$AW:$AW,"Completed Early", 'Raw Data'!$J:$J,"&lt;&gt;*ttendanc*", 'Raw Data'!$J:$J,"&lt;&gt;*uppor*", 'Raw Data'!$J:$J,"&lt;&gt;--")
+
COUNTIFS('Raw Data'!$AM:$AM,"&lt;=" &amp;DATE(LEFT($AV$3, 4), MONTH("1 " &amp; K$6 &amp; " " &amp; LEFT($AV$3, 4)) + 1, 0 ), 'Raw Data'!$AM:$AM,"&gt;" &amp;DATE(LEFT($AV$3, 4), MONTH("1 " &amp; K$6 &amp; " " &amp; LEFT($AV$3, 4)), 0 ), 'Raw Data'!$H:$H, "Non*", 'Raw Data'!$P:$P,""&amp;'Raw Data'!$B$1,'Raw Data'!$D:$D,"&lt;&gt;*ithdr*",'Raw Data'!$D:$D,"&lt;&gt;*ancel*", 'Raw Data'!$AW:$AW,"Completed Early", 'Raw Data'!$J:$J,"&lt;&gt;*ttendanc*", 'Raw Data'!$J:$J,"&lt;&gt;*uppor*", 'Raw Data'!$J:$J,"&lt;&gt;--")</f>
        <v>0</v>
      </c>
      <c r="L31" s="73"/>
      <c r="M31" s="73"/>
      <c r="N31" s="77"/>
      <c r="O31" s="110">
        <f>COUNTIFS('Raw Data'!$AM:$AM,"&lt;=" &amp;DATE(LEFT($AV$3, 4), MONTH("1 " &amp; O$6 &amp; " " &amp; LEFT($AV$3, 4)) + 1, 0 ), 'Raw Data'!$AM:$AM,"&gt;" &amp;DATE(LEFT($AV$3, 4), MONTH("1 " &amp; O$6 &amp; " " &amp; LEFT($AV$3, 4)), 0 ), 'Raw Data'!$H:$H, "Non*", 'Raw Data'!$O:$O,""&amp;'Raw Data'!$B$1,'Raw Data'!$D:$D,"&lt;&gt;*ithdr*",'Raw Data'!$D:$D,"&lt;&gt;*ancel*",'Raw Data'!$P:$P,"--", 'Raw Data'!$AW:$AW,"Completed Early", 'Raw Data'!$J:$J,"&lt;&gt;*ttendanc*", 'Raw Data'!$J:$J,"&lt;&gt;*uppor*", 'Raw Data'!$J:$J,"&lt;&gt;--")
+
COUNTIFS('Raw Data'!$AM:$AM,"&lt;=" &amp;DATE(LEFT($AV$3, 4), MONTH("1 " &amp; O$6 &amp; " " &amp; LEFT($AV$3, 4)) + 1, 0 ), 'Raw Data'!$AM:$AM,"&gt;" &amp;DATE(LEFT($AV$3, 4), MONTH("1 " &amp; O$6 &amp; " " &amp; LEFT($AV$3, 4)), 0 ), 'Raw Data'!$H:$H, "Non*", 'Raw Data'!$P:$P,""&amp;'Raw Data'!$B$1,'Raw Data'!$D:$D,"&lt;&gt;*ithdr*",'Raw Data'!$D:$D,"&lt;&gt;*ancel*", 'Raw Data'!$AW:$AW,"Completed Early", 'Raw Data'!$J:$J,"&lt;&gt;*ttendanc*", 'Raw Data'!$J:$J,"&lt;&gt;*uppor*", 'Raw Data'!$J:$J,"&lt;&gt;--")</f>
        <v>0</v>
      </c>
      <c r="P31" s="73"/>
      <c r="Q31" s="73"/>
      <c r="R31" s="77"/>
      <c r="S31" s="110">
        <f>COUNTIFS('Raw Data'!$AM:$AM,"&lt;=" &amp;DATE(LEFT($AV$3, 4), MONTH("1 " &amp; S$6 &amp; " " &amp; LEFT($AV$3, 4)) + 1, 0 ), 'Raw Data'!$AM:$AM,"&gt;" &amp;DATE(LEFT($AV$3, 4), MONTH("1 " &amp; S$6 &amp; " " &amp; LEFT($AV$3, 4)), 0 ), 'Raw Data'!$H:$H, "Non*", 'Raw Data'!$O:$O,""&amp;'Raw Data'!$B$1,'Raw Data'!$D:$D,"&lt;&gt;*ithdr*",'Raw Data'!$D:$D,"&lt;&gt;*ancel*",'Raw Data'!$P:$P,"--", 'Raw Data'!$AW:$AW,"Completed Early", 'Raw Data'!$J:$J,"&lt;&gt;*ttendanc*", 'Raw Data'!$J:$J,"&lt;&gt;*uppor*", 'Raw Data'!$J:$J,"&lt;&gt;--")
+
COUNTIFS('Raw Data'!$AM:$AM,"&lt;=" &amp;DATE(LEFT($AV$3, 4), MONTH("1 " &amp; S$6 &amp; " " &amp; LEFT($AV$3, 4)) + 1, 0 ), 'Raw Data'!$AM:$AM,"&gt;" &amp;DATE(LEFT($AV$3, 4), MONTH("1 " &amp; S$6 &amp; " " &amp; LEFT($AV$3, 4)), 0 ), 'Raw Data'!$H:$H, "Non*", 'Raw Data'!$P:$P,""&amp;'Raw Data'!$B$1,'Raw Data'!$D:$D,"&lt;&gt;*ithdr*",'Raw Data'!$D:$D,"&lt;&gt;*ancel*", 'Raw Data'!$AW:$AW,"Completed Early", 'Raw Data'!$J:$J,"&lt;&gt;*ttendanc*", 'Raw Data'!$J:$J,"&lt;&gt;*uppor*", 'Raw Data'!$J:$J,"&lt;&gt;--")</f>
        <v>0</v>
      </c>
      <c r="T31" s="73"/>
      <c r="U31" s="73"/>
      <c r="V31" s="77"/>
      <c r="W31" s="110">
        <f>COUNTIFS('Raw Data'!$AM:$AM,"&lt;=" &amp;DATE(LEFT($AV$3, 4), MONTH("1 " &amp; W$6 &amp; " " &amp; LEFT($AV$3, 4)) + 1, 0 ), 'Raw Data'!$AM:$AM,"&gt;" &amp;DATE(LEFT($AV$3, 4), MONTH("1 " &amp; W$6 &amp; " " &amp; LEFT($AV$3, 4)), 0 ), 'Raw Data'!$H:$H, "Non*", 'Raw Data'!$O:$O,""&amp;'Raw Data'!$B$1,'Raw Data'!$D:$D,"&lt;&gt;*ithdr*",'Raw Data'!$D:$D,"&lt;&gt;*ancel*",'Raw Data'!$P:$P,"--", 'Raw Data'!$AW:$AW,"Completed Early", 'Raw Data'!$J:$J,"&lt;&gt;*ttendanc*", 'Raw Data'!$J:$J,"&lt;&gt;*uppor*", 'Raw Data'!$J:$J,"&lt;&gt;--")
+
COUNTIFS('Raw Data'!$AM:$AM,"&lt;=" &amp;DATE(LEFT($AV$3, 4), MONTH("1 " &amp; W$6 &amp; " " &amp; LEFT($AV$3, 4)) + 1, 0 ), 'Raw Data'!$AM:$AM,"&gt;" &amp;DATE(LEFT($AV$3, 4), MONTH("1 " &amp; W$6 &amp; " " &amp; LEFT($AV$3, 4)), 0 ), 'Raw Data'!$H:$H, "Non*", 'Raw Data'!$P:$P,""&amp;'Raw Data'!$B$1,'Raw Data'!$D:$D,"&lt;&gt;*ithdr*",'Raw Data'!$D:$D,"&lt;&gt;*ancel*", 'Raw Data'!$AW:$AW,"Completed Early", 'Raw Data'!$J:$J,"&lt;&gt;*ttendanc*", 'Raw Data'!$J:$J,"&lt;&gt;*uppor*", 'Raw Data'!$J:$J,"&lt;&gt;--")</f>
        <v>0</v>
      </c>
      <c r="X31" s="73"/>
      <c r="Y31" s="73"/>
      <c r="Z31" s="77"/>
      <c r="AA31" s="110">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Data'!$J:$J,"&lt;&gt;*ttendanc*", 'Raw Data'!$J:$J,"&lt;&gt;*uppor*", 'Raw Data'!$J:$J,"&lt;&gt;--")
+
COUNTIFS('Raw Data'!$AM:$AM,"&lt;=" &amp;DATE(LEFT($AV$3, 4), MONTH("1 " &amp; AA$6 &amp; " " &amp; LEFT($AV$3, 4)) + 1, 0 ), 'Raw Data'!$AM:$AM,"&gt;" &amp;DATE(LEFT($AV$3, 4), MONTH("1 " &amp; AA$6 &amp; " " &amp; LEFT($AV$3, 4)), 0 ), 'Raw Data'!$H:$H, "Non*", 'Raw Data'!$P:$P,""&amp;'Raw Data'!$B$1,'Raw Data'!$D:$D,"&lt;&gt;*ithdr*",'Raw Data'!$D:$D,"&lt;&gt;*ancel*", 'Raw Data'!$AW:$AW,"Completed Early", 'Raw Data'!$J:$J,"&lt;&gt;*ttendanc*", 'Raw Data'!$J:$J,"&lt;&gt;*uppor*", 'Raw Data'!$J:$J,"&lt;&gt;--")</f>
        <v>0</v>
      </c>
      <c r="AB31" s="73"/>
      <c r="AC31" s="73"/>
      <c r="AD31" s="77"/>
      <c r="AE31" s="110">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Data'!$J:$J,"&lt;&gt;*ttendanc*", 'Raw Data'!$J:$J,"&lt;&gt;*uppor*", 'Raw Data'!$J:$J,"&lt;&gt;--")
+
COUNTIFS('Raw Data'!$AM:$AM,"&lt;=" &amp;DATE(LEFT($AV$3, 4), MONTH("1 " &amp; AE$6 &amp; " " &amp; LEFT($AV$3, 4)) + 1, 0 ), 'Raw Data'!$AM:$AM,"&gt;" &amp;DATE(LEFT($AV$3, 4), MONTH("1 " &amp; AE$6 &amp; " " &amp; LEFT($AV$3, 4)), 0 ), 'Raw Data'!$H:$H, "Non*", 'Raw Data'!$P:$P,""&amp;'Raw Data'!$B$1,'Raw Data'!$D:$D,"&lt;&gt;*ithdr*",'Raw Data'!$D:$D,"&lt;&gt;*ancel*", 'Raw Data'!$AW:$AW,"Completed Early", 'Raw Data'!$J:$J,"&lt;&gt;*ttendanc*", 'Raw Data'!$J:$J,"&lt;&gt;*uppor*", 'Raw Data'!$J:$J,"&lt;&gt;--")</f>
        <v>0</v>
      </c>
      <c r="AF31" s="73"/>
      <c r="AG31" s="73"/>
      <c r="AH31" s="77"/>
      <c r="AI31" s="110">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Data'!$J:$J,"&lt;&gt;*ttendanc*", 'Raw Data'!$J:$J,"&lt;&gt;*uppor*", 'Raw Data'!$J:$J,"&lt;&gt;--")
+
COUNTIFS('Raw Data'!$AM:$AM,"&lt;=" &amp;DATE(LEFT($AV$3, 4), MONTH("1 " &amp; AI$6 &amp; " " &amp; LEFT($AV$3, 4)) + 1, 0 ), 'Raw Data'!$AM:$AM,"&gt;" &amp;DATE(LEFT($AV$3, 4), MONTH("1 " &amp; AI$6 &amp; " " &amp; LEFT($AV$3, 4)), 0 ), 'Raw Data'!$H:$H, "Non*", 'Raw Data'!$P:$P,""&amp;'Raw Data'!$B$1,'Raw Data'!$D:$D,"&lt;&gt;*ithdr*",'Raw Data'!$D:$D,"&lt;&gt;*ancel*", 'Raw Data'!$AW:$AW,"Completed Early", 'Raw Data'!$J:$J,"&lt;&gt;*ttendanc*", 'Raw Data'!$J:$J,"&lt;&gt;*uppor*", 'Raw Data'!$J:$J,"&lt;&gt;--")</f>
        <v>0</v>
      </c>
      <c r="AJ31" s="73"/>
      <c r="AK31" s="73"/>
      <c r="AL31" s="77"/>
      <c r="AM31" s="110">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Data'!$J:$J,"&lt;&gt;*ttendanc*", 'Raw Data'!$J:$J,"&lt;&gt;*uppor*", 'Raw Data'!$J:$J,"&lt;&gt;--")
+
COUNTIFS('Raw Data'!$AM:$AM,"&lt;=" &amp;DATE(LEFT($AV$3, 4), MONTH("1 " &amp; AM$6 &amp; " " &amp; LEFT($AV$3, 4)) + 1, 0 ), 'Raw Data'!$AM:$AM,"&gt;" &amp;DATE(LEFT($AV$3, 4), MONTH("1 " &amp; AM$6 &amp; " " &amp; LEFT($AV$3, 4)), 0 ), 'Raw Data'!$H:$H, "Non*", 'Raw Data'!$P:$P,""&amp;'Raw Data'!$B$1,'Raw Data'!$D:$D,"&lt;&gt;*ithdr*",'Raw Data'!$D:$D,"&lt;&gt;*ancel*", 'Raw Data'!$AW:$AW,"Completed Early", 'Raw Data'!$J:$J,"&lt;&gt;*ttendanc*", 'Raw Data'!$J:$J,"&lt;&gt;*uppor*", 'Raw Data'!$J:$J,"&lt;&gt;--")</f>
        <v>0</v>
      </c>
      <c r="AN31" s="73"/>
      <c r="AO31" s="73"/>
      <c r="AP31" s="77"/>
      <c r="AQ31" s="110">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Data'!$J:$J,"&lt;&gt;*ttendanc*", 'Raw Data'!$J:$J,"&lt;&gt;*uppor*", 'Raw Data'!$J:$J,"&lt;&gt;--")
+
COUNTIFS('Raw Data'!$AM:$AM,"&lt;=" &amp;DATE(LEFT($AV$3, 4), MONTH("1 " &amp; AQ$6 &amp; " " &amp; LEFT($AV$3, 4)) + 1, 0 ), 'Raw Data'!$AM:$AM,"&gt;" &amp;DATE(LEFT($AV$3, 4), MONTH("1 " &amp; AQ$6 &amp; " " &amp; LEFT($AV$3, 4)), 0 ), 'Raw Data'!$H:$H, "Non*", 'Raw Data'!$P:$P,""&amp;'Raw Data'!$B$1,'Raw Data'!$D:$D,"&lt;&gt;*ithdr*",'Raw Data'!$D:$D,"&lt;&gt;*ancel*", 'Raw Data'!$AW:$AW,"Completed Early", 'Raw Data'!$J:$J,"&lt;&gt;*ttendanc*", 'Raw Data'!$J:$J,"&lt;&gt;*uppor*", 'Raw Data'!$J:$J,"&lt;&gt;--")</f>
        <v>0</v>
      </c>
      <c r="AR31" s="73"/>
      <c r="AS31" s="73"/>
      <c r="AT31" s="77"/>
      <c r="AU31" s="110">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Data'!$J:$J,"&lt;&gt;*ttendanc*", 'Raw Data'!$J:$J,"&lt;&gt;*uppor*", 'Raw Data'!$J:$J,"&lt;&gt;--")
+
COUNTIFS('Raw Data'!$AM:$AM,"&lt;=" &amp;DATE(MID($AV$3, 15, 4), MONTH("1 " &amp; AU$6 &amp; " " &amp; MID($AV$3, 15, 4)) + 1, 0 ), 'Raw Data'!$AM:$AM,"&gt;" &amp;DATE(MID($AV$3, 15, 4), MONTH("1 " &amp; AU$6 &amp; " " &amp; MID($AV$3, 15, 4)), 0 ), 'Raw Data'!$H:$H, "Non*", 'Raw Data'!$P:$P,""&amp;'Raw Data'!$B$1,'Raw Data'!$D:$D,"&lt;&gt;*ithdr*",'Raw Data'!$D:$D,"&lt;&gt;*ancel*", 'Raw Data'!$AW:$AW,"Completed Early", 'Raw Data'!$J:$J,"&lt;&gt;*ttendanc*", 'Raw Data'!$J:$J,"&lt;&gt;*uppor*", 'Raw Data'!$J:$J,"&lt;&gt;--")</f>
        <v>0</v>
      </c>
      <c r="AV31" s="73"/>
      <c r="AW31" s="73"/>
      <c r="AX31" s="77"/>
      <c r="AY31" s="110">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Data'!$J:$J,"&lt;&gt;*ttendanc*", 'Raw Data'!$J:$J,"&lt;&gt;*uppor*", 'Raw Data'!$J:$J,"&lt;&gt;--")
+
COUNTIFS('Raw Data'!$AM:$AM,"&lt;=" &amp;DATE(MID($AV$3, 15, 4), MONTH("1 " &amp; AY$6 &amp; " " &amp; MID($AV$3, 15, 4)) + 1, 0 ), 'Raw Data'!$AM:$AM,"&gt;" &amp;DATE(MID($AV$3, 15, 4), MONTH("1 " &amp; AY$6 &amp; " " &amp; MID($AV$3, 15, 4)), 0 ), 'Raw Data'!$H:$H, "Non*", 'Raw Data'!$P:$P,""&amp;'Raw Data'!$B$1,'Raw Data'!$D:$D,"&lt;&gt;*ithdr*",'Raw Data'!$D:$D,"&lt;&gt;*ancel*", 'Raw Data'!$AW:$AW,"Completed Early", 'Raw Data'!$J:$J,"&lt;&gt;*ttendanc*", 'Raw Data'!$J:$J,"&lt;&gt;*uppor*", 'Raw Data'!$J:$J,"&lt;&gt;--")</f>
        <v>0</v>
      </c>
      <c r="AZ31" s="73"/>
      <c r="BA31" s="73"/>
      <c r="BB31" s="77"/>
      <c r="BC31" s="110">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Data'!$J:$J,"&lt;&gt;*ttendanc*", 'Raw Data'!$J:$J,"&lt;&gt;*uppor*", 'Raw Data'!$J:$J,"&lt;&gt;--")
+
COUNTIFS('Raw Data'!$AM:$AM,"&lt;=" &amp;DATE(MID($AV$3, 15, 4), MONTH("1 " &amp; BC$6 &amp; " " &amp; MID($AV$3, 15, 4)) + 1, 0 ), 'Raw Data'!$AM:$AM,"&gt;" &amp;DATE(MID($AV$3, 15, 4), MONTH("1 " &amp; BC$6 &amp; " " &amp; MID($AV$3, 15, 4)), 0 ), 'Raw Data'!$H:$H, "Non*", 'Raw Data'!$P:$P,""&amp;'Raw Data'!$B$1,'Raw Data'!$D:$D,"&lt;&gt;*ithdr*",'Raw Data'!$D:$D,"&lt;&gt;*ancel*", 'Raw Data'!$AW:$AW,"Completed Early", 'Raw Data'!$J:$J,"&lt;&gt;*ttendanc*", 'Raw Data'!$J:$J,"&lt;&gt;*uppor*", 'Raw Data'!$J:$J,"&lt;&gt;--")</f>
        <v>0</v>
      </c>
      <c r="BD31" s="73"/>
      <c r="BE31" s="73"/>
      <c r="BF31" s="77"/>
    </row>
    <row r="32" ht="12.75" customHeight="1">
      <c r="A32" s="95" t="s">
        <v>136</v>
      </c>
      <c r="B32" s="73"/>
      <c r="C32" s="73"/>
      <c r="D32" s="73"/>
      <c r="E32" s="73"/>
      <c r="F32" s="73"/>
      <c r="G32" s="73"/>
      <c r="H32" s="73"/>
      <c r="I32" s="73"/>
      <c r="J32" s="77"/>
      <c r="K32" s="110">
        <f>COUNTIFS('Raw Data'!$AM:$AM,"&lt;=" &amp;DATE(LEFT($AV$3, 4), MONTH("1 " &amp; K$6 &amp; " " &amp; LEFT($AV$3, 4)) + 1, 0 ), 'Raw Data'!$AM:$AM,"&gt;" &amp;DATE(LEFT($AV$3, 4), MONTH("1 " &amp; K$6 &amp; " " &amp; LEFT($AV$3, 4)), 0 ), 'Raw Data'!$H:$H, "Non*", 'Raw Data'!$O:$O,""&amp;'Raw Data'!$B$1,'Raw Data'!$D:$D,"&lt;&gt;*ithdr*",'Raw Data'!$D:$D,"&lt;&gt;*ancel*",'Raw Data'!$P:$P,"--", 'Raw Data'!$AW:$AW,"Completed Early", 'Raw Data'!$J:$J,"*ttendanc*")
+
COUNTIFS('Raw Data'!$AM:$AM,"&lt;=" &amp;DATE(LEFT($AV$3, 4), MONTH("1 " &amp; K$6 &amp; " " &amp; LEFT($AV$3, 4)) + 1, 0 ), 'Raw Data'!$AM:$AM,"&gt;" &amp;DATE(LEFT($AV$3, 4), MONTH("1 " &amp; K$6 &amp; " " &amp; LEFT($AV$3, 4)), 0 ), 'Raw Data'!$H:$H, "Non*", 'Raw Data'!$O:$O,""&amp;'Raw Data'!$B$1,'Raw Data'!$D:$D,"&lt;&gt;*ithdr*",'Raw Data'!$D:$D,"&lt;&gt;*ancel*",'Raw Data'!$P:$P,"--", 'Raw Data'!$AW:$AW,"Completed Early", 'Raw Data'!$J:$J,"*uppor*")
+
COUNTIFS('Raw Data'!$AM:$AM,"&lt;=" &amp;DATE(LEFT($AV$3, 4), MONTH("1 " &amp; K$6 &amp; " " &amp; LEFT($AV$3, 4)) + 1, 0 ), 'Raw Data'!$AM:$AM,"&gt;" &amp;DATE(LEFT($AV$3, 4), MONTH("1 " &amp; K$6 &amp; " " &amp; LEFT($AV$3, 4)), 0 ), 'Raw Data'!$H:$H, "Non*", 'Raw Data'!$P:$P,""&amp;'Raw Data'!$B$1,'Raw Data'!$D:$D,"&lt;&gt;*ithdr*",'Raw Data'!$D:$D,"&lt;&gt;*ancel*", 'Raw Data'!$AW:$AW,"Completed Early", 'Raw Data'!$J:$J,"*ttendanc*")
+
COUNTIFS('Raw Data'!$AM:$AM,"&lt;=" &amp;DATE(LEFT($AV$3, 4), MONTH("1 " &amp; K$6 &amp; " " &amp; LEFT($AV$3, 4)) + 1, 0 ), 'Raw Data'!$AM:$AM,"&gt;" &amp;DATE(LEFT($AV$3, 4), MONTH("1 " &amp; K$6 &amp; " " &amp; LEFT($AV$3, 4)), 0 ), 'Raw Data'!$H:$H, "Non*", 'Raw Data'!$P:$P,""&amp;'Raw Data'!$B$1,'Raw Data'!$D:$D,"&lt;&gt;*ithdr*",'Raw Data'!$D:$D,"&lt;&gt;*ancel*", 'Raw Data'!$AW:$AW,"Completed Early", 'Raw Data'!$J:$J,"*uppor*")</f>
        <v>0</v>
      </c>
      <c r="L32" s="73"/>
      <c r="M32" s="73"/>
      <c r="N32" s="77"/>
      <c r="O32" s="110">
        <f>COUNTIFS('Raw Data'!$AM:$AM,"&lt;=" &amp;DATE(LEFT($AV$3, 4), MONTH("1 " &amp; O$6 &amp; " " &amp; LEFT($AV$3, 4)) + 1, 0 ), 'Raw Data'!$AM:$AM,"&gt;" &amp;DATE(LEFT($AV$3, 4), MONTH("1 " &amp; O$6 &amp; " " &amp; LEFT($AV$3, 4)), 0 ), 'Raw Data'!$H:$H, "Non*", 'Raw Data'!$O:$O,""&amp;'Raw Data'!$B$1,'Raw Data'!$D:$D,"&lt;&gt;*ithdr*",'Raw Data'!$D:$D,"&lt;&gt;*ancel*",'Raw Data'!$P:$P,"--", 'Raw Data'!$AW:$AW,"Completed Early", 'Raw Data'!$J:$J,"*ttendanc*")
+
COUNTIFS('Raw Data'!$AM:$AM,"&lt;=" &amp;DATE(LEFT($AV$3, 4), MONTH("1 " &amp; O$6 &amp; " " &amp; LEFT($AV$3, 4)) + 1, 0 ), 'Raw Data'!$AM:$AM,"&gt;" &amp;DATE(LEFT($AV$3, 4), MONTH("1 " &amp; O$6 &amp; " " &amp; LEFT($AV$3, 4)), 0 ), 'Raw Data'!$H:$H, "Non*", 'Raw Data'!$O:$O,""&amp;'Raw Data'!$B$1,'Raw Data'!$D:$D,"&lt;&gt;*ithdr*",'Raw Data'!$D:$D,"&lt;&gt;*ancel*",'Raw Data'!$P:$P,"--", 'Raw Data'!$AW:$AW,"Completed Early", 'Raw Data'!$J:$J,"*uppor*")
+
COUNTIFS('Raw Data'!$AM:$AM,"&lt;=" &amp;DATE(LEFT($AV$3, 4), MONTH("1 " &amp; O$6 &amp; " " &amp; LEFT($AV$3, 4)) + 1, 0 ), 'Raw Data'!$AM:$AM,"&gt;" &amp;DATE(LEFT($AV$3, 4), MONTH("1 " &amp; O$6 &amp; " " &amp; LEFT($AV$3, 4)), 0 ), 'Raw Data'!$H:$H, "Non*", 'Raw Data'!$P:$P,""&amp;'Raw Data'!$B$1,'Raw Data'!$D:$D,"&lt;&gt;*ithdr*",'Raw Data'!$D:$D,"&lt;&gt;*ancel*", 'Raw Data'!$AW:$AW,"Completed Early", 'Raw Data'!$J:$J,"*ttendanc*")
+
COUNTIFS('Raw Data'!$AM:$AM,"&lt;=" &amp;DATE(LEFT($AV$3, 4), MONTH("1 " &amp; O$6 &amp; " " &amp; LEFT($AV$3, 4)) + 1, 0 ), 'Raw Data'!$AM:$AM,"&gt;" &amp;DATE(LEFT($AV$3, 4), MONTH("1 " &amp; O$6 &amp; " " &amp; LEFT($AV$3, 4)), 0 ), 'Raw Data'!$H:$H, "Non*", 'Raw Data'!$P:$P,""&amp;'Raw Data'!$B$1,'Raw Data'!$D:$D,"&lt;&gt;*ithdr*",'Raw Data'!$D:$D,"&lt;&gt;*ancel*", 'Raw Data'!$AW:$AW,"Completed Early", 'Raw Data'!$J:$J,"*uppor*")</f>
        <v>0</v>
      </c>
      <c r="P32" s="73"/>
      <c r="Q32" s="73"/>
      <c r="R32" s="77"/>
      <c r="S32" s="110">
        <f>COUNTIFS('Raw Data'!$AM:$AM,"&lt;=" &amp;DATE(LEFT($AV$3, 4), MONTH("1 " &amp; S$6 &amp; " " &amp; LEFT($AV$3, 4)) + 1, 0 ), 'Raw Data'!$AM:$AM,"&gt;" &amp;DATE(LEFT($AV$3, 4), MONTH("1 " &amp; S$6 &amp; " " &amp; LEFT($AV$3, 4)), 0 ), 'Raw Data'!$H:$H, "Non*", 'Raw Data'!$O:$O,""&amp;'Raw Data'!$B$1,'Raw Data'!$D:$D,"&lt;&gt;*ithdr*",'Raw Data'!$D:$D,"&lt;&gt;*ancel*",'Raw Data'!$P:$P,"--", 'Raw Data'!$AW:$AW,"Completed Early", 'Raw Data'!$J:$J,"*ttendanc*")
+
COUNTIFS('Raw Data'!$AM:$AM,"&lt;=" &amp;DATE(LEFT($AV$3, 4), MONTH("1 " &amp; S$6 &amp; " " &amp; LEFT($AV$3, 4)) + 1, 0 ), 'Raw Data'!$AM:$AM,"&gt;" &amp;DATE(LEFT($AV$3, 4), MONTH("1 " &amp; S$6 &amp; " " &amp; LEFT($AV$3, 4)), 0 ), 'Raw Data'!$H:$H, "Non*", 'Raw Data'!$O:$O,""&amp;'Raw Data'!$B$1,'Raw Data'!$D:$D,"&lt;&gt;*ithdr*",'Raw Data'!$D:$D,"&lt;&gt;*ancel*",'Raw Data'!$P:$P,"--", 'Raw Data'!$AW:$AW,"Completed Early", 'Raw Data'!$J:$J,"*uppor*")
+
COUNTIFS('Raw Data'!$AM:$AM,"&lt;=" &amp;DATE(LEFT($AV$3, 4), MONTH("1 " &amp; S$6 &amp; " " &amp; LEFT($AV$3, 4)) + 1, 0 ), 'Raw Data'!$AM:$AM,"&gt;" &amp;DATE(LEFT($AV$3, 4), MONTH("1 " &amp; S$6 &amp; " " &amp; LEFT($AV$3, 4)), 0 ), 'Raw Data'!$H:$H, "Non*", 'Raw Data'!$P:$P,""&amp;'Raw Data'!$B$1,'Raw Data'!$D:$D,"&lt;&gt;*ithdr*",'Raw Data'!$D:$D,"&lt;&gt;*ancel*", 'Raw Data'!$AW:$AW,"Completed Early", 'Raw Data'!$J:$J,"*ttendanc*")
+
COUNTIFS('Raw Data'!$AM:$AM,"&lt;=" &amp;DATE(LEFT($AV$3, 4), MONTH("1 " &amp; S$6 &amp; " " &amp; LEFT($AV$3, 4)) + 1, 0 ), 'Raw Data'!$AM:$AM,"&gt;" &amp;DATE(LEFT($AV$3, 4), MONTH("1 " &amp; S$6 &amp; " " &amp; LEFT($AV$3, 4)), 0 ), 'Raw Data'!$H:$H, "Non*", 'Raw Data'!$P:$P,""&amp;'Raw Data'!$B$1,'Raw Data'!$D:$D,"&lt;&gt;*ithdr*",'Raw Data'!$D:$D,"&lt;&gt;*ancel*", 'Raw Data'!$AW:$AW,"Completed Early", 'Raw Data'!$J:$J,"*uppor*")</f>
        <v>0</v>
      </c>
      <c r="T32" s="73"/>
      <c r="U32" s="73"/>
      <c r="V32" s="77"/>
      <c r="W32" s="110">
        <f>COUNTIFS('Raw Data'!$AM:$AM,"&lt;=" &amp;DATE(LEFT($AV$3, 4), MONTH("1 " &amp; W$6 &amp; " " &amp; LEFT($AV$3, 4)) + 1, 0 ), 'Raw Data'!$AM:$AM,"&gt;" &amp;DATE(LEFT($AV$3, 4), MONTH("1 " &amp; W$6 &amp; " " &amp; LEFT($AV$3, 4)), 0 ), 'Raw Data'!$H:$H, "Non*", 'Raw Data'!$O:$O,""&amp;'Raw Data'!$B$1,'Raw Data'!$D:$D,"&lt;&gt;*ithdr*",'Raw Data'!$D:$D,"&lt;&gt;*ancel*",'Raw Data'!$P:$P,"--", 'Raw Data'!$AW:$AW,"Completed Early", 'Raw Data'!$J:$J,"*ttendanc*")
+
COUNTIFS('Raw Data'!$AM:$AM,"&lt;=" &amp;DATE(LEFT($AV$3, 4), MONTH("1 " &amp; W$6 &amp; " " &amp; LEFT($AV$3, 4)) + 1, 0 ), 'Raw Data'!$AM:$AM,"&gt;" &amp;DATE(LEFT($AV$3, 4), MONTH("1 " &amp; W$6 &amp; " " &amp; LEFT($AV$3, 4)), 0 ), 'Raw Data'!$H:$H, "Non*", 'Raw Data'!$O:$O,""&amp;'Raw Data'!$B$1,'Raw Data'!$D:$D,"&lt;&gt;*ithdr*",'Raw Data'!$D:$D,"&lt;&gt;*ancel*",'Raw Data'!$P:$P,"--", 'Raw Data'!$AW:$AW,"Completed Early", 'Raw Data'!$J:$J,"*uppor*")
+
COUNTIFS('Raw Data'!$AM:$AM,"&lt;=" &amp;DATE(LEFT($AV$3, 4), MONTH("1 " &amp; W$6 &amp; " " &amp; LEFT($AV$3, 4)) + 1, 0 ), 'Raw Data'!$AM:$AM,"&gt;" &amp;DATE(LEFT($AV$3, 4), MONTH("1 " &amp; W$6 &amp; " " &amp; LEFT($AV$3, 4)), 0 ), 'Raw Data'!$H:$H, "Non*", 'Raw Data'!$P:$P,""&amp;'Raw Data'!$B$1,'Raw Data'!$D:$D,"&lt;&gt;*ithdr*",'Raw Data'!$D:$D,"&lt;&gt;*ancel*", 'Raw Data'!$AW:$AW,"Completed Early", 'Raw Data'!$J:$J,"*ttendanc*")
+
COUNTIFS('Raw Data'!$AM:$AM,"&lt;=" &amp;DATE(LEFT($AV$3, 4), MONTH("1 " &amp; W$6 &amp; " " &amp; LEFT($AV$3, 4)) + 1, 0 ), 'Raw Data'!$AM:$AM,"&gt;" &amp;DATE(LEFT($AV$3, 4), MONTH("1 " &amp; W$6 &amp; " " &amp; LEFT($AV$3, 4)), 0 ), 'Raw Data'!$H:$H, "Non*", 'Raw Data'!$P:$P,""&amp;'Raw Data'!$B$1,'Raw Data'!$D:$D,"&lt;&gt;*ithdr*",'Raw Data'!$D:$D,"&lt;&gt;*ancel*", 'Raw Data'!$AW:$AW,"Completed Early", 'Raw Data'!$J:$J,"*uppor*")</f>
        <v>0</v>
      </c>
      <c r="X32" s="73"/>
      <c r="Y32" s="73"/>
      <c r="Z32" s="77"/>
      <c r="AA32" s="110">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Data'!$J:$J,"*ttendanc*")
+
COUNTIFS('Raw Data'!$AM:$AM,"&lt;=" &amp;DATE(LEFT($AV$3, 4), MONTH("1 " &amp; AA$6 &amp; " " &amp; LEFT($AV$3, 4)) + 1, 0 ), 'Raw Data'!$AM:$AM,"&gt;" &amp;DATE(LEFT($AV$3, 4), MONTH("1 " &amp; AA$6 &amp; " " &amp; LEFT($AV$3, 4)), 0 ), 'Raw Data'!$H:$H, "Non*", 'Raw Data'!$O:$O,""&amp;'Raw Data'!$B$1,'Raw Data'!$D:$D,"&lt;&gt;*ithdr*",'Raw Data'!$D:$D,"&lt;&gt;*ancel*",'Raw Data'!$P:$P,"--", 'Raw Data'!$AW:$AW,"Completed Early", 'Raw Data'!$J:$J,"*uppor*")
+
COUNTIFS('Raw Data'!$AM:$AM,"&lt;=" &amp;DATE(LEFT($AV$3, 4), MONTH("1 " &amp; AA$6 &amp; " " &amp; LEFT($AV$3, 4)) + 1, 0 ), 'Raw Data'!$AM:$AM,"&gt;" &amp;DATE(LEFT($AV$3, 4), MONTH("1 " &amp; AA$6 &amp; " " &amp; LEFT($AV$3, 4)), 0 ), 'Raw Data'!$H:$H, "Non*", 'Raw Data'!$P:$P,""&amp;'Raw Data'!$B$1,'Raw Data'!$D:$D,"&lt;&gt;*ithdr*",'Raw Data'!$D:$D,"&lt;&gt;*ancel*", 'Raw Data'!$AW:$AW,"Completed Early", 'Raw Data'!$J:$J,"*ttendanc*")
+
COUNTIFS('Raw Data'!$AM:$AM,"&lt;=" &amp;DATE(LEFT($AV$3, 4), MONTH("1 " &amp; AA$6 &amp; " " &amp; LEFT($AV$3, 4)) + 1, 0 ), 'Raw Data'!$AM:$AM,"&gt;" &amp;DATE(LEFT($AV$3, 4), MONTH("1 " &amp; AA$6 &amp; " " &amp; LEFT($AV$3, 4)), 0 ), 'Raw Data'!$H:$H, "Non*", 'Raw Data'!$P:$P,""&amp;'Raw Data'!$B$1,'Raw Data'!$D:$D,"&lt;&gt;*ithdr*",'Raw Data'!$D:$D,"&lt;&gt;*ancel*", 'Raw Data'!$AW:$AW,"Completed Early", 'Raw Data'!$J:$J,"*uppor*")</f>
        <v>0</v>
      </c>
      <c r="AB32" s="73"/>
      <c r="AC32" s="73"/>
      <c r="AD32" s="77"/>
      <c r="AE32" s="110">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Data'!$J:$J,"*ttendanc*")
+
COUNTIFS('Raw Data'!$AM:$AM,"&lt;=" &amp;DATE(LEFT($AV$3, 4), MONTH("1 " &amp; AE$6 &amp; " " &amp; LEFT($AV$3, 4)) + 1, 0 ), 'Raw Data'!$AM:$AM,"&gt;" &amp;DATE(LEFT($AV$3, 4), MONTH("1 " &amp; AE$6 &amp; " " &amp; LEFT($AV$3, 4)), 0 ), 'Raw Data'!$H:$H, "Non*", 'Raw Data'!$O:$O,""&amp;'Raw Data'!$B$1,'Raw Data'!$D:$D,"&lt;&gt;*ithdr*",'Raw Data'!$D:$D,"&lt;&gt;*ancel*",'Raw Data'!$P:$P,"--", 'Raw Data'!$AW:$AW,"Completed Early", 'Raw Data'!$J:$J,"*uppor*")
+
COUNTIFS('Raw Data'!$AM:$AM,"&lt;=" &amp;DATE(LEFT($AV$3, 4), MONTH("1 " &amp; AE$6 &amp; " " &amp; LEFT($AV$3, 4)) + 1, 0 ), 'Raw Data'!$AM:$AM,"&gt;" &amp;DATE(LEFT($AV$3, 4), MONTH("1 " &amp; AE$6 &amp; " " &amp; LEFT($AV$3, 4)), 0 ), 'Raw Data'!$H:$H, "Non*", 'Raw Data'!$P:$P,""&amp;'Raw Data'!$B$1,'Raw Data'!$D:$D,"&lt;&gt;*ithdr*",'Raw Data'!$D:$D,"&lt;&gt;*ancel*", 'Raw Data'!$AW:$AW,"Completed Early", 'Raw Data'!$J:$J,"*ttendanc*")
+
COUNTIFS('Raw Data'!$AM:$AM,"&lt;=" &amp;DATE(LEFT($AV$3, 4), MONTH("1 " &amp; AE$6 &amp; " " &amp; LEFT($AV$3, 4)) + 1, 0 ), 'Raw Data'!$AM:$AM,"&gt;" &amp;DATE(LEFT($AV$3, 4), MONTH("1 " &amp; AE$6 &amp; " " &amp; LEFT($AV$3, 4)), 0 ), 'Raw Data'!$H:$H, "Non*", 'Raw Data'!$P:$P,""&amp;'Raw Data'!$B$1,'Raw Data'!$D:$D,"&lt;&gt;*ithdr*",'Raw Data'!$D:$D,"&lt;&gt;*ancel*", 'Raw Data'!$AW:$AW,"Completed Early", 'Raw Data'!$J:$J,"*uppor*")</f>
        <v>0</v>
      </c>
      <c r="AF32" s="73"/>
      <c r="AG32" s="73"/>
      <c r="AH32" s="77"/>
      <c r="AI32" s="110">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Data'!$J:$J,"*ttendanc*")
+
COUNTIFS('Raw Data'!$AM:$AM,"&lt;=" &amp;DATE(LEFT($AV$3, 4), MONTH("1 " &amp; AI$6 &amp; " " &amp; LEFT($AV$3, 4)) + 1, 0 ), 'Raw Data'!$AM:$AM,"&gt;" &amp;DATE(LEFT($AV$3, 4), MONTH("1 " &amp; AI$6 &amp; " " &amp; LEFT($AV$3, 4)), 0 ), 'Raw Data'!$H:$H, "Non*", 'Raw Data'!$O:$O,""&amp;'Raw Data'!$B$1,'Raw Data'!$D:$D,"&lt;&gt;*ithdr*",'Raw Data'!$D:$D,"&lt;&gt;*ancel*",'Raw Data'!$P:$P,"--", 'Raw Data'!$AW:$AW,"Completed Early", 'Raw Data'!$J:$J,"*uppor*")
+
COUNTIFS('Raw Data'!$AM:$AM,"&lt;=" &amp;DATE(LEFT($AV$3, 4), MONTH("1 " &amp; AI$6 &amp; " " &amp; LEFT($AV$3, 4)) + 1, 0 ), 'Raw Data'!$AM:$AM,"&gt;" &amp;DATE(LEFT($AV$3, 4), MONTH("1 " &amp; AI$6 &amp; " " &amp; LEFT($AV$3, 4)), 0 ), 'Raw Data'!$H:$H, "Non*", 'Raw Data'!$P:$P,""&amp;'Raw Data'!$B$1,'Raw Data'!$D:$D,"&lt;&gt;*ithdr*",'Raw Data'!$D:$D,"&lt;&gt;*ancel*", 'Raw Data'!$AW:$AW,"Completed Early", 'Raw Data'!$J:$J,"*ttendanc*")
+
COUNTIFS('Raw Data'!$AM:$AM,"&lt;=" &amp;DATE(LEFT($AV$3, 4), MONTH("1 " &amp; AI$6 &amp; " " &amp; LEFT($AV$3, 4)) + 1, 0 ), 'Raw Data'!$AM:$AM,"&gt;" &amp;DATE(LEFT($AV$3, 4), MONTH("1 " &amp; AI$6 &amp; " " &amp; LEFT($AV$3, 4)), 0 ), 'Raw Data'!$H:$H, "Non*", 'Raw Data'!$P:$P,""&amp;'Raw Data'!$B$1,'Raw Data'!$D:$D,"&lt;&gt;*ithdr*",'Raw Data'!$D:$D,"&lt;&gt;*ancel*", 'Raw Data'!$AW:$AW,"Completed Early", 'Raw Data'!$J:$J,"*uppor*")</f>
        <v>0</v>
      </c>
      <c r="AJ32" s="73"/>
      <c r="AK32" s="73"/>
      <c r="AL32" s="77"/>
      <c r="AM32" s="110">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Data'!$J:$J,"*ttendanc*")
+
COUNTIFS('Raw Data'!$AM:$AM,"&lt;=" &amp;DATE(LEFT($AV$3, 4), MONTH("1 " &amp; AM$6 &amp; " " &amp; LEFT($AV$3, 4)) + 1, 0 ), 'Raw Data'!$AM:$AM,"&gt;" &amp;DATE(LEFT($AV$3, 4), MONTH("1 " &amp; AM$6 &amp; " " &amp; LEFT($AV$3, 4)), 0 ), 'Raw Data'!$H:$H, "Non*", 'Raw Data'!$O:$O,""&amp;'Raw Data'!$B$1,'Raw Data'!$D:$D,"&lt;&gt;*ithdr*",'Raw Data'!$D:$D,"&lt;&gt;*ancel*",'Raw Data'!$P:$P,"--", 'Raw Data'!$AW:$AW,"Completed Early", 'Raw Data'!$J:$J,"*uppor*")
+
COUNTIFS('Raw Data'!$AM:$AM,"&lt;=" &amp;DATE(LEFT($AV$3, 4), MONTH("1 " &amp; AM$6 &amp; " " &amp; LEFT($AV$3, 4)) + 1, 0 ), 'Raw Data'!$AM:$AM,"&gt;" &amp;DATE(LEFT($AV$3, 4), MONTH("1 " &amp; AM$6 &amp; " " &amp; LEFT($AV$3, 4)), 0 ), 'Raw Data'!$H:$H, "Non*", 'Raw Data'!$P:$P,""&amp;'Raw Data'!$B$1,'Raw Data'!$D:$D,"&lt;&gt;*ithdr*",'Raw Data'!$D:$D,"&lt;&gt;*ancel*", 'Raw Data'!$AW:$AW,"Completed Early", 'Raw Data'!$J:$J,"*ttendanc*")
+
COUNTIFS('Raw Data'!$AM:$AM,"&lt;=" &amp;DATE(LEFT($AV$3, 4), MONTH("1 " &amp; AM$6 &amp; " " &amp; LEFT($AV$3, 4)) + 1, 0 ), 'Raw Data'!$AM:$AM,"&gt;" &amp;DATE(LEFT($AV$3, 4), MONTH("1 " &amp; AM$6 &amp; " " &amp; LEFT($AV$3, 4)), 0 ), 'Raw Data'!$H:$H, "Non*", 'Raw Data'!$P:$P,""&amp;'Raw Data'!$B$1,'Raw Data'!$D:$D,"&lt;&gt;*ithdr*",'Raw Data'!$D:$D,"&lt;&gt;*ancel*", 'Raw Data'!$AW:$AW,"Completed Early", 'Raw Data'!$J:$J,"*uppor*")</f>
        <v>0</v>
      </c>
      <c r="AN32" s="73"/>
      <c r="AO32" s="73"/>
      <c r="AP32" s="77"/>
      <c r="AQ32" s="110">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Data'!$J:$J,"*ttendanc*")
+
COUNTIFS('Raw Data'!$AM:$AM,"&lt;=" &amp;DATE(LEFT($AV$3, 4), MONTH("1 " &amp; AQ$6 &amp; " " &amp; LEFT($AV$3, 4)) + 1, 0 ), 'Raw Data'!$AM:$AM,"&gt;" &amp;DATE(LEFT($AV$3, 4), MONTH("1 " &amp; AQ$6 &amp; " " &amp; LEFT($AV$3, 4)), 0 ), 'Raw Data'!$H:$H, "Non*", 'Raw Data'!$O:$O,""&amp;'Raw Data'!$B$1,'Raw Data'!$D:$D,"&lt;&gt;*ithdr*",'Raw Data'!$D:$D,"&lt;&gt;*ancel*",'Raw Data'!$P:$P,"--", 'Raw Data'!$AW:$AW,"Completed Early", 'Raw Data'!$J:$J,"*uppor*")
+
COUNTIFS('Raw Data'!$AM:$AM,"&lt;=" &amp;DATE(LEFT($AV$3, 4), MONTH("1 " &amp; AQ$6 &amp; " " &amp; LEFT($AV$3, 4)) + 1, 0 ), 'Raw Data'!$AM:$AM,"&gt;" &amp;DATE(LEFT($AV$3, 4), MONTH("1 " &amp; AQ$6 &amp; " " &amp; LEFT($AV$3, 4)), 0 ), 'Raw Data'!$H:$H, "Non*", 'Raw Data'!$P:$P,""&amp;'Raw Data'!$B$1,'Raw Data'!$D:$D,"&lt;&gt;*ithdr*",'Raw Data'!$D:$D,"&lt;&gt;*ancel*", 'Raw Data'!$AW:$AW,"Completed Early", 'Raw Data'!$J:$J,"*ttendanc*")
+
COUNTIFS('Raw Data'!$AM:$AM,"&lt;=" &amp;DATE(LEFT($AV$3, 4), MONTH("1 " &amp; AQ$6 &amp; " " &amp; LEFT($AV$3, 4)) + 1, 0 ), 'Raw Data'!$AM:$AM,"&gt;" &amp;DATE(LEFT($AV$3, 4), MONTH("1 " &amp; AQ$6 &amp; " " &amp; LEFT($AV$3, 4)), 0 ), 'Raw Data'!$H:$H, "Non*", 'Raw Data'!$P:$P,""&amp;'Raw Data'!$B$1,'Raw Data'!$D:$D,"&lt;&gt;*ithdr*",'Raw Data'!$D:$D,"&lt;&gt;*ancel*", 'Raw Data'!$AW:$AW,"Completed Early", 'Raw Data'!$J:$J,"*uppor*")</f>
        <v>0</v>
      </c>
      <c r="AR32" s="73"/>
      <c r="AS32" s="73"/>
      <c r="AT32" s="77"/>
      <c r="AU32" s="110">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Data'!$J:$J,"*ttendanc*")
+
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Data'!$J:$J,"*uppor*")
+
COUNTIFS('Raw Data'!$AM:$AM,"&lt;=" &amp;DATE(MID($AV$3, 15, 4), MONTH("1 " &amp; AU$6 &amp; " " &amp; MID($AV$3, 15, 4)) + 1, 0 ), 'Raw Data'!$AM:$AM,"&gt;" &amp;DATE(MID($AV$3, 15, 4), MONTH("1 " &amp; AU$6 &amp; " " &amp; MID($AV$3, 15, 4)), 0 ), 'Raw Data'!$H:$H, "Non*", 'Raw Data'!$P:$P,""&amp;'Raw Data'!$B$1,'Raw Data'!$D:$D,"&lt;&gt;*ithdr*",'Raw Data'!$D:$D,"&lt;&gt;*ancel*", 'Raw Data'!$AW:$AW,"Completed Early", 'Raw Data'!$J:$J,"*ttendanc*")
+
COUNTIFS('Raw Data'!$AM:$AM,"&lt;=" &amp;DATE(MID($AV$3, 15, 4), MONTH("1 " &amp; AU$6 &amp; " " &amp; MID($AV$3, 15, 4)) + 1, 0 ), 'Raw Data'!$AM:$AM,"&gt;" &amp;DATE(MID($AV$3, 15, 4), MONTH("1 " &amp; AU$6 &amp; " " &amp; MID($AV$3, 15, 4)), 0 ), 'Raw Data'!$H:$H, "Non*", 'Raw Data'!$P:$P,""&amp;'Raw Data'!$B$1,'Raw Data'!$D:$D,"&lt;&gt;*ithdr*",'Raw Data'!$D:$D,"&lt;&gt;*ancel*", 'Raw Data'!$AW:$AW,"Completed Early", 'Raw Data'!$J:$J,"*uppor*")</f>
        <v>0</v>
      </c>
      <c r="AV32" s="73"/>
      <c r="AW32" s="73"/>
      <c r="AX32" s="77"/>
      <c r="AY32" s="110">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Data'!$J:$J,"*ttendanc*")
+
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Data'!$J:$J,"*uppor*")
+
COUNTIFS('Raw Data'!$AM:$AM,"&lt;=" &amp;DATE(MID($AV$3, 15, 4), MONTH("1 " &amp; AY$6 &amp; " " &amp; MID($AV$3, 15, 4)) + 1, 0 ), 'Raw Data'!$AM:$AM,"&gt;" &amp;DATE(MID($AV$3, 15, 4), MONTH("1 " &amp; AY$6 &amp; " " &amp; MID($AV$3, 15, 4)), 0 ), 'Raw Data'!$H:$H, "Non*", 'Raw Data'!$P:$P,""&amp;'Raw Data'!$B$1,'Raw Data'!$D:$D,"&lt;&gt;*ithdr*",'Raw Data'!$D:$D,"&lt;&gt;*ancel*", 'Raw Data'!$AW:$AW,"Completed Early", 'Raw Data'!$J:$J,"*ttendanc*")
+
COUNTIFS('Raw Data'!$AM:$AM,"&lt;=" &amp;DATE(MID($AV$3, 15, 4), MONTH("1 " &amp; AY$6 &amp; " " &amp; MID($AV$3, 15, 4)) + 1, 0 ), 'Raw Data'!$AM:$AM,"&gt;" &amp;DATE(MID($AV$3, 15, 4), MONTH("1 " &amp; AY$6 &amp; " " &amp; MID($AV$3, 15, 4)), 0 ), 'Raw Data'!$H:$H, "Non*", 'Raw Data'!$P:$P,""&amp;'Raw Data'!$B$1,'Raw Data'!$D:$D,"&lt;&gt;*ithdr*",'Raw Data'!$D:$D,"&lt;&gt;*ancel*", 'Raw Data'!$AW:$AW,"Completed Early", 'Raw Data'!$J:$J,"*uppor*")</f>
        <v>0</v>
      </c>
      <c r="AZ32" s="73"/>
      <c r="BA32" s="73"/>
      <c r="BB32" s="77"/>
      <c r="BC32" s="110">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Data'!$J:$J,"*ttendanc*")
+
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Data'!$J:$J,"*uppor*")
+
COUNTIFS('Raw Data'!$AM:$AM,"&lt;=" &amp;DATE(MID($AV$3, 15, 4), MONTH("1 " &amp; BC$6 &amp; " " &amp; MID($AV$3, 15, 4)) + 1, 0 ), 'Raw Data'!$AM:$AM,"&gt;" &amp;DATE(MID($AV$3, 15, 4), MONTH("1 " &amp; BC$6 &amp; " " &amp; MID($AV$3, 15, 4)), 0 ), 'Raw Data'!$H:$H, "Non*", 'Raw Data'!$P:$P,""&amp;'Raw Data'!$B$1,'Raw Data'!$D:$D,"&lt;&gt;*ithdr*",'Raw Data'!$D:$D,"&lt;&gt;*ancel*", 'Raw Data'!$AW:$AW,"Completed Early", 'Raw Data'!$J:$J,"*ttendanc*")
+
COUNTIFS('Raw Data'!$AM:$AM,"&lt;=" &amp;DATE(MID($AV$3, 15, 4), MONTH("1 " &amp; BC$6 &amp; " " &amp; MID($AV$3, 15, 4)) + 1, 0 ), 'Raw Data'!$AM:$AM,"&gt;" &amp;DATE(MID($AV$3, 15, 4), MONTH("1 " &amp; BC$6 &amp; " " &amp; MID($AV$3, 15, 4)), 0 ), 'Raw Data'!$H:$H, "Non*", 'Raw Data'!$P:$P,""&amp;'Raw Data'!$B$1,'Raw Data'!$D:$D,"&lt;&gt;*ithdr*",'Raw Data'!$D:$D,"&lt;&gt;*ancel*", 'Raw Data'!$AW:$AW,"Completed Early", 'Raw Data'!$J:$J,"*uppor*")</f>
        <v>0</v>
      </c>
      <c r="BD32" s="73"/>
      <c r="BE32" s="73"/>
      <c r="BF32" s="77"/>
    </row>
    <row r="33" ht="12.75" customHeight="1">
      <c r="A33" s="93" t="s">
        <v>137</v>
      </c>
      <c r="B33" s="73"/>
      <c r="C33" s="73"/>
      <c r="D33" s="73"/>
      <c r="E33" s="73"/>
      <c r="F33" s="73"/>
      <c r="G33" s="73"/>
      <c r="H33" s="73"/>
      <c r="I33" s="73"/>
      <c r="J33" s="77"/>
      <c r="K33" s="106">
        <f>COUNTIFS('Raw Data'!$AM:$AM,"&lt;=" &amp;DATE(LEFT($AV$3, 4), MONTH("1 " &amp; K$6 &amp; " " &amp; LEFT($AV$3, 4)) + 1, 0 ), 'Raw Data'!$AM:$AM,"&gt;" &amp;DATE(LEFT($AV$3, 4), MONTH("1 " &amp; K$6 &amp; " " &amp; LEFT($AV$3, 4)), 0 ), 'Raw Data'!$H:$H, "Non*", 'Raw Data'!$O:$O,""&amp;'Raw Data'!$B$1,'Raw Data'!$D:$D,"&lt;&gt;*ithdr*",'Raw Data'!$D:$D,"&lt;&gt;*ancel*",'Raw Data'!$P:$P,"--", 'Raw Data'!$AW:$AW,"Completed Late")
+
COUNTIFS('Raw Data'!$AM:$AM,"&lt;=" &amp;DATE(LEFT($AV$3, 4), MONTH("1 " &amp; K$6 &amp; " " &amp; LEFT($AV$3, 4)) + 1, 0 ), 'Raw Data'!$AM:$AM,"&gt;" &amp;DATE(LEFT($AV$3, 4), MONTH("1 " &amp; K$6 &amp; " " &amp; LEFT($AV$3, 4)), 0 ), 'Raw Data'!$H:$H, "Non*", 'Raw Data'!$P:$P,""&amp;'Raw Data'!$B$1,'Raw Data'!$D:$D,"&lt;&gt;*ithdr*",'Raw Data'!$D:$D,"&lt;&gt;*ancel*", 'Raw Data'!$AW:$AW,"Completed Late")</f>
        <v>0</v>
      </c>
      <c r="L33" s="73"/>
      <c r="M33" s="73"/>
      <c r="N33" s="77"/>
      <c r="O33" s="106">
        <f>COUNTIFS('Raw Data'!$AM:$AM,"&lt;=" &amp;DATE(LEFT($AV$3, 4), MONTH("1 " &amp; O$6 &amp; " " &amp; LEFT($AV$3, 4)) + 1, 0 ), 'Raw Data'!$AM:$AM,"&gt;" &amp;DATE(LEFT($AV$3, 4), MONTH("1 " &amp; O$6 &amp; " " &amp; LEFT($AV$3, 4)), 0 ), 'Raw Data'!$H:$H, "Non*", 'Raw Data'!$O:$O,""&amp;'Raw Data'!$B$1,'Raw Data'!$D:$D,"&lt;&gt;*ithdr*",'Raw Data'!$D:$D,"&lt;&gt;*ancel*",'Raw Data'!$P:$P,"--", 'Raw Data'!$AW:$AW,"Completed Late")
+
COUNTIFS('Raw Data'!$AM:$AM,"&lt;=" &amp;DATE(LEFT($AV$3, 4), MONTH("1 " &amp; O$6 &amp; " " &amp; LEFT($AV$3, 4)) + 1, 0 ), 'Raw Data'!$AM:$AM,"&gt;" &amp;DATE(LEFT($AV$3, 4), MONTH("1 " &amp; O$6 &amp; " " &amp; LEFT($AV$3, 4)), 0 ), 'Raw Data'!$H:$H, "Non*", 'Raw Data'!$P:$P,""&amp;'Raw Data'!$B$1,'Raw Data'!$D:$D,"&lt;&gt;*ithdr*",'Raw Data'!$D:$D,"&lt;&gt;*ancel*", 'Raw Data'!$AW:$AW,"Completed Late")</f>
        <v>0</v>
      </c>
      <c r="P33" s="73"/>
      <c r="Q33" s="73"/>
      <c r="R33" s="77"/>
      <c r="S33" s="106">
        <f>COUNTIFS('Raw Data'!$AM:$AM,"&lt;=" &amp;DATE(LEFT($AV$3, 4), MONTH("1 " &amp; S$6 &amp; " " &amp; LEFT($AV$3, 4)) + 1, 0 ), 'Raw Data'!$AM:$AM,"&gt;" &amp;DATE(LEFT($AV$3, 4), MONTH("1 " &amp; S$6 &amp; " " &amp; LEFT($AV$3, 4)), 0 ), 'Raw Data'!$H:$H, "Non*", 'Raw Data'!$O:$O,""&amp;'Raw Data'!$B$1,'Raw Data'!$D:$D,"&lt;&gt;*ithdr*",'Raw Data'!$D:$D,"&lt;&gt;*ancel*",'Raw Data'!$P:$P,"--", 'Raw Data'!$AW:$AW,"Completed Late")
+
COUNTIFS('Raw Data'!$AM:$AM,"&lt;=" &amp;DATE(LEFT($AV$3, 4), MONTH("1 " &amp; S$6 &amp; " " &amp; LEFT($AV$3, 4)) + 1, 0 ), 'Raw Data'!$AM:$AM,"&gt;" &amp;DATE(LEFT($AV$3, 4), MONTH("1 " &amp; S$6 &amp; " " &amp; LEFT($AV$3, 4)), 0 ), 'Raw Data'!$H:$H, "Non*", 'Raw Data'!$P:$P,""&amp;'Raw Data'!$B$1,'Raw Data'!$D:$D,"&lt;&gt;*ithdr*",'Raw Data'!$D:$D,"&lt;&gt;*ancel*", 'Raw Data'!$AW:$AW,"Completed Late")</f>
        <v>0</v>
      </c>
      <c r="T33" s="73"/>
      <c r="U33" s="73"/>
      <c r="V33" s="77"/>
      <c r="W33" s="106">
        <f>COUNTIFS('Raw Data'!$AM:$AM,"&lt;=" &amp;DATE(LEFT($AV$3, 4), MONTH("1 " &amp; W$6 &amp; " " &amp; LEFT($AV$3, 4)) + 1, 0 ), 'Raw Data'!$AM:$AM,"&gt;" &amp;DATE(LEFT($AV$3, 4), MONTH("1 " &amp; W$6 &amp; " " &amp; LEFT($AV$3, 4)), 0 ), 'Raw Data'!$H:$H, "Non*", 'Raw Data'!$O:$O,""&amp;'Raw Data'!$B$1,'Raw Data'!$D:$D,"&lt;&gt;*ithdr*",'Raw Data'!$D:$D,"&lt;&gt;*ancel*",'Raw Data'!$P:$P,"--", 'Raw Data'!$AW:$AW,"Completed Late")
+
COUNTIFS('Raw Data'!$AM:$AM,"&lt;=" &amp;DATE(LEFT($AV$3, 4), MONTH("1 " &amp; W$6 &amp; " " &amp; LEFT($AV$3, 4)) + 1, 0 ), 'Raw Data'!$AM:$AM,"&gt;" &amp;DATE(LEFT($AV$3, 4), MONTH("1 " &amp; W$6 &amp; " " &amp; LEFT($AV$3, 4)), 0 ), 'Raw Data'!$H:$H, "Non*", 'Raw Data'!$P:$P,""&amp;'Raw Data'!$B$1,'Raw Data'!$D:$D,"&lt;&gt;*ithdr*",'Raw Data'!$D:$D,"&lt;&gt;*ancel*", 'Raw Data'!$AW:$AW,"Completed Late")</f>
        <v>0</v>
      </c>
      <c r="X33" s="73"/>
      <c r="Y33" s="73"/>
      <c r="Z33" s="77"/>
      <c r="AA33" s="106">
        <f>COUNTIFS('Raw Data'!$AM:$AM,"&lt;=" &amp;DATE(LEFT($AV$3, 4), MONTH("1 " &amp; AA$6 &amp; " " &amp; LEFT($AV$3, 4)) + 1, 0 ), 'Raw Data'!$AM:$AM,"&gt;" &amp;DATE(LEFT($AV$3, 4), MONTH("1 " &amp; AA$6 &amp; " " &amp; LEFT($AV$3, 4)), 0 ), 'Raw Data'!$H:$H, "Non*", 'Raw Data'!$O:$O,""&amp;'Raw Data'!$B$1,'Raw Data'!$D:$D,"&lt;&gt;*ithdr*",'Raw Data'!$D:$D,"&lt;&gt;*ancel*",'Raw Data'!$P:$P,"--", 'Raw Data'!$AW:$AW,"Completed Late")
+
COUNTIFS('Raw Data'!$AM:$AM,"&lt;=" &amp;DATE(LEFT($AV$3, 4), MONTH("1 " &amp; AA$6 &amp; " " &amp; LEFT($AV$3, 4)) + 1, 0 ), 'Raw Data'!$AM:$AM,"&gt;" &amp;DATE(LEFT($AV$3, 4), MONTH("1 " &amp; AA$6 &amp; " " &amp; LEFT($AV$3, 4)), 0 ), 'Raw Data'!$H:$H, "Non*", 'Raw Data'!$P:$P,""&amp;'Raw Data'!$B$1,'Raw Data'!$D:$D,"&lt;&gt;*ithdr*",'Raw Data'!$D:$D,"&lt;&gt;*ancel*", 'Raw Data'!$AW:$AW,"Completed Late")</f>
        <v>0</v>
      </c>
      <c r="AB33" s="73"/>
      <c r="AC33" s="73"/>
      <c r="AD33" s="77"/>
      <c r="AE33" s="106">
        <f>COUNTIFS('Raw Data'!$AM:$AM,"&lt;=" &amp;DATE(LEFT($AV$3, 4), MONTH("1 " &amp; AE$6 &amp; " " &amp; LEFT($AV$3, 4)) + 1, 0 ), 'Raw Data'!$AM:$AM,"&gt;" &amp;DATE(LEFT($AV$3, 4), MONTH("1 " &amp; AE$6 &amp; " " &amp; LEFT($AV$3, 4)), 0 ), 'Raw Data'!$H:$H, "Non*", 'Raw Data'!$O:$O,""&amp;'Raw Data'!$B$1,'Raw Data'!$D:$D,"&lt;&gt;*ithdr*",'Raw Data'!$D:$D,"&lt;&gt;*ancel*",'Raw Data'!$P:$P,"--", 'Raw Data'!$AW:$AW,"Completed Late")
+
COUNTIFS('Raw Data'!$AM:$AM,"&lt;=" &amp;DATE(LEFT($AV$3, 4), MONTH("1 " &amp; AE$6 &amp; " " &amp; LEFT($AV$3, 4)) + 1, 0 ), 'Raw Data'!$AM:$AM,"&gt;" &amp;DATE(LEFT($AV$3, 4), MONTH("1 " &amp; AE$6 &amp; " " &amp; LEFT($AV$3, 4)), 0 ), 'Raw Data'!$H:$H, "Non*", 'Raw Data'!$P:$P,""&amp;'Raw Data'!$B$1,'Raw Data'!$D:$D,"&lt;&gt;*ithdr*",'Raw Data'!$D:$D,"&lt;&gt;*ancel*", 'Raw Data'!$AW:$AW,"Completed Late")</f>
        <v>0</v>
      </c>
      <c r="AF33" s="73"/>
      <c r="AG33" s="73"/>
      <c r="AH33" s="77"/>
      <c r="AI33" s="106">
        <f>COUNTIFS('Raw Data'!$AM:$AM,"&lt;=" &amp;DATE(LEFT($AV$3, 4), MONTH("1 " &amp; AI$6 &amp; " " &amp; LEFT($AV$3, 4)) + 1, 0 ), 'Raw Data'!$AM:$AM,"&gt;" &amp;DATE(LEFT($AV$3, 4), MONTH("1 " &amp; AI$6 &amp; " " &amp; LEFT($AV$3, 4)), 0 ), 'Raw Data'!$H:$H, "Non*", 'Raw Data'!$O:$O,""&amp;'Raw Data'!$B$1,'Raw Data'!$D:$D,"&lt;&gt;*ithdr*",'Raw Data'!$D:$D,"&lt;&gt;*ancel*",'Raw Data'!$P:$P,"--", 'Raw Data'!$AW:$AW,"Completed Late")
+
COUNTIFS('Raw Data'!$AM:$AM,"&lt;=" &amp;DATE(LEFT($AV$3, 4), MONTH("1 " &amp; AI$6 &amp; " " &amp; LEFT($AV$3, 4)) + 1, 0 ), 'Raw Data'!$AM:$AM,"&gt;" &amp;DATE(LEFT($AV$3, 4), MONTH("1 " &amp; AI$6 &amp; " " &amp; LEFT($AV$3, 4)), 0 ), 'Raw Data'!$H:$H, "Non*", 'Raw Data'!$P:$P,""&amp;'Raw Data'!$B$1,'Raw Data'!$D:$D,"&lt;&gt;*ithdr*",'Raw Data'!$D:$D,"&lt;&gt;*ancel*", 'Raw Data'!$AW:$AW,"Completed Late")</f>
        <v>0</v>
      </c>
      <c r="AJ33" s="73"/>
      <c r="AK33" s="73"/>
      <c r="AL33" s="77"/>
      <c r="AM33" s="106">
        <f>COUNTIFS('Raw Data'!$AM:$AM,"&lt;=" &amp;DATE(LEFT($AV$3, 4), MONTH("1 " &amp; AM$6 &amp; " " &amp; LEFT($AV$3, 4)) + 1, 0 ), 'Raw Data'!$AM:$AM,"&gt;" &amp;DATE(LEFT($AV$3, 4), MONTH("1 " &amp; AM$6 &amp; " " &amp; LEFT($AV$3, 4)), 0 ), 'Raw Data'!$H:$H, "Non*", 'Raw Data'!$O:$O,""&amp;'Raw Data'!$B$1,'Raw Data'!$D:$D,"&lt;&gt;*ithdr*",'Raw Data'!$D:$D,"&lt;&gt;*ancel*",'Raw Data'!$P:$P,"--", 'Raw Data'!$AW:$AW,"Completed Late")
+
COUNTIFS('Raw Data'!$AM:$AM,"&lt;=" &amp;DATE(LEFT($AV$3, 4), MONTH("1 " &amp; AM$6 &amp; " " &amp; LEFT($AV$3, 4)) + 1, 0 ), 'Raw Data'!$AM:$AM,"&gt;" &amp;DATE(LEFT($AV$3, 4), MONTH("1 " &amp; AM$6 &amp; " " &amp; LEFT($AV$3, 4)), 0 ), 'Raw Data'!$H:$H, "Non*", 'Raw Data'!$P:$P,""&amp;'Raw Data'!$B$1,'Raw Data'!$D:$D,"&lt;&gt;*ithdr*",'Raw Data'!$D:$D,"&lt;&gt;*ancel*", 'Raw Data'!$AW:$AW,"Completed Late")</f>
        <v>0</v>
      </c>
      <c r="AN33" s="73"/>
      <c r="AO33" s="73"/>
      <c r="AP33" s="77"/>
      <c r="AQ33" s="106">
        <f>COUNTIFS('Raw Data'!$AM:$AM,"&lt;=" &amp;DATE(LEFT($AV$3, 4), MONTH("1 " &amp; AQ$6 &amp; " " &amp; LEFT($AV$3, 4)) + 1, 0 ), 'Raw Data'!$AM:$AM,"&gt;" &amp;DATE(LEFT($AV$3, 4), MONTH("1 " &amp; AQ$6 &amp; " " &amp; LEFT($AV$3, 4)), 0 ), 'Raw Data'!$H:$H, "Non*", 'Raw Data'!$O:$O,""&amp;'Raw Data'!$B$1,'Raw Data'!$D:$D,"&lt;&gt;*ithdr*",'Raw Data'!$D:$D,"&lt;&gt;*ancel*",'Raw Data'!$P:$P,"--", 'Raw Data'!$AW:$AW,"Completed Late")
+
COUNTIFS('Raw Data'!$AM:$AM,"&lt;=" &amp;DATE(LEFT($AV$3, 4), MONTH("1 " &amp; AQ$6 &amp; " " &amp; LEFT($AV$3, 4)) + 1, 0 ), 'Raw Data'!$AM:$AM,"&gt;" &amp;DATE(LEFT($AV$3, 4), MONTH("1 " &amp; AQ$6 &amp; " " &amp; LEFT($AV$3, 4)), 0 ), 'Raw Data'!$H:$H, "Non*", 'Raw Data'!$P:$P,""&amp;'Raw Data'!$B$1,'Raw Data'!$D:$D,"&lt;&gt;*ithdr*",'Raw Data'!$D:$D,"&lt;&gt;*ancel*", 'Raw Data'!$AW:$AW,"Completed Late")</f>
        <v>0</v>
      </c>
      <c r="AR33" s="73"/>
      <c r="AS33" s="73"/>
      <c r="AT33" s="77"/>
      <c r="AU33" s="106">
        <f>COUNTIFS('Raw Data'!$AM:$AM,"&lt;=" &amp;DATE(MID($AV$3, 15, 4), MONTH("1 " &amp; AU$6 &amp; " " &amp; MID($AV$3, 15, 4)) + 1, 0 ), 'Raw Data'!$AM:$AM,"&gt;" &amp;DATE(MID($AV$3, 15, 4), MONTH("1 " &amp; AU$6 &amp; " " &amp; MID($AV$3, 15, 4)), 0 ), 'Raw Data'!$H:$H, "Non*", 'Raw Data'!$O:$O,""&amp;'Raw Data'!$B$1,'Raw Data'!$D:$D,"&lt;&gt;*ithdr*",'Raw Data'!$D:$D,"&lt;&gt;*ancel*",'Raw Data'!$P:$P,"--", 'Raw Data'!$AW:$AW,"Completed Late")
+
COUNTIFS('Raw Data'!$AM:$AM,"&lt;=" &amp;DATE(MID($AV$3, 15, 4), MONTH("1 " &amp; AU$6 &amp; " " &amp; MID($AV$3, 15, 4)) + 1, 0 ), 'Raw Data'!$AM:$AM,"&gt;" &amp;DATE(MID($AV$3, 15, 4), MONTH("1 " &amp; AU$6 &amp; " " &amp; MID($AV$3, 15, 4)), 0 ), 'Raw Data'!$H:$H, "Non*", 'Raw Data'!$P:$P,""&amp;'Raw Data'!$B$1,'Raw Data'!$D:$D,"&lt;&gt;*ithdr*",'Raw Data'!$D:$D,"&lt;&gt;*ancel*", 'Raw Data'!$AW:$AW,"Completed Late")</f>
        <v>0</v>
      </c>
      <c r="AV33" s="73"/>
      <c r="AW33" s="73"/>
      <c r="AX33" s="77"/>
      <c r="AY33" s="106">
        <f>COUNTIFS('Raw Data'!$AM:$AM,"&lt;=" &amp;DATE(MID($AV$3, 15, 4), MONTH("1 " &amp; AY$6 &amp; " " &amp; MID($AV$3, 15, 4)) + 1, 0 ), 'Raw Data'!$AM:$AM,"&gt;" &amp;DATE(MID($AV$3, 15, 4), MONTH("1 " &amp; AY$6 &amp; " " &amp; MID($AV$3, 15, 4)), 0 ), 'Raw Data'!$H:$H, "Non*", 'Raw Data'!$O:$O,""&amp;'Raw Data'!$B$1,'Raw Data'!$D:$D,"&lt;&gt;*ithdr*",'Raw Data'!$D:$D,"&lt;&gt;*ancel*",'Raw Data'!$P:$P,"--", 'Raw Data'!$AW:$AW,"Completed Late")
+
COUNTIFS('Raw Data'!$AM:$AM,"&lt;=" &amp;DATE(MID($AV$3, 15, 4), MONTH("1 " &amp; AY$6 &amp; " " &amp; MID($AV$3, 15, 4)) + 1, 0 ), 'Raw Data'!$AM:$AM,"&gt;" &amp;DATE(MID($AV$3, 15, 4), MONTH("1 " &amp; AY$6 &amp; " " &amp; MID($AV$3, 15, 4)), 0 ), 'Raw Data'!$H:$H, "Non*", 'Raw Data'!$P:$P,""&amp;'Raw Data'!$B$1,'Raw Data'!$D:$D,"&lt;&gt;*ithdr*",'Raw Data'!$D:$D,"&lt;&gt;*ancel*", 'Raw Data'!$AW:$AW,"Completed Late")</f>
        <v>0</v>
      </c>
      <c r="AZ33" s="73"/>
      <c r="BA33" s="73"/>
      <c r="BB33" s="77"/>
      <c r="BC33" s="106">
        <f>COUNTIFS('Raw Data'!$AM:$AM,"&lt;=" &amp;DATE(MID($AV$3, 15, 4), MONTH("1 " &amp; BC$6 &amp; " " &amp; MID($AV$3, 15, 4)) + 1, 0 ), 'Raw Data'!$AM:$AM,"&gt;" &amp;DATE(MID($AV$3, 15, 4), MONTH("1 " &amp; BC$6 &amp; " " &amp; MID($AV$3, 15, 4)), 0 ), 'Raw Data'!$H:$H, "Non*", 'Raw Data'!$O:$O,""&amp;'Raw Data'!$B$1,'Raw Data'!$D:$D,"&lt;&gt;*ithdr*",'Raw Data'!$D:$D,"&lt;&gt;*ancel*",'Raw Data'!$P:$P,"--", 'Raw Data'!$AW:$AW,"Completed Late")
+
COUNTIFS('Raw Data'!$AM:$AM,"&lt;=" &amp;DATE(MID($AV$3, 15, 4), MONTH("1 " &amp; BC$6 &amp; " " &amp; MID($AV$3, 15, 4)) + 1, 0 ), 'Raw Data'!$AM:$AM,"&gt;" &amp;DATE(MID($AV$3, 15, 4), MONTH("1 " &amp; BC$6 &amp; " " &amp; MID($AV$3, 15, 4)), 0 ), 'Raw Data'!$H:$H, "Non*", 'Raw Data'!$P:$P,""&amp;'Raw Data'!$B$1,'Raw Data'!$D:$D,"&lt;&gt;*ithdr*",'Raw Data'!$D:$D,"&lt;&gt;*ancel*", 'Raw Data'!$AW:$AW,"Completed Late")</f>
        <v>0</v>
      </c>
      <c r="BD33" s="73"/>
      <c r="BE33" s="73"/>
      <c r="BF33" s="77"/>
    </row>
    <row r="34" ht="12.75" customHeight="1">
      <c r="A34" s="93" t="s">
        <v>138</v>
      </c>
      <c r="B34" s="73"/>
      <c r="C34" s="73"/>
      <c r="D34" s="73"/>
      <c r="E34" s="73"/>
      <c r="F34" s="73"/>
      <c r="G34" s="73"/>
      <c r="H34" s="73"/>
      <c r="I34" s="73"/>
      <c r="J34" s="77"/>
      <c r="K34" s="106">
        <f>COUNTIFS('Raw Data'!$AM:$AM,"&lt;=" &amp;DATE(LEFT($AV$3, 4), MONTH("1 " &amp; K$6 &amp; " " &amp; LEFT($AV$3, 4)) + 1, 0 ), 'Raw Data'!$AM:$AM,"&gt;" &amp;DATE(LEFT($AV$3, 4), MONTH("1 " &amp; K$6 &amp; " " &amp; LEFT($AV$3, 4)), 0 ), 'Raw Data'!$H:$H, "Non*", 'Raw Data'!$O:$O,""&amp;'Raw Data'!$B$1,'Raw Data'!$D:$D,"&lt;&gt;*ithdr*",'Raw Data'!$D:$D,"&lt;&gt;*ancel*",'Raw Data'!$P:$P,"--", 'Raw Data'!$AW:$AW,"Not Yet Completed")
+
COUNTIFS('Raw Data'!$AM:$AM,"&lt;=" &amp;DATE(LEFT($AV$3, 4), MONTH("1 " &amp; K$6 &amp; " " &amp; LEFT($AV$3, 4)) + 1, 0 ), 'Raw Data'!$AM:$AM,"&gt;" &amp;DATE(LEFT($AV$3, 4), MONTH("1 " &amp; K$6 &amp; " " &amp; LEFT($AV$3, 4)), 0 ), 'Raw Data'!$H:$H, "Non*", 'Raw Data'!$P:$P,""&amp;'Raw Data'!$B$1,'Raw Data'!$D:$D,"&lt;&gt;*ithdr*",'Raw Data'!$D:$D,"&lt;&gt;*ancel*", 'Raw Data'!$AW:$AW,"Not Yet Completed")</f>
        <v>0</v>
      </c>
      <c r="L34" s="73"/>
      <c r="M34" s="73"/>
      <c r="N34" s="77"/>
      <c r="O34" s="106">
        <f>COUNTIFS('Raw Data'!$AM:$AM,"&lt;=" &amp;DATE(LEFT($AV$3, 4), MONTH("1 " &amp; O$6 &amp; " " &amp; LEFT($AV$3, 4)) + 1, 0 ), 'Raw Data'!$AM:$AM,"&gt;" &amp;DATE(LEFT($AV$3, 4), MONTH("1 " &amp; O$6 &amp; " " &amp; LEFT($AV$3, 4)), 0 ), 'Raw Data'!$H:$H, "Non*", 'Raw Data'!$O:$O,""&amp;'Raw Data'!$B$1,'Raw Data'!$D:$D,"&lt;&gt;*ithdr*",'Raw Data'!$D:$D,"&lt;&gt;*ancel*",'Raw Data'!$P:$P,"--", 'Raw Data'!$AW:$AW,"Not Yet Completed")
+
COUNTIFS('Raw Data'!$AM:$AM,"&lt;=" &amp;DATE(LEFT($AV$3, 4), MONTH("1 " &amp; O$6 &amp; " " &amp; LEFT($AV$3, 4)) + 1, 0 ), 'Raw Data'!$AM:$AM,"&gt;" &amp;DATE(LEFT($AV$3, 4), MONTH("1 " &amp; O$6 &amp; " " &amp; LEFT($AV$3, 4)), 0 ), 'Raw Data'!$H:$H, "Non*", 'Raw Data'!$P:$P,""&amp;'Raw Data'!$B$1,'Raw Data'!$D:$D,"&lt;&gt;*ithdr*",'Raw Data'!$D:$D,"&lt;&gt;*ancel*", 'Raw Data'!$AW:$AW,"Not Yet Completed")</f>
        <v>0</v>
      </c>
      <c r="P34" s="73"/>
      <c r="Q34" s="73"/>
      <c r="R34" s="77"/>
      <c r="S34" s="106">
        <f>COUNTIFS('Raw Data'!$AM:$AM,"&lt;=" &amp;DATE(LEFT($AV$3, 4), MONTH("1 " &amp; S$6 &amp; " " &amp; LEFT($AV$3, 4)) + 1, 0 ), 'Raw Data'!$AM:$AM,"&gt;" &amp;DATE(LEFT($AV$3, 4), MONTH("1 " &amp; S$6 &amp; " " &amp; LEFT($AV$3, 4)), 0 ), 'Raw Data'!$H:$H, "Non*", 'Raw Data'!$O:$O,""&amp;'Raw Data'!$B$1,'Raw Data'!$D:$D,"&lt;&gt;*ithdr*",'Raw Data'!$D:$D,"&lt;&gt;*ancel*",'Raw Data'!$P:$P,"--", 'Raw Data'!$AW:$AW,"Not Yet Completed")
+
COUNTIFS('Raw Data'!$AM:$AM,"&lt;=" &amp;DATE(LEFT($AV$3, 4), MONTH("1 " &amp; S$6 &amp; " " &amp; LEFT($AV$3, 4)) + 1, 0 ), 'Raw Data'!$AM:$AM,"&gt;" &amp;DATE(LEFT($AV$3, 4), MONTH("1 " &amp; S$6 &amp; " " &amp; LEFT($AV$3, 4)), 0 ), 'Raw Data'!$H:$H, "Non*", 'Raw Data'!$P:$P,""&amp;'Raw Data'!$B$1,'Raw Data'!$D:$D,"&lt;&gt;*ithdr*",'Raw Data'!$D:$D,"&lt;&gt;*ancel*", 'Raw Data'!$AW:$AW,"Not Yet Completed")</f>
        <v>0</v>
      </c>
      <c r="T34" s="73"/>
      <c r="U34" s="73"/>
      <c r="V34" s="77"/>
      <c r="W34" s="106">
        <f>COUNTIFS('Raw Data'!$AM:$AM,"&lt;=" &amp;DATE(LEFT($AV$3, 4), MONTH("1 " &amp; W$6 &amp; " " &amp; LEFT($AV$3, 4)) + 1, 0 ), 'Raw Data'!$AM:$AM,"&gt;" &amp;DATE(LEFT($AV$3, 4), MONTH("1 " &amp; W$6 &amp; " " &amp; LEFT($AV$3, 4)), 0 ), 'Raw Data'!$H:$H, "Non*", 'Raw Data'!$O:$O,""&amp;'Raw Data'!$B$1,'Raw Data'!$D:$D,"&lt;&gt;*ithdr*",'Raw Data'!$D:$D,"&lt;&gt;*ancel*",'Raw Data'!$P:$P,"--", 'Raw Data'!$AW:$AW,"Not Yet Completed")
+
COUNTIFS('Raw Data'!$AM:$AM,"&lt;=" &amp;DATE(LEFT($AV$3, 4), MONTH("1 " &amp; W$6 &amp; " " &amp; LEFT($AV$3, 4)) + 1, 0 ), 'Raw Data'!$AM:$AM,"&gt;" &amp;DATE(LEFT($AV$3, 4), MONTH("1 " &amp; W$6 &amp; " " &amp; LEFT($AV$3, 4)), 0 ), 'Raw Data'!$H:$H, "Non*", 'Raw Data'!$P:$P,""&amp;'Raw Data'!$B$1,'Raw Data'!$D:$D,"&lt;&gt;*ithdr*",'Raw Data'!$D:$D,"&lt;&gt;*ancel*", 'Raw Data'!$AW:$AW,"Not Yet Completed")</f>
        <v>0</v>
      </c>
      <c r="X34" s="73"/>
      <c r="Y34" s="73"/>
      <c r="Z34" s="77"/>
      <c r="AA34" s="106">
        <f>COUNTIFS('Raw Data'!$AM:$AM,"&lt;=" &amp;DATE(LEFT($AV$3, 4), MONTH("1 " &amp; AA$6 &amp; " " &amp; LEFT($AV$3, 4)) + 1, 0 ), 'Raw Data'!$AM:$AM,"&gt;" &amp;DATE(LEFT($AV$3, 4), MONTH("1 " &amp; AA$6 &amp; " " &amp; LEFT($AV$3, 4)), 0 ), 'Raw Data'!$H:$H, "Non*", 'Raw Data'!$O:$O,""&amp;'Raw Data'!$B$1,'Raw Data'!$D:$D,"&lt;&gt;*ithdr*",'Raw Data'!$D:$D,"&lt;&gt;*ancel*",'Raw Data'!$P:$P,"--", 'Raw Data'!$AW:$AW,"Not Yet Completed")
+
COUNTIFS('Raw Data'!$AM:$AM,"&lt;=" &amp;DATE(LEFT($AV$3, 4), MONTH("1 " &amp; AA$6 &amp; " " &amp; LEFT($AV$3, 4)) + 1, 0 ), 'Raw Data'!$AM:$AM,"&gt;" &amp;DATE(LEFT($AV$3, 4), MONTH("1 " &amp; AA$6 &amp; " " &amp; LEFT($AV$3, 4)), 0 ), 'Raw Data'!$H:$H, "Non*", 'Raw Data'!$P:$P,""&amp;'Raw Data'!$B$1,'Raw Data'!$D:$D,"&lt;&gt;*ithdr*",'Raw Data'!$D:$D,"&lt;&gt;*ancel*", 'Raw Data'!$AW:$AW,"Not Yet Completed")</f>
        <v>0</v>
      </c>
      <c r="AB34" s="73"/>
      <c r="AC34" s="73"/>
      <c r="AD34" s="77"/>
      <c r="AE34" s="106">
        <f>COUNTIFS('Raw Data'!$AM:$AM,"&lt;=" &amp;DATE(LEFT($AV$3, 4), MONTH("1 " &amp; AE$6 &amp; " " &amp; LEFT($AV$3, 4)) + 1, 0 ), 'Raw Data'!$AM:$AM,"&gt;" &amp;DATE(LEFT($AV$3, 4), MONTH("1 " &amp; AE$6 &amp; " " &amp; LEFT($AV$3, 4)), 0 ), 'Raw Data'!$H:$H, "Non*", 'Raw Data'!$O:$O,""&amp;'Raw Data'!$B$1,'Raw Data'!$D:$D,"&lt;&gt;*ithdr*",'Raw Data'!$D:$D,"&lt;&gt;*ancel*",'Raw Data'!$P:$P,"--", 'Raw Data'!$AW:$AW,"Not Yet Completed")
+
COUNTIFS('Raw Data'!$AM:$AM,"&lt;=" &amp;DATE(LEFT($AV$3, 4), MONTH("1 " &amp; AE$6 &amp; " " &amp; LEFT($AV$3, 4)) + 1, 0 ), 'Raw Data'!$AM:$AM,"&gt;" &amp;DATE(LEFT($AV$3, 4), MONTH("1 " &amp; AE$6 &amp; " " &amp; LEFT($AV$3, 4)), 0 ), 'Raw Data'!$H:$H, "Non*", 'Raw Data'!$P:$P,""&amp;'Raw Data'!$B$1,'Raw Data'!$D:$D,"&lt;&gt;*ithdr*",'Raw Data'!$D:$D,"&lt;&gt;*ancel*", 'Raw Data'!$AW:$AW,"Not Yet Completed")</f>
        <v>0</v>
      </c>
      <c r="AF34" s="73"/>
      <c r="AG34" s="73"/>
      <c r="AH34" s="77"/>
      <c r="AI34" s="106">
        <f>COUNTIFS('Raw Data'!$AM:$AM,"&lt;=" &amp;DATE(LEFT($AV$3, 4), MONTH("1 " &amp; AI$6 &amp; " " &amp; LEFT($AV$3, 4)) + 1, 0 ), 'Raw Data'!$AM:$AM,"&gt;" &amp;DATE(LEFT($AV$3, 4), MONTH("1 " &amp; AI$6 &amp; " " &amp; LEFT($AV$3, 4)), 0 ), 'Raw Data'!$H:$H, "Non*", 'Raw Data'!$O:$O,""&amp;'Raw Data'!$B$1,'Raw Data'!$D:$D,"&lt;&gt;*ithdr*",'Raw Data'!$D:$D,"&lt;&gt;*ancel*",'Raw Data'!$P:$P,"--", 'Raw Data'!$AW:$AW,"Not Yet Completed")
+
COUNTIFS('Raw Data'!$AM:$AM,"&lt;=" &amp;DATE(LEFT($AV$3, 4), MONTH("1 " &amp; AI$6 &amp; " " &amp; LEFT($AV$3, 4)) + 1, 0 ), 'Raw Data'!$AM:$AM,"&gt;" &amp;DATE(LEFT($AV$3, 4), MONTH("1 " &amp; AI$6 &amp; " " &amp; LEFT($AV$3, 4)), 0 ), 'Raw Data'!$H:$H, "Non*", 'Raw Data'!$P:$P,""&amp;'Raw Data'!$B$1,'Raw Data'!$D:$D,"&lt;&gt;*ithdr*",'Raw Data'!$D:$D,"&lt;&gt;*ancel*", 'Raw Data'!$AW:$AW,"Not Yet Completed")</f>
        <v>0</v>
      </c>
      <c r="AJ34" s="73"/>
      <c r="AK34" s="73"/>
      <c r="AL34" s="77"/>
      <c r="AM34" s="106">
        <f>COUNTIFS('Raw Data'!$AM:$AM,"&lt;=" &amp;DATE(LEFT($AV$3, 4), MONTH("1 " &amp; AM$6 &amp; " " &amp; LEFT($AV$3, 4)) + 1, 0 ), 'Raw Data'!$AM:$AM,"&gt;" &amp;DATE(LEFT($AV$3, 4), MONTH("1 " &amp; AM$6 &amp; " " &amp; LEFT($AV$3, 4)), 0 ), 'Raw Data'!$H:$H, "Non*", 'Raw Data'!$O:$O,""&amp;'Raw Data'!$B$1,'Raw Data'!$D:$D,"&lt;&gt;*ithdr*",'Raw Data'!$D:$D,"&lt;&gt;*ancel*",'Raw Data'!$P:$P,"--", 'Raw Data'!$AW:$AW,"Not Yet Completed")
+
COUNTIFS('Raw Data'!$AM:$AM,"&lt;=" &amp;DATE(LEFT($AV$3, 4), MONTH("1 " &amp; AM$6 &amp; " " &amp; LEFT($AV$3, 4)) + 1, 0 ), 'Raw Data'!$AM:$AM,"&gt;" &amp;DATE(LEFT($AV$3, 4), MONTH("1 " &amp; AM$6 &amp; " " &amp; LEFT($AV$3, 4)), 0 ), 'Raw Data'!$H:$H, "Non*", 'Raw Data'!$P:$P,""&amp;'Raw Data'!$B$1,'Raw Data'!$D:$D,"&lt;&gt;*ithdr*",'Raw Data'!$D:$D,"&lt;&gt;*ancel*", 'Raw Data'!$AW:$AW,"Not Yet Completed")</f>
        <v>0</v>
      </c>
      <c r="AN34" s="73"/>
      <c r="AO34" s="73"/>
      <c r="AP34" s="77"/>
      <c r="AQ34" s="106">
        <f>COUNTIFS('Raw Data'!$AM:$AM,"&lt;=" &amp;DATE(LEFT($AV$3, 4), MONTH("1 " &amp; AQ$6 &amp; " " &amp; LEFT($AV$3, 4)) + 1, 0 ), 'Raw Data'!$AM:$AM,"&gt;" &amp;DATE(LEFT($AV$3, 4), MONTH("1 " &amp; AQ$6 &amp; " " &amp; LEFT($AV$3, 4)), 0 ), 'Raw Data'!$H:$H, "Non*", 'Raw Data'!$O:$O,""&amp;'Raw Data'!$B$1,'Raw Data'!$D:$D,"&lt;&gt;*ithdr*",'Raw Data'!$D:$D,"&lt;&gt;*ancel*",'Raw Data'!$P:$P,"--", 'Raw Data'!$AW:$AW,"Not Yet Completed")
+
COUNTIFS('Raw Data'!$AM:$AM,"&lt;=" &amp;DATE(LEFT($AV$3, 4), MONTH("1 " &amp; AQ$6 &amp; " " &amp; LEFT($AV$3, 4)) + 1, 0 ), 'Raw Data'!$AM:$AM,"&gt;" &amp;DATE(LEFT($AV$3, 4), MONTH("1 " &amp; AQ$6 &amp; " " &amp; LEFT($AV$3, 4)), 0 ), 'Raw Data'!$H:$H, "Non*", 'Raw Data'!$P:$P,""&amp;'Raw Data'!$B$1,'Raw Data'!$D:$D,"&lt;&gt;*ithdr*",'Raw Data'!$D:$D,"&lt;&gt;*ancel*", 'Raw Data'!$AW:$AW,"Not Yet Completed")</f>
        <v>0</v>
      </c>
      <c r="AR34" s="73"/>
      <c r="AS34" s="73"/>
      <c r="AT34" s="77"/>
      <c r="AU34" s="106">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
COUNTIFS('Raw Data'!$AM:$AM,"&lt;=" &amp;DATE(MID($AV$3, 15, 4), MONTH("1 " &amp; AU$6 &amp; " " &amp; MID($AV$3, 15, 4)) + 1, 0 ), 'Raw Data'!$AM:$AM,"&gt;" &amp;DATE(MID($AV$3, 15, 4), MONTH("1 " &amp; AU$6 &amp; " " &amp; MID($AV$3, 15, 4)), 0 ), 'Raw Data'!$H:$H, "Non*", 'Raw Data'!$P:$P,""&amp;'Raw Data'!$B$1,'Raw Data'!$D:$D,"&lt;&gt;*ithdr*",'Raw Data'!$D:$D,"&lt;&gt;*ancel*", 'Raw Data'!$AW:$AW,"Not Yet Completed")</f>
        <v>0</v>
      </c>
      <c r="AV34" s="73"/>
      <c r="AW34" s="73"/>
      <c r="AX34" s="77"/>
      <c r="AY34" s="106">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
COUNTIFS('Raw Data'!$AM:$AM,"&lt;=" &amp;DATE(MID($AV$3, 15, 4), MONTH("1 " &amp; AY$6 &amp; " " &amp; MID($AV$3, 15, 4)) + 1, 0 ), 'Raw Data'!$AM:$AM,"&gt;" &amp;DATE(MID($AV$3, 15, 4), MONTH("1 " &amp; AY$6 &amp; " " &amp; MID($AV$3, 15, 4)), 0 ), 'Raw Data'!$H:$H, "Non*", 'Raw Data'!$P:$P,""&amp;'Raw Data'!$B$1,'Raw Data'!$D:$D,"&lt;&gt;*ithdr*",'Raw Data'!$D:$D,"&lt;&gt;*ancel*", 'Raw Data'!$AW:$AW,"Not Yet Completed")</f>
        <v>0</v>
      </c>
      <c r="AZ34" s="73"/>
      <c r="BA34" s="73"/>
      <c r="BB34" s="77"/>
      <c r="BC34" s="106">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
COUNTIFS('Raw Data'!$AM:$AM,"&lt;=" &amp;DATE(MID($AV$3, 15, 4), MONTH("1 " &amp; BC$6 &amp; " " &amp; MID($AV$3, 15, 4)) + 1, 0 ), 'Raw Data'!$AM:$AM,"&gt;" &amp;DATE(MID($AV$3, 15, 4), MONTH("1 " &amp; BC$6 &amp; " " &amp; MID($AV$3, 15, 4)), 0 ), 'Raw Data'!$H:$H, "Non*", 'Raw Data'!$P:$P,""&amp;'Raw Data'!$B$1,'Raw Data'!$D:$D,"&lt;&gt;*ithdr*",'Raw Data'!$D:$D,"&lt;&gt;*ancel*", 'Raw Data'!$AW:$AW,"Not Yet Completed")</f>
        <v>0</v>
      </c>
      <c r="BD34" s="73"/>
      <c r="BE34" s="73"/>
      <c r="BF34" s="77"/>
    </row>
    <row r="35" ht="12.75" customHeight="1">
      <c r="A35" s="95" t="s">
        <v>130</v>
      </c>
      <c r="B35" s="73"/>
      <c r="C35" s="73"/>
      <c r="D35" s="73"/>
      <c r="E35" s="73"/>
      <c r="F35" s="73"/>
      <c r="G35" s="73"/>
      <c r="H35" s="73"/>
      <c r="I35" s="73"/>
      <c r="J35" s="77"/>
      <c r="K35" s="110">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"Non*", 'Raw Data'!$P:$P,""&amp;'Raw Data'!$B$1,'Raw Data'!$D:$D,"&lt;&gt;*ithdr*",'Raw Data'!$D:$D,"&lt;&gt;*ancel*", 'Raw Data'!$AW:$AW,"Not Yet Completed", 'Raw Data'!$D:$D,"*aiting on clien*")</f>
        <v>0</v>
      </c>
      <c r="L35" s="73"/>
      <c r="M35" s="73"/>
      <c r="N35" s="77"/>
      <c r="O35" s="110">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"Non*", 'Raw Data'!$P:$P,""&amp;'Raw Data'!$B$1,'Raw Data'!$D:$D,"&lt;&gt;*ithdr*",'Raw Data'!$D:$D,"&lt;&gt;*ancel*", 'Raw Data'!$AW:$AW,"Not Yet Completed", 'Raw Data'!$D:$D,"*aiting on clien*")</f>
        <v>0</v>
      </c>
      <c r="P35" s="73"/>
      <c r="Q35" s="73"/>
      <c r="R35" s="77"/>
      <c r="S35" s="110">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"Non*", 'Raw Data'!$P:$P,""&amp;'Raw Data'!$B$1,'Raw Data'!$D:$D,"&lt;&gt;*ithdr*",'Raw Data'!$D:$D,"&lt;&gt;*ancel*", 'Raw Data'!$AW:$AW,"Not Yet Completed", 'Raw Data'!$D:$D,"*aiting on clien*")</f>
        <v>0</v>
      </c>
      <c r="T35" s="73"/>
      <c r="U35" s="73"/>
      <c r="V35" s="77"/>
      <c r="W35" s="110">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"Non*", 'Raw Data'!$P:$P,""&amp;'Raw Data'!$B$1,'Raw Data'!$D:$D,"&lt;&gt;*ithdr*",'Raw Data'!$D:$D,"&lt;&gt;*ancel*", 'Raw Data'!$AW:$AW,"Not Yet Completed", 'Raw Data'!$D:$D,"*aiting on clien*")</f>
        <v>0</v>
      </c>
      <c r="X35" s="73"/>
      <c r="Y35" s="73"/>
      <c r="Z35" s="77"/>
      <c r="AA35" s="110">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"Non*", 'Raw Data'!$P:$P,""&amp;'Raw Data'!$B$1,'Raw Data'!$D:$D,"&lt;&gt;*ithdr*",'Raw Data'!$D:$D,"&lt;&gt;*ancel*", 'Raw Data'!$AW:$AW,"Not Yet Completed", 'Raw Data'!$D:$D,"*aiting on clien*")</f>
        <v>0</v>
      </c>
      <c r="AB35" s="73"/>
      <c r="AC35" s="73"/>
      <c r="AD35" s="77"/>
      <c r="AE35" s="110">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"Non*", 'Raw Data'!$P:$P,""&amp;'Raw Data'!$B$1,'Raw Data'!$D:$D,"&lt;&gt;*ithdr*",'Raw Data'!$D:$D,"&lt;&gt;*ancel*", 'Raw Data'!$AW:$AW,"Not Yet Completed", 'Raw Data'!$D:$D,"*aiting on clien*")</f>
        <v>0</v>
      </c>
      <c r="AF35" s="73"/>
      <c r="AG35" s="73"/>
      <c r="AH35" s="77"/>
      <c r="AI35" s="110">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"Non*", 'Raw Data'!$P:$P,""&amp;'Raw Data'!$B$1,'Raw Data'!$D:$D,"&lt;&gt;*ithdr*",'Raw Data'!$D:$D,"&lt;&gt;*ancel*", 'Raw Data'!$AW:$AW,"Not Yet Completed", 'Raw Data'!$D:$D,"*aiting on clien*")</f>
        <v>0</v>
      </c>
      <c r="AJ35" s="73"/>
      <c r="AK35" s="73"/>
      <c r="AL35" s="77"/>
      <c r="AM35" s="110">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"Non*", 'Raw Data'!$P:$P,""&amp;'Raw Data'!$B$1,'Raw Data'!$D:$D,"&lt;&gt;*ithdr*",'Raw Data'!$D:$D,"&lt;&gt;*ancel*", 'Raw Data'!$AW:$AW,"Not Yet Completed", 'Raw Data'!$D:$D,"*aiting on clien*")</f>
        <v>0</v>
      </c>
      <c r="AN35" s="73"/>
      <c r="AO35" s="73"/>
      <c r="AP35" s="77"/>
      <c r="AQ35" s="110">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"Non*", 'Raw Data'!$P:$P,""&amp;'Raw Data'!$B$1,'Raw Data'!$D:$D,"&lt;&gt;*ithdr*",'Raw Data'!$D:$D,"&lt;&gt;*ancel*", 'Raw Data'!$AW:$AW,"Not Yet Completed", 'Raw Data'!$D:$D,"*aiting on clien*")</f>
        <v>0</v>
      </c>
      <c r="AR35" s="73"/>
      <c r="AS35" s="73"/>
      <c r="AT35" s="77"/>
      <c r="AU35" s="110">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Data'!$D:$D,"*aiting on clien*")</f>
        <v>0</v>
      </c>
      <c r="AV35" s="73"/>
      <c r="AW35" s="73"/>
      <c r="AX35" s="77"/>
      <c r="AY35" s="110">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Data'!$D:$D,"*aiting on clien*")</f>
        <v>0</v>
      </c>
      <c r="AZ35" s="73"/>
      <c r="BA35" s="73"/>
      <c r="BB35" s="77"/>
      <c r="BC35" s="110">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Data'!$D:$D,"*aiting on clien*")</f>
        <v>0</v>
      </c>
      <c r="BD35" s="73"/>
      <c r="BE35" s="73"/>
      <c r="BF35" s="77"/>
    </row>
    <row r="36" ht="12.75" customHeight="1">
      <c r="A36" s="95" t="s">
        <v>131</v>
      </c>
      <c r="B36" s="73"/>
      <c r="C36" s="73"/>
      <c r="D36" s="73"/>
      <c r="E36" s="73"/>
      <c r="F36" s="73"/>
      <c r="G36" s="73"/>
      <c r="H36" s="73"/>
      <c r="I36" s="73"/>
      <c r="J36" s="77"/>
      <c r="K36" s="110">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"Non*", 'Raw Data'!$P:$P,""&amp;'Raw Data'!$B$1,'Raw Data'!$D:$D,"&lt;&gt;*ithdr*",'Raw Data'!$D:$D,"&lt;&gt;*ancel*", 'Raw Data'!$AW:$AW,"Not Yet Completed", 'Raw Data'!$D:$D,"*ause*")</f>
        <v>0</v>
      </c>
      <c r="L36" s="73"/>
      <c r="M36" s="73"/>
      <c r="N36" s="77"/>
      <c r="O36" s="110">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"Non*", 'Raw Data'!$P:$P,""&amp;'Raw Data'!$B$1,'Raw Data'!$D:$D,"&lt;&gt;*ithdr*",'Raw Data'!$D:$D,"&lt;&gt;*ancel*", 'Raw Data'!$AW:$AW,"Not Yet Completed", 'Raw Data'!$D:$D,"*ause*")</f>
        <v>0</v>
      </c>
      <c r="P36" s="73"/>
      <c r="Q36" s="73"/>
      <c r="R36" s="77"/>
      <c r="S36" s="110">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"Non*", 'Raw Data'!$P:$P,""&amp;'Raw Data'!$B$1,'Raw Data'!$D:$D,"&lt;&gt;*ithdr*",'Raw Data'!$D:$D,"&lt;&gt;*ancel*", 'Raw Data'!$AW:$AW,"Not Yet Completed", 'Raw Data'!$D:$D,"*ause*")</f>
        <v>0</v>
      </c>
      <c r="T36" s="73"/>
      <c r="U36" s="73"/>
      <c r="V36" s="77"/>
      <c r="W36" s="110">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"Non*", 'Raw Data'!$P:$P,""&amp;'Raw Data'!$B$1,'Raw Data'!$D:$D,"&lt;&gt;*ithdr*",'Raw Data'!$D:$D,"&lt;&gt;*ancel*", 'Raw Data'!$AW:$AW,"Not Yet Completed", 'Raw Data'!$D:$D,"*ause*")</f>
        <v>0</v>
      </c>
      <c r="X36" s="73"/>
      <c r="Y36" s="73"/>
      <c r="Z36" s="77"/>
      <c r="AA36" s="110">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"Non*", 'Raw Data'!$P:$P,""&amp;'Raw Data'!$B$1,'Raw Data'!$D:$D,"&lt;&gt;*ithdr*",'Raw Data'!$D:$D,"&lt;&gt;*ancel*", 'Raw Data'!$AW:$AW,"Not Yet Completed", 'Raw Data'!$D:$D,"*ause*")</f>
        <v>0</v>
      </c>
      <c r="AB36" s="73"/>
      <c r="AC36" s="73"/>
      <c r="AD36" s="77"/>
      <c r="AE36" s="110">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"Non*", 'Raw Data'!$P:$P,""&amp;'Raw Data'!$B$1,'Raw Data'!$D:$D,"&lt;&gt;*ithdr*",'Raw Data'!$D:$D,"&lt;&gt;*ancel*", 'Raw Data'!$AW:$AW,"Not Yet Completed", 'Raw Data'!$D:$D,"*ause*")</f>
        <v>0</v>
      </c>
      <c r="AF36" s="73"/>
      <c r="AG36" s="73"/>
      <c r="AH36" s="77"/>
      <c r="AI36" s="110">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"Non*", 'Raw Data'!$P:$P,""&amp;'Raw Data'!$B$1,'Raw Data'!$D:$D,"&lt;&gt;*ithdr*",'Raw Data'!$D:$D,"&lt;&gt;*ancel*", 'Raw Data'!$AW:$AW,"Not Yet Completed", 'Raw Data'!$D:$D,"*ause*")</f>
        <v>0</v>
      </c>
      <c r="AJ36" s="73"/>
      <c r="AK36" s="73"/>
      <c r="AL36" s="77"/>
      <c r="AM36" s="110">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"Non*", 'Raw Data'!$P:$P,""&amp;'Raw Data'!$B$1,'Raw Data'!$D:$D,"&lt;&gt;*ithdr*",'Raw Data'!$D:$D,"&lt;&gt;*ancel*", 'Raw Data'!$AW:$AW,"Not Yet Completed", 'Raw Data'!$D:$D,"*ause*")</f>
        <v>0</v>
      </c>
      <c r="AN36" s="73"/>
      <c r="AO36" s="73"/>
      <c r="AP36" s="77"/>
      <c r="AQ36" s="110">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"Non*", 'Raw Data'!$P:$P,""&amp;'Raw Data'!$B$1,'Raw Data'!$D:$D,"&lt;&gt;*ithdr*",'Raw Data'!$D:$D,"&lt;&gt;*ancel*", 'Raw Data'!$AW:$AW,"Not Yet Completed", 'Raw Data'!$D:$D,"*ause*")</f>
        <v>0</v>
      </c>
      <c r="AR36" s="73"/>
      <c r="AS36" s="73"/>
      <c r="AT36" s="77"/>
      <c r="AU36" s="110">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Data'!$D:$D,"*ause*")</f>
        <v>0</v>
      </c>
      <c r="AV36" s="73"/>
      <c r="AW36" s="73"/>
      <c r="AX36" s="77"/>
      <c r="AY36" s="110">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Data'!$D:$D,"*ause*")</f>
        <v>0</v>
      </c>
      <c r="AZ36" s="73"/>
      <c r="BA36" s="73"/>
      <c r="BB36" s="77"/>
      <c r="BC36" s="110">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Data'!$D:$D,"*ause*")</f>
        <v>0</v>
      </c>
      <c r="BD36" s="73"/>
      <c r="BE36" s="73"/>
      <c r="BF36" s="77"/>
    </row>
    <row r="37" ht="12.75" customHeight="1">
      <c r="A37" s="95" t="s">
        <v>132</v>
      </c>
      <c r="B37" s="73"/>
      <c r="C37" s="73"/>
      <c r="D37" s="73"/>
      <c r="E37" s="73"/>
      <c r="F37" s="73"/>
      <c r="G37" s="73"/>
      <c r="H37" s="73"/>
      <c r="I37" s="73"/>
      <c r="J37" s="77"/>
      <c r="K37" s="110">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"Non*", 'Raw Data'!$P:$P,""&amp;'Raw Data'!$B$1,'Raw Data'!$D:$D,"&lt;&gt;*ithdr*",'Raw Data'!$D:$D,"&lt;&gt;*ancel*", 'Raw Data'!$AW:$AW,"Not Yet Completed", 'Raw Data'!$D:$D,"*ngoi*")</f>
        <v>0</v>
      </c>
      <c r="L37" s="73"/>
      <c r="M37" s="73"/>
      <c r="N37" s="77"/>
      <c r="O37" s="110">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"Non*", 'Raw Data'!$P:$P,""&amp;'Raw Data'!$B$1,'Raw Data'!$D:$D,"&lt;&gt;*ithdr*",'Raw Data'!$D:$D,"&lt;&gt;*ancel*", 'Raw Data'!$AW:$AW,"Not Yet Completed", 'Raw Data'!$D:$D,"*ngoi*")</f>
        <v>0</v>
      </c>
      <c r="P37" s="73"/>
      <c r="Q37" s="73"/>
      <c r="R37" s="77"/>
      <c r="S37" s="110">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"Non*", 'Raw Data'!$P:$P,""&amp;'Raw Data'!$B$1,'Raw Data'!$D:$D,"&lt;&gt;*ithdr*",'Raw Data'!$D:$D,"&lt;&gt;*ancel*", 'Raw Data'!$AW:$AW,"Not Yet Completed", 'Raw Data'!$D:$D,"*ngoi*")</f>
        <v>0</v>
      </c>
      <c r="T37" s="73"/>
      <c r="U37" s="73"/>
      <c r="V37" s="77"/>
      <c r="W37" s="110">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"Non*", 'Raw Data'!$P:$P,""&amp;'Raw Data'!$B$1,'Raw Data'!$D:$D,"&lt;&gt;*ithdr*",'Raw Data'!$D:$D,"&lt;&gt;*ancel*", 'Raw Data'!$AW:$AW,"Not Yet Completed", 'Raw Data'!$D:$D,"*ngoi*")</f>
        <v>0</v>
      </c>
      <c r="X37" s="73"/>
      <c r="Y37" s="73"/>
      <c r="Z37" s="77"/>
      <c r="AA37" s="110">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"Non*", 'Raw Data'!$P:$P,""&amp;'Raw Data'!$B$1,'Raw Data'!$D:$D,"&lt;&gt;*ithdr*",'Raw Data'!$D:$D,"&lt;&gt;*ancel*", 'Raw Data'!$AW:$AW,"Not Yet Completed", 'Raw Data'!$D:$D,"*ngoi*")</f>
        <v>0</v>
      </c>
      <c r="AB37" s="73"/>
      <c r="AC37" s="73"/>
      <c r="AD37" s="77"/>
      <c r="AE37" s="110">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"Non*", 'Raw Data'!$P:$P,""&amp;'Raw Data'!$B$1,'Raw Data'!$D:$D,"&lt;&gt;*ithdr*",'Raw Data'!$D:$D,"&lt;&gt;*ancel*", 'Raw Data'!$AW:$AW,"Not Yet Completed", 'Raw Data'!$D:$D,"*ngoi*")</f>
        <v>0</v>
      </c>
      <c r="AF37" s="73"/>
      <c r="AG37" s="73"/>
      <c r="AH37" s="77"/>
      <c r="AI37" s="110">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"Non*", 'Raw Data'!$P:$P,""&amp;'Raw Data'!$B$1,'Raw Data'!$D:$D,"&lt;&gt;*ithdr*",'Raw Data'!$D:$D,"&lt;&gt;*ancel*", 'Raw Data'!$AW:$AW,"Not Yet Completed", 'Raw Data'!$D:$D,"*ngoi*")</f>
        <v>0</v>
      </c>
      <c r="AJ37" s="73"/>
      <c r="AK37" s="73"/>
      <c r="AL37" s="77"/>
      <c r="AM37" s="110">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"Non*", 'Raw Data'!$P:$P,""&amp;'Raw Data'!$B$1,'Raw Data'!$D:$D,"&lt;&gt;*ithdr*",'Raw Data'!$D:$D,"&lt;&gt;*ancel*", 'Raw Data'!$AW:$AW,"Not Yet Completed", 'Raw Data'!$D:$D,"*ngoi*")</f>
        <v>0</v>
      </c>
      <c r="AN37" s="73"/>
      <c r="AO37" s="73"/>
      <c r="AP37" s="77"/>
      <c r="AQ37" s="110">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"Non*", 'Raw Data'!$P:$P,""&amp;'Raw Data'!$B$1,'Raw Data'!$D:$D,"&lt;&gt;*ithdr*",'Raw Data'!$D:$D,"&lt;&gt;*ancel*", 'Raw Data'!$AW:$AW,"Not Yet Completed", 'Raw Data'!$D:$D,"*ngoi*")</f>
        <v>0</v>
      </c>
      <c r="AR37" s="73"/>
      <c r="AS37" s="73"/>
      <c r="AT37" s="77"/>
      <c r="AU37" s="110">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Data'!$D:$D,"*ngoi*")</f>
        <v>0</v>
      </c>
      <c r="AV37" s="73"/>
      <c r="AW37" s="73"/>
      <c r="AX37" s="77"/>
      <c r="AY37" s="110">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Data'!$D:$D,"*ngoi*")</f>
        <v>0</v>
      </c>
      <c r="AZ37" s="73"/>
      <c r="BA37" s="73"/>
      <c r="BB37" s="77"/>
      <c r="BC37" s="110">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Data'!$D:$D,"*ngoi*")</f>
        <v>0</v>
      </c>
      <c r="BD37" s="73"/>
      <c r="BE37" s="73"/>
      <c r="BF37" s="77"/>
    </row>
    <row r="38" ht="12.75" customHeight="1">
      <c r="A38" s="95" t="s">
        <v>133</v>
      </c>
      <c r="B38" s="73"/>
      <c r="C38" s="73"/>
      <c r="D38" s="73"/>
      <c r="E38" s="73"/>
      <c r="F38" s="73"/>
      <c r="G38" s="73"/>
      <c r="H38" s="73"/>
      <c r="I38" s="73"/>
      <c r="J38" s="77"/>
      <c r="K38" s="110">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"Non*", 'Raw Data'!$P:$P,""&amp;'Raw Data'!$B$1,'Raw Data'!$D:$D,"&lt;&gt;*ithdr*",'Raw Data'!$D:$D,"&lt;&gt;*ancel*", 'Raw Data'!$AW:$AW,"Not Yet Completed", 'Raw Data'!$D:$D,"*ot start*")</f>
        <v>0</v>
      </c>
      <c r="L38" s="73"/>
      <c r="M38" s="73"/>
      <c r="N38" s="77"/>
      <c r="O38" s="110">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"Non*", 'Raw Data'!$P:$P,""&amp;'Raw Data'!$B$1,'Raw Data'!$D:$D,"&lt;&gt;*ithdr*",'Raw Data'!$D:$D,"&lt;&gt;*ancel*", 'Raw Data'!$AW:$AW,"Not Yet Completed", 'Raw Data'!$D:$D,"*ot start*")</f>
        <v>0</v>
      </c>
      <c r="P38" s="73"/>
      <c r="Q38" s="73"/>
      <c r="R38" s="77"/>
      <c r="S38" s="110">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"Non*", 'Raw Data'!$P:$P,""&amp;'Raw Data'!$B$1,'Raw Data'!$D:$D,"&lt;&gt;*ithdr*",'Raw Data'!$D:$D,"&lt;&gt;*ancel*", 'Raw Data'!$AW:$AW,"Not Yet Completed", 'Raw Data'!$D:$D,"*ot start*")</f>
        <v>0</v>
      </c>
      <c r="T38" s="73"/>
      <c r="U38" s="73"/>
      <c r="V38" s="77"/>
      <c r="W38" s="110">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"Non*", 'Raw Data'!$P:$P,""&amp;'Raw Data'!$B$1,'Raw Data'!$D:$D,"&lt;&gt;*ithdr*",'Raw Data'!$D:$D,"&lt;&gt;*ancel*", 'Raw Data'!$AW:$AW,"Not Yet Completed", 'Raw Data'!$D:$D,"*ot start*")</f>
        <v>0</v>
      </c>
      <c r="X38" s="73"/>
      <c r="Y38" s="73"/>
      <c r="Z38" s="77"/>
      <c r="AA38" s="110">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"Non*", 'Raw Data'!$P:$P,""&amp;'Raw Data'!$B$1,'Raw Data'!$D:$D,"&lt;&gt;*ithdr*",'Raw Data'!$D:$D,"&lt;&gt;*ancel*", 'Raw Data'!$AW:$AW,"Not Yet Completed", 'Raw Data'!$D:$D,"*ot start*")</f>
        <v>0</v>
      </c>
      <c r="AB38" s="73"/>
      <c r="AC38" s="73"/>
      <c r="AD38" s="77"/>
      <c r="AE38" s="110">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"Non*", 'Raw Data'!$P:$P,""&amp;'Raw Data'!$B$1,'Raw Data'!$D:$D,"&lt;&gt;*ithdr*",'Raw Data'!$D:$D,"&lt;&gt;*ancel*", 'Raw Data'!$AW:$AW,"Not Yet Completed", 'Raw Data'!$D:$D,"*ot start*")</f>
        <v>0</v>
      </c>
      <c r="AF38" s="73"/>
      <c r="AG38" s="73"/>
      <c r="AH38" s="77"/>
      <c r="AI38" s="110">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"Non*", 'Raw Data'!$P:$P,""&amp;'Raw Data'!$B$1,'Raw Data'!$D:$D,"&lt;&gt;*ithdr*",'Raw Data'!$D:$D,"&lt;&gt;*ancel*", 'Raw Data'!$AW:$AW,"Not Yet Completed", 'Raw Data'!$D:$D,"*ot start*")</f>
        <v>0</v>
      </c>
      <c r="AJ38" s="73"/>
      <c r="AK38" s="73"/>
      <c r="AL38" s="77"/>
      <c r="AM38" s="110">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"Non*", 'Raw Data'!$P:$P,""&amp;'Raw Data'!$B$1,'Raw Data'!$D:$D,"&lt;&gt;*ithdr*",'Raw Data'!$D:$D,"&lt;&gt;*ancel*", 'Raw Data'!$AW:$AW,"Not Yet Completed", 'Raw Data'!$D:$D,"*ot start*")</f>
        <v>0</v>
      </c>
      <c r="AN38" s="73"/>
      <c r="AO38" s="73"/>
      <c r="AP38" s="77"/>
      <c r="AQ38" s="110">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"Non*", 'Raw Data'!$P:$P,""&amp;'Raw Data'!$B$1,'Raw Data'!$D:$D,"&lt;&gt;*ithdr*",'Raw Data'!$D:$D,"&lt;&gt;*ancel*", 'Raw Data'!$AW:$AW,"Not Yet Completed", 'Raw Data'!$D:$D,"*ot start*")</f>
        <v>0</v>
      </c>
      <c r="AR38" s="73"/>
      <c r="AS38" s="73"/>
      <c r="AT38" s="77"/>
      <c r="AU38" s="110">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38" s="73"/>
      <c r="AW38" s="73"/>
      <c r="AX38" s="77"/>
      <c r="AY38" s="110">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38" s="73"/>
      <c r="BA38" s="73"/>
      <c r="BB38" s="77"/>
      <c r="BC38" s="110">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38" s="73"/>
      <c r="BE38" s="73"/>
      <c r="BF38" s="77"/>
    </row>
    <row r="39" ht="12.75" customHeight="1">
      <c r="A39" s="90" t="s">
        <v>139</v>
      </c>
      <c r="B39" s="73"/>
      <c r="C39" s="73"/>
      <c r="D39" s="73"/>
      <c r="E39" s="73"/>
      <c r="F39" s="73"/>
      <c r="G39" s="73"/>
      <c r="H39" s="73"/>
      <c r="I39" s="73"/>
      <c r="J39" s="77"/>
      <c r="K39" s="107">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
SUMIFS('Raw Data'!$AN:$AN, 'Raw Data'!$AN:$AN,"&lt;=" &amp;DATE(LEFT($AV$3, 4), MONTH("1 " &amp; K$6 &amp; " " &amp; LEFT($AV$3, 4)) + 1, 0 ), 'Raw Data'!$AN:$AN,"&gt;" &amp;DATE(LEFT($AV$3, 4), MONTH("1 " &amp; K$6 &amp; " " &amp; LEFT($AV$3, 4)), 0 ),'Raw Data'!$P:$P,""&amp;'Raw Data'!$B$1,'Raw Data'!$D:$D,"&lt;&gt;*ithdr*",'Raw Data'!$D:$D,"&lt;&gt;*ancel*", 'Raw Data'!$AN:$AN,"&gt;" &amp;DATE(2010, 1, 15 ))
)
-
(   SUMIFS('Raw Data'!$AL:$AL, 'Raw Data'!$AN:$AN,"&lt;=" &amp;DATE(LEFT($AV$3, 4), MONTH("1 " &amp; K$6 &amp; " " &amp; LEFT($AV$3, 4)) + 1, 0 ), 'Raw Data'!$AN:$AN,"&gt;" &amp;DATE(LEFT($AV$3, 4), MONTH("1 " &amp; K$6 &amp; " " &amp; LEFT($AV$3, 4)), 0 ),'Raw Data'!$O:$O,""&amp;'Raw Data'!$B$1,'Raw Data'!$D:$D,"&lt;&gt;*ithdr*",'Raw Data'!$D:$D,"&lt;&gt;*ancel*",'Raw Data'!$P:$P,"--", 'Raw Data'!$AN:$AN,"&gt;" &amp;DATE(2010, 1, 15 ))
+
SUMIFS('Raw Data'!$AL:$AL, 'Raw Data'!$AN:$AN,"&lt;=" &amp;DATE(LEFT($AV$3, 4), MONTH("1 " &amp; K$6 &amp; " " &amp; LEFT($AV$3, 4)) + 1, 0 ), 'Raw Data'!$AN:$AN,"&gt;" &amp;DATE(LEFT($AV$3, 4), MONTH("1 " &amp; K$6 &amp; " " &amp; LEFT($AV$3, 4)), 0 ),'Raw Data'!$P:$P,""&amp;'Raw Data'!$B$1,'Raw Data'!$D:$D,"&lt;&gt;*ithdr*",'Raw Data'!$D:$D,"&lt;&gt;*ancel*", 'Raw Data'!$AN:$AN,"&gt;" &amp;DATE(2010, 1, 15 ))
)
                        )
/
(COUNTIFS('Raw Data'!$AN:$AN,"&lt;=" &amp;DATE(LEFT($AV$3, 4), MONTH("1 " &amp; K$6 &amp; " " &amp; LEFT($AV$3, 4)) + 1, 0 ), 'Raw Data'!$AN:$AN,"&gt;" &amp;DATE(LEFT($AV$3, 4), MONTH("1 " &amp; K$6 &amp; " " &amp; LEFT($AV$3, 4)), 0 ),'Raw Data'!$O:$O,""&amp;'Raw Data'!$B$1,'Raw Data'!$D:$D,"&lt;&gt;*ithdr*",'Raw Data'!$D:$D,"&lt;&gt;*ancel*",'Raw Data'!$P:$P,"--", 'Raw Data'!$AN:$AN,"&gt;" &amp;DATE(2010, 1, 15 ))
+
COUNTIFS('Raw Data'!$AN:$AN,"&lt;=" &amp;DATE(LEFT($AV$3, 4), MONTH("1 " &amp; K$6 &amp; " " &amp; LEFT($AV$3, 4)) + 1, 0 ), 'Raw Data'!$AN:$AN,"&gt;" &amp;DATE(LEFT($AV$3, 4), MONTH("1 " &amp; K$6 &amp; " " &amp; LEFT($AV$3, 4)), 0 ),'Raw Data'!$P:$P,""&amp;'Raw Data'!$B$1,'Raw Data'!$D:$D,"&lt;&gt;*ithdr*",'Raw Data'!$D:$D,"&lt;&gt;*ancel*", 'Raw Data'!$AN:$AN,"&gt;" &amp;DATE(2010, 1, 15 ))
)             )
),                   0)</f>
        <v>0</v>
      </c>
      <c r="L39" s="73"/>
      <c r="M39" s="73"/>
      <c r="N39" s="77"/>
      <c r="O39" s="107">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
SUMIFS('Raw Data'!$AN:$AN, 'Raw Data'!$AN:$AN,"&lt;=" &amp;DATE(LEFT($AV$3, 4), MONTH("1 " &amp; O$6 &amp; " " &amp; LEFT($AV$3, 4)) + 1, 0 ), 'Raw Data'!$AN:$AN,"&gt;" &amp;DATE(LEFT($AV$3, 4), MONTH("1 " &amp; O$6 &amp; " " &amp; LEFT($AV$3, 4)), 0 ),'Raw Data'!$P:$P,""&amp;'Raw Data'!$B$1,'Raw Data'!$D:$D,"&lt;&gt;*ithdr*",'Raw Data'!$D:$D,"&lt;&gt;*ancel*", 'Raw Data'!$AN:$AN,"&gt;" &amp;DATE(2010, 1, 15 ))
)
-
(   SUMIFS('Raw Data'!$AL:$AL, 'Raw Data'!$AN:$AN,"&lt;=" &amp;DATE(LEFT($AV$3, 4), MONTH("1 " &amp; O$6 &amp; " " &amp; LEFT($AV$3, 4)) + 1, 0 ), 'Raw Data'!$AN:$AN,"&gt;" &amp;DATE(LEFT($AV$3, 4), MONTH("1 " &amp; O$6 &amp; " " &amp; LEFT($AV$3, 4)), 0 ),'Raw Data'!$O:$O,""&amp;'Raw Data'!$B$1,'Raw Data'!$D:$D,"&lt;&gt;*ithdr*",'Raw Data'!$D:$D,"&lt;&gt;*ancel*",'Raw Data'!$P:$P,"--", 'Raw Data'!$AN:$AN,"&gt;" &amp;DATE(2010, 1, 15 ))
+
SUMIFS('Raw Data'!$AL:$AL, 'Raw Data'!$AN:$AN,"&lt;=" &amp;DATE(LEFT($AV$3, 4), MONTH("1 " &amp; O$6 &amp; " " &amp; LEFT($AV$3, 4)) + 1, 0 ), 'Raw Data'!$AN:$AN,"&gt;" &amp;DATE(LEFT($AV$3, 4), MONTH("1 " &amp; O$6 &amp; " " &amp; LEFT($AV$3, 4)), 0 ),'Raw Data'!$P:$P,""&amp;'Raw Data'!$B$1,'Raw Data'!$D:$D,"&lt;&gt;*ithdr*",'Raw Data'!$D:$D,"&lt;&gt;*ancel*", 'Raw Data'!$AN:$AN,"&gt;" &amp;DATE(2010, 1, 15 ))
)
                        )
/
(COUNTIFS('Raw Data'!$AN:$AN,"&lt;=" &amp;DATE(LEFT($AV$3, 4), MONTH("1 " &amp; O$6 &amp; " " &amp; LEFT($AV$3, 4)) + 1, 0 ), 'Raw Data'!$AN:$AN,"&gt;" &amp;DATE(LEFT($AV$3, 4), MONTH("1 " &amp; O$6 &amp; " " &amp; LEFT($AV$3, 4)), 0 ),'Raw Data'!$O:$O,""&amp;'Raw Data'!$B$1,'Raw Data'!$D:$D,"&lt;&gt;*ithdr*",'Raw Data'!$D:$D,"&lt;&gt;*ancel*",'Raw Data'!$P:$P,"--", 'Raw Data'!$AN:$AN,"&gt;" &amp;DATE(2010, 1, 15 ))
+
COUNTIFS('Raw Data'!$AN:$AN,"&lt;=" &amp;DATE(LEFT($AV$3, 4), MONTH("1 " &amp; O$6 &amp; " " &amp; LEFT($AV$3, 4)) + 1, 0 ), 'Raw Data'!$AN:$AN,"&gt;" &amp;DATE(LEFT($AV$3, 4), MONTH("1 " &amp; O$6 &amp; " " &amp; LEFT($AV$3, 4)), 0 ),'Raw Data'!$P:$P,""&amp;'Raw Data'!$B$1,'Raw Data'!$D:$D,"&lt;&gt;*ithdr*",'Raw Data'!$D:$D,"&lt;&gt;*ancel*", 'Raw Data'!$AN:$AN,"&gt;" &amp;DATE(2010, 1, 15 ))
)             )
),                   0)</f>
        <v>0</v>
      </c>
      <c r="P39" s="73"/>
      <c r="Q39" s="73"/>
      <c r="R39" s="77"/>
      <c r="S39" s="107">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
SUMIFS('Raw Data'!$AN:$AN, 'Raw Data'!$AN:$AN,"&lt;=" &amp;DATE(LEFT($AV$3, 4), MONTH("1 " &amp; S$6 &amp; " " &amp; LEFT($AV$3, 4)) + 1, 0 ), 'Raw Data'!$AN:$AN,"&gt;" &amp;DATE(LEFT($AV$3, 4), MONTH("1 " &amp; S$6 &amp; " " &amp; LEFT($AV$3, 4)), 0 ),'Raw Data'!$P:$P,""&amp;'Raw Data'!$B$1,'Raw Data'!$D:$D,"&lt;&gt;*ithdr*",'Raw Data'!$D:$D,"&lt;&gt;*ancel*", 'Raw Data'!$AN:$AN,"&gt;" &amp;DATE(2010, 1, 15 ))
)
-
(   SUMIFS('Raw Data'!$AL:$AL, 'Raw Data'!$AN:$AN,"&lt;=" &amp;DATE(LEFT($AV$3, 4), MONTH("1 " &amp; S$6 &amp; " " &amp; LEFT($AV$3, 4)) + 1, 0 ), 'Raw Data'!$AN:$AN,"&gt;" &amp;DATE(LEFT($AV$3, 4), MONTH("1 " &amp; S$6 &amp; " " &amp; LEFT($AV$3, 4)), 0 ),'Raw Data'!$O:$O,""&amp;'Raw Data'!$B$1,'Raw Data'!$D:$D,"&lt;&gt;*ithdr*",'Raw Data'!$D:$D,"&lt;&gt;*ancel*",'Raw Data'!$P:$P,"--", 'Raw Data'!$AN:$AN,"&gt;" &amp;DATE(2010, 1, 15 ))
+
SUMIFS('Raw Data'!$AL:$AL, 'Raw Data'!$AN:$AN,"&lt;=" &amp;DATE(LEFT($AV$3, 4), MONTH("1 " &amp; S$6 &amp; " " &amp; LEFT($AV$3, 4)) + 1, 0 ), 'Raw Data'!$AN:$AN,"&gt;" &amp;DATE(LEFT($AV$3, 4), MONTH("1 " &amp; S$6 &amp; " " &amp; LEFT($AV$3, 4)), 0 ),'Raw Data'!$P:$P,""&amp;'Raw Data'!$B$1,'Raw Data'!$D:$D,"&lt;&gt;*ithdr*",'Raw Data'!$D:$D,"&lt;&gt;*ancel*", 'Raw Data'!$AN:$AN,"&gt;" &amp;DATE(2010, 1, 15 ))
)
                        )
/
(COUNTIFS('Raw Data'!$AN:$AN,"&lt;=" &amp;DATE(LEFT($AV$3, 4), MONTH("1 " &amp; S$6 &amp; " " &amp; LEFT($AV$3, 4)) + 1, 0 ), 'Raw Data'!$AN:$AN,"&gt;" &amp;DATE(LEFT($AV$3, 4), MONTH("1 " &amp; S$6 &amp; " " &amp; LEFT($AV$3, 4)), 0 ),'Raw Data'!$O:$O,""&amp;'Raw Data'!$B$1,'Raw Data'!$D:$D,"&lt;&gt;*ithdr*",'Raw Data'!$D:$D,"&lt;&gt;*ancel*",'Raw Data'!$P:$P,"--", 'Raw Data'!$AN:$AN,"&gt;" &amp;DATE(2010, 1, 15 ))
+
COUNTIFS('Raw Data'!$AN:$AN,"&lt;=" &amp;DATE(LEFT($AV$3, 4), MONTH("1 " &amp; S$6 &amp; " " &amp; LEFT($AV$3, 4)) + 1, 0 ), 'Raw Data'!$AN:$AN,"&gt;" &amp;DATE(LEFT($AV$3, 4), MONTH("1 " &amp; S$6 &amp; " " &amp; LEFT($AV$3, 4)), 0 ),'Raw Data'!$P:$P,""&amp;'Raw Data'!$B$1,'Raw Data'!$D:$D,"&lt;&gt;*ithdr*",'Raw Data'!$D:$D,"&lt;&gt;*ancel*", 'Raw Data'!$AN:$AN,"&gt;" &amp;DATE(2010, 1, 15 ))
)             )
),                   0)</f>
        <v>0</v>
      </c>
      <c r="T39" s="73"/>
      <c r="U39" s="73"/>
      <c r="V39" s="77"/>
      <c r="W39" s="107">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
SUMIFS('Raw Data'!$AN:$AN, 'Raw Data'!$AN:$AN,"&lt;=" &amp;DATE(LEFT($AV$3, 4), MONTH("1 " &amp; W$6 &amp; " " &amp; LEFT($AV$3, 4)) + 1, 0 ), 'Raw Data'!$AN:$AN,"&gt;" &amp;DATE(LEFT($AV$3, 4), MONTH("1 " &amp; W$6 &amp; " " &amp; LEFT($AV$3, 4)), 0 ),'Raw Data'!$P:$P,""&amp;'Raw Data'!$B$1,'Raw Data'!$D:$D,"&lt;&gt;*ithdr*",'Raw Data'!$D:$D,"&lt;&gt;*ancel*", 'Raw Data'!$AN:$AN,"&gt;" &amp;DATE(2010, 1, 15 ))
)
-
(   SUMIFS('Raw Data'!$AL:$AL, 'Raw Data'!$AN:$AN,"&lt;=" &amp;DATE(LEFT($AV$3, 4), MONTH("1 " &amp; W$6 &amp; " " &amp; LEFT($AV$3, 4)) + 1, 0 ), 'Raw Data'!$AN:$AN,"&gt;" &amp;DATE(LEFT($AV$3, 4), MONTH("1 " &amp; W$6 &amp; " " &amp; LEFT($AV$3, 4)), 0 ),'Raw Data'!$O:$O,""&amp;'Raw Data'!$B$1,'Raw Data'!$D:$D,"&lt;&gt;*ithdr*",'Raw Data'!$D:$D,"&lt;&gt;*ancel*",'Raw Data'!$P:$P,"--", 'Raw Data'!$AN:$AN,"&gt;" &amp;DATE(2010, 1, 15 ))
+
SUMIFS('Raw Data'!$AL:$AL, 'Raw Data'!$AN:$AN,"&lt;=" &amp;DATE(LEFT($AV$3, 4), MONTH("1 " &amp; W$6 &amp; " " &amp; LEFT($AV$3, 4)) + 1, 0 ), 'Raw Data'!$AN:$AN,"&gt;" &amp;DATE(LEFT($AV$3, 4), MONTH("1 " &amp; W$6 &amp; " " &amp; LEFT($AV$3, 4)), 0 ),'Raw Data'!$P:$P,""&amp;'Raw Data'!$B$1,'Raw Data'!$D:$D,"&lt;&gt;*ithdr*",'Raw Data'!$D:$D,"&lt;&gt;*ancel*", 'Raw Data'!$AN:$AN,"&gt;" &amp;DATE(2010, 1, 15 ))
)
                        )
/
(COUNTIFS('Raw Data'!$AN:$AN,"&lt;=" &amp;DATE(LEFT($AV$3, 4), MONTH("1 " &amp; W$6 &amp; " " &amp; LEFT($AV$3, 4)) + 1, 0 ), 'Raw Data'!$AN:$AN,"&gt;" &amp;DATE(LEFT($AV$3, 4), MONTH("1 " &amp; W$6 &amp; " " &amp; LEFT($AV$3, 4)), 0 ),'Raw Data'!$O:$O,""&amp;'Raw Data'!$B$1,'Raw Data'!$D:$D,"&lt;&gt;*ithdr*",'Raw Data'!$D:$D,"&lt;&gt;*ancel*",'Raw Data'!$P:$P,"--", 'Raw Data'!$AN:$AN,"&gt;" &amp;DATE(2010, 1, 15 ))
+
COUNTIFS('Raw Data'!$AN:$AN,"&lt;=" &amp;DATE(LEFT($AV$3, 4), MONTH("1 " &amp; W$6 &amp; " " &amp; LEFT($AV$3, 4)) + 1, 0 ), 'Raw Data'!$AN:$AN,"&gt;" &amp;DATE(LEFT($AV$3, 4), MONTH("1 " &amp; W$6 &amp; " " &amp; LEFT($AV$3, 4)), 0 ),'Raw Data'!$P:$P,""&amp;'Raw Data'!$B$1,'Raw Data'!$D:$D,"&lt;&gt;*ithdr*",'Raw Data'!$D:$D,"&lt;&gt;*ancel*", 'Raw Data'!$AN:$AN,"&gt;" &amp;DATE(2010, 1, 15 ))
)             )
),                   0)</f>
        <v>0</v>
      </c>
      <c r="X39" s="73"/>
      <c r="Y39" s="73"/>
      <c r="Z39" s="77"/>
      <c r="AA39" s="107">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
SUMIFS('Raw Data'!$AN:$AN, 'Raw Data'!$AN:$AN,"&lt;=" &amp;DATE(LEFT($AV$3, 4), MONTH("1 " &amp; AA$6 &amp; " " &amp; LEFT($AV$3, 4)) + 1, 0 ), 'Raw Data'!$AN:$AN,"&gt;" &amp;DATE(LEFT($AV$3, 4), MONTH("1 " &amp; AA$6 &amp; " " &amp; LEFT($AV$3, 4)), 0 ),'Raw Data'!$P:$P,""&amp;'Raw Data'!$B$1,'Raw Data'!$D:$D,"&lt;&gt;*ithdr*",'Raw Data'!$D:$D,"&lt;&gt;*ancel*", 'Raw Data'!$AN:$AN,"&gt;" &amp;DATE(2010, 1, 15 ))
)
-
(   SUMIFS('Raw Data'!$AL:$AL, 'Raw Data'!$AN:$AN,"&lt;=" &amp;DATE(LEFT($AV$3, 4), MONTH("1 " &amp; AA$6 &amp; " " &amp; LEFT($AV$3, 4)) + 1, 0 ), 'Raw Data'!$AN:$AN,"&gt;" &amp;DATE(LEFT($AV$3, 4), MONTH("1 " &amp; AA$6 &amp; " " &amp; LEFT($AV$3, 4)), 0 ),'Raw Data'!$O:$O,""&amp;'Raw Data'!$B$1,'Raw Data'!$D:$D,"&lt;&gt;*ithdr*",'Raw Data'!$D:$D,"&lt;&gt;*ancel*",'Raw Data'!$P:$P,"--", 'Raw Data'!$AN:$AN,"&gt;" &amp;DATE(2010, 1, 15 ))
+
SUMIFS('Raw Data'!$AL:$AL, 'Raw Data'!$AN:$AN,"&lt;=" &amp;DATE(LEFT($AV$3, 4), MONTH("1 " &amp; AA$6 &amp; " " &amp; LEFT($AV$3, 4)) + 1, 0 ), 'Raw Data'!$AN:$AN,"&gt;" &amp;DATE(LEFT($AV$3, 4), MONTH("1 " &amp; AA$6 &amp; " " &amp; LEFT($AV$3, 4)), 0 ),'Raw Data'!$P:$P,""&amp;'Raw Data'!$B$1,'Raw Data'!$D:$D,"&lt;&gt;*ithdr*",'Raw Data'!$D:$D,"&lt;&gt;*ancel*", 'Raw Data'!$AN:$AN,"&gt;" &amp;DATE(2010, 1, 15 ))
)
                        )
/
(COUNTIFS('Raw Data'!$AN:$AN,"&lt;=" &amp;DATE(LEFT($AV$3, 4), MONTH("1 " &amp; AA$6 &amp; " " &amp; LEFT($AV$3, 4)) + 1, 0 ), 'Raw Data'!$AN:$AN,"&gt;" &amp;DATE(LEFT($AV$3, 4), MONTH("1 " &amp; AA$6 &amp; " " &amp; LEFT($AV$3, 4)), 0 ),'Raw Data'!$O:$O,""&amp;'Raw Data'!$B$1,'Raw Data'!$D:$D,"&lt;&gt;*ithdr*",'Raw Data'!$D:$D,"&lt;&gt;*ancel*",'Raw Data'!$P:$P,"--", 'Raw Data'!$AN:$AN,"&gt;" &amp;DATE(2010, 1, 15 ))
+
COUNTIFS('Raw Data'!$AN:$AN,"&lt;=" &amp;DATE(LEFT($AV$3, 4), MONTH("1 " &amp; AA$6 &amp; " " &amp; LEFT($AV$3, 4)) + 1, 0 ), 'Raw Data'!$AN:$AN,"&gt;" &amp;DATE(LEFT($AV$3, 4), MONTH("1 " &amp; AA$6 &amp; " " &amp; LEFT($AV$3, 4)), 0 ),'Raw Data'!$P:$P,""&amp;'Raw Data'!$B$1,'Raw Data'!$D:$D,"&lt;&gt;*ithdr*",'Raw Data'!$D:$D,"&lt;&gt;*ancel*", 'Raw Data'!$AN:$AN,"&gt;" &amp;DATE(2010, 1, 15 ))
)             )
),                   0)</f>
        <v>0</v>
      </c>
      <c r="AB39" s="73"/>
      <c r="AC39" s="73"/>
      <c r="AD39" s="77"/>
      <c r="AE39" s="107">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
SUMIFS('Raw Data'!$AN:$AN, 'Raw Data'!$AN:$AN,"&lt;=" &amp;DATE(LEFT($AV$3, 4), MONTH("1 " &amp; AE$6 &amp; " " &amp; LEFT($AV$3, 4)) + 1, 0 ), 'Raw Data'!$AN:$AN,"&gt;" &amp;DATE(LEFT($AV$3, 4), MONTH("1 " &amp; AE$6 &amp; " " &amp; LEFT($AV$3, 4)), 0 ),'Raw Data'!$P:$P,""&amp;'Raw Data'!$B$1,'Raw Data'!$D:$D,"&lt;&gt;*ithdr*",'Raw Data'!$D:$D,"&lt;&gt;*ancel*", 'Raw Data'!$AN:$AN,"&gt;" &amp;DATE(2010, 1, 15 ))
)
-
(   SUMIFS('Raw Data'!$AL:$AL, 'Raw Data'!$AN:$AN,"&lt;=" &amp;DATE(LEFT($AV$3, 4), MONTH("1 " &amp; AE$6 &amp; " " &amp; LEFT($AV$3, 4)) + 1, 0 ), 'Raw Data'!$AN:$AN,"&gt;" &amp;DATE(LEFT($AV$3, 4), MONTH("1 " &amp; AE$6 &amp; " " &amp; LEFT($AV$3, 4)), 0 ),'Raw Data'!$O:$O,""&amp;'Raw Data'!$B$1,'Raw Data'!$D:$D,"&lt;&gt;*ithdr*",'Raw Data'!$D:$D,"&lt;&gt;*ancel*",'Raw Data'!$P:$P,"--", 'Raw Data'!$AN:$AN,"&gt;" &amp;DATE(2010, 1, 15 ))
+
SUMIFS('Raw Data'!$AL:$AL, 'Raw Data'!$AN:$AN,"&lt;=" &amp;DATE(LEFT($AV$3, 4), MONTH("1 " &amp; AE$6 &amp; " " &amp; LEFT($AV$3, 4)) + 1, 0 ), 'Raw Data'!$AN:$AN,"&gt;" &amp;DATE(LEFT($AV$3, 4), MONTH("1 " &amp; AE$6 &amp; " " &amp; LEFT($AV$3, 4)), 0 ),'Raw Data'!$P:$P,""&amp;'Raw Data'!$B$1,'Raw Data'!$D:$D,"&lt;&gt;*ithdr*",'Raw Data'!$D:$D,"&lt;&gt;*ancel*", 'Raw Data'!$AN:$AN,"&gt;" &amp;DATE(2010, 1, 15 ))
)
                        )
/
(COUNTIFS('Raw Data'!$AN:$AN,"&lt;=" &amp;DATE(LEFT($AV$3, 4), MONTH("1 " &amp; AE$6 &amp; " " &amp; LEFT($AV$3, 4)) + 1, 0 ), 'Raw Data'!$AN:$AN,"&gt;" &amp;DATE(LEFT($AV$3, 4), MONTH("1 " &amp; AE$6 &amp; " " &amp; LEFT($AV$3, 4)), 0 ),'Raw Data'!$O:$O,""&amp;'Raw Data'!$B$1,'Raw Data'!$D:$D,"&lt;&gt;*ithdr*",'Raw Data'!$D:$D,"&lt;&gt;*ancel*",'Raw Data'!$P:$P,"--", 'Raw Data'!$AN:$AN,"&gt;" &amp;DATE(2010, 1, 15 ))
+
COUNTIFS('Raw Data'!$AN:$AN,"&lt;=" &amp;DATE(LEFT($AV$3, 4), MONTH("1 " &amp; AE$6 &amp; " " &amp; LEFT($AV$3, 4)) + 1, 0 ), 'Raw Data'!$AN:$AN,"&gt;" &amp;DATE(LEFT($AV$3, 4), MONTH("1 " &amp; AE$6 &amp; " " &amp; LEFT($AV$3, 4)), 0 ),'Raw Data'!$P:$P,""&amp;'Raw Data'!$B$1,'Raw Data'!$D:$D,"&lt;&gt;*ithdr*",'Raw Data'!$D:$D,"&lt;&gt;*ancel*", 'Raw Data'!$AN:$AN,"&gt;" &amp;DATE(2010, 1, 15 ))
)             )
),                   0)</f>
        <v>0</v>
      </c>
      <c r="AF39" s="73"/>
      <c r="AG39" s="73"/>
      <c r="AH39" s="77"/>
      <c r="AI39" s="107">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
SUMIFS('Raw Data'!$AN:$AN, 'Raw Data'!$AN:$AN,"&lt;=" &amp;DATE(LEFT($AV$3, 4), MONTH("1 " &amp; AI$6 &amp; " " &amp; LEFT($AV$3, 4)) + 1, 0 ), 'Raw Data'!$AN:$AN,"&gt;" &amp;DATE(LEFT($AV$3, 4), MONTH("1 " &amp; AI$6 &amp; " " &amp; LEFT($AV$3, 4)), 0 ),'Raw Data'!$P:$P,""&amp;'Raw Data'!$B$1,'Raw Data'!$D:$D,"&lt;&gt;*ithdr*",'Raw Data'!$D:$D,"&lt;&gt;*ancel*", 'Raw Data'!$AN:$AN,"&gt;" &amp;DATE(2010, 1, 15 ))
)
-
(   SUMIFS('Raw Data'!$AL:$AL, 'Raw Data'!$AN:$AN,"&lt;=" &amp;DATE(LEFT($AV$3, 4), MONTH("1 " &amp; AI$6 &amp; " " &amp; LEFT($AV$3, 4)) + 1, 0 ), 'Raw Data'!$AN:$AN,"&gt;" &amp;DATE(LEFT($AV$3, 4), MONTH("1 " &amp; AI$6 &amp; " " &amp; LEFT($AV$3, 4)), 0 ),'Raw Data'!$O:$O,""&amp;'Raw Data'!$B$1,'Raw Data'!$D:$D,"&lt;&gt;*ithdr*",'Raw Data'!$D:$D,"&lt;&gt;*ancel*",'Raw Data'!$P:$P,"--", 'Raw Data'!$AN:$AN,"&gt;" &amp;DATE(2010, 1, 15 ))
+
SUMIFS('Raw Data'!$AL:$AL, 'Raw Data'!$AN:$AN,"&lt;=" &amp;DATE(LEFT($AV$3, 4), MONTH("1 " &amp; AI$6 &amp; " " &amp; LEFT($AV$3, 4)) + 1, 0 ), 'Raw Data'!$AN:$AN,"&gt;" &amp;DATE(LEFT($AV$3, 4), MONTH("1 " &amp; AI$6 &amp; " " &amp; LEFT($AV$3, 4)), 0 ),'Raw Data'!$P:$P,""&amp;'Raw Data'!$B$1,'Raw Data'!$D:$D,"&lt;&gt;*ithdr*",'Raw Data'!$D:$D,"&lt;&gt;*ancel*", 'Raw Data'!$AN:$AN,"&gt;" &amp;DATE(2010, 1, 15 ))
)
                        )
/
(COUNTIFS('Raw Data'!$AN:$AN,"&lt;=" &amp;DATE(LEFT($AV$3, 4), MONTH("1 " &amp; AI$6 &amp; " " &amp; LEFT($AV$3, 4)) + 1, 0 ), 'Raw Data'!$AN:$AN,"&gt;" &amp;DATE(LEFT($AV$3, 4), MONTH("1 " &amp; AI$6 &amp; " " &amp; LEFT($AV$3, 4)), 0 ),'Raw Data'!$O:$O,""&amp;'Raw Data'!$B$1,'Raw Data'!$D:$D,"&lt;&gt;*ithdr*",'Raw Data'!$D:$D,"&lt;&gt;*ancel*",'Raw Data'!$P:$P,"--", 'Raw Data'!$AN:$AN,"&gt;" &amp;DATE(2010, 1, 15 ))
+
COUNTIFS('Raw Data'!$AN:$AN,"&lt;=" &amp;DATE(LEFT($AV$3, 4), MONTH("1 " &amp; AI$6 &amp; " " &amp; LEFT($AV$3, 4)) + 1, 0 ), 'Raw Data'!$AN:$AN,"&gt;" &amp;DATE(LEFT($AV$3, 4), MONTH("1 " &amp; AI$6 &amp; " " &amp; LEFT($AV$3, 4)), 0 ),'Raw Data'!$P:$P,""&amp;'Raw Data'!$B$1,'Raw Data'!$D:$D,"&lt;&gt;*ithdr*",'Raw Data'!$D:$D,"&lt;&gt;*ancel*", 'Raw Data'!$AN:$AN,"&gt;" &amp;DATE(2010, 1, 15 ))
)             )
),                   0)</f>
        <v>0</v>
      </c>
      <c r="AJ39" s="73"/>
      <c r="AK39" s="73"/>
      <c r="AL39" s="77"/>
      <c r="AM39" s="107">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
SUMIFS('Raw Data'!$AN:$AN, 'Raw Data'!$AN:$AN,"&lt;=" &amp;DATE(LEFT($AV$3, 4), MONTH("1 " &amp; AM$6 &amp; " " &amp; LEFT($AV$3, 4)) + 1, 0 ), 'Raw Data'!$AN:$AN,"&gt;" &amp;DATE(LEFT($AV$3, 4), MONTH("1 " &amp; AM$6 &amp; " " &amp; LEFT($AV$3, 4)), 0 ),'Raw Data'!$P:$P,""&amp;'Raw Data'!$B$1,'Raw Data'!$D:$D,"&lt;&gt;*ithdr*",'Raw Data'!$D:$D,"&lt;&gt;*ancel*", 'Raw Data'!$AN:$AN,"&gt;" &amp;DATE(2010, 1, 15 ))
)
-
(   SUMIFS('Raw Data'!$AL:$AL, 'Raw Data'!$AN:$AN,"&lt;=" &amp;DATE(LEFT($AV$3, 4), MONTH("1 " &amp; AM$6 &amp; " " &amp; LEFT($AV$3, 4)) + 1, 0 ), 'Raw Data'!$AN:$AN,"&gt;" &amp;DATE(LEFT($AV$3, 4), MONTH("1 " &amp; AM$6 &amp; " " &amp; LEFT($AV$3, 4)), 0 ),'Raw Data'!$O:$O,""&amp;'Raw Data'!$B$1,'Raw Data'!$D:$D,"&lt;&gt;*ithdr*",'Raw Data'!$D:$D,"&lt;&gt;*ancel*",'Raw Data'!$P:$P,"--", 'Raw Data'!$AN:$AN,"&gt;" &amp;DATE(2010, 1, 15 ))
+
SUMIFS('Raw Data'!$AL:$AL, 'Raw Data'!$AN:$AN,"&lt;=" &amp;DATE(LEFT($AV$3, 4), MONTH("1 " &amp; AM$6 &amp; " " &amp; LEFT($AV$3, 4)) + 1, 0 ), 'Raw Data'!$AN:$AN,"&gt;" &amp;DATE(LEFT($AV$3, 4), MONTH("1 " &amp; AM$6 &amp; " " &amp; LEFT($AV$3, 4)), 0 ),'Raw Data'!$P:$P,""&amp;'Raw Data'!$B$1,'Raw Data'!$D:$D,"&lt;&gt;*ithdr*",'Raw Data'!$D:$D,"&lt;&gt;*ancel*", 'Raw Data'!$AN:$AN,"&gt;" &amp;DATE(2010, 1, 15 ))
)
                        )
/
(COUNTIFS('Raw Data'!$AN:$AN,"&lt;=" &amp;DATE(LEFT($AV$3, 4), MONTH("1 " &amp; AM$6 &amp; " " &amp; LEFT($AV$3, 4)) + 1, 0 ), 'Raw Data'!$AN:$AN,"&gt;" &amp;DATE(LEFT($AV$3, 4), MONTH("1 " &amp; AM$6 &amp; " " &amp; LEFT($AV$3, 4)), 0 ),'Raw Data'!$O:$O,""&amp;'Raw Data'!$B$1,'Raw Data'!$D:$D,"&lt;&gt;*ithdr*",'Raw Data'!$D:$D,"&lt;&gt;*ancel*",'Raw Data'!$P:$P,"--", 'Raw Data'!$AN:$AN,"&gt;" &amp;DATE(2010, 1, 15 ))
+
COUNTIFS('Raw Data'!$AN:$AN,"&lt;=" &amp;DATE(LEFT($AV$3, 4), MONTH("1 " &amp; AM$6 &amp; " " &amp; LEFT($AV$3, 4)) + 1, 0 ), 'Raw Data'!$AN:$AN,"&gt;" &amp;DATE(LEFT($AV$3, 4), MONTH("1 " &amp; AM$6 &amp; " " &amp; LEFT($AV$3, 4)), 0 ),'Raw Data'!$P:$P,""&amp;'Raw Data'!$B$1,'Raw Data'!$D:$D,"&lt;&gt;*ithdr*",'Raw Data'!$D:$D,"&lt;&gt;*ancel*", 'Raw Data'!$AN:$AN,"&gt;" &amp;DATE(2010, 1, 15 ))
)             )
),                   0)</f>
        <v>0</v>
      </c>
      <c r="AN39" s="73"/>
      <c r="AO39" s="73"/>
      <c r="AP39" s="77"/>
      <c r="AQ39" s="107">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
SUMIFS('Raw Data'!$AN:$AN, 'Raw Data'!$AN:$AN,"&lt;=" &amp;DATE(LEFT($AV$3, 4), MONTH("1 " &amp; AQ$6 &amp; " " &amp; LEFT($AV$3, 4)) + 1, 0 ), 'Raw Data'!$AN:$AN,"&gt;" &amp;DATE(LEFT($AV$3, 4), MONTH("1 " &amp; AQ$6 &amp; " " &amp; LEFT($AV$3, 4)), 0 ),'Raw Data'!$P:$P,""&amp;'Raw Data'!$B$1,'Raw Data'!$D:$D,"&lt;&gt;*ithdr*",'Raw Data'!$D:$D,"&lt;&gt;*ancel*", 'Raw Data'!$AN:$AN,"&gt;" &amp;DATE(2010, 1, 15 ))
)
-
(   SUMIFS('Raw Data'!$AL:$AL, 'Raw Data'!$AN:$AN,"&lt;=" &amp;DATE(LEFT($AV$3, 4), MONTH("1 " &amp; AQ$6 &amp; " " &amp; LEFT($AV$3, 4)) + 1, 0 ), 'Raw Data'!$AN:$AN,"&gt;" &amp;DATE(LEFT($AV$3, 4), MONTH("1 " &amp; AQ$6 &amp; " " &amp; LEFT($AV$3, 4)), 0 ),'Raw Data'!$O:$O,""&amp;'Raw Data'!$B$1,'Raw Data'!$D:$D,"&lt;&gt;*ithdr*",'Raw Data'!$D:$D,"&lt;&gt;*ancel*",'Raw Data'!$P:$P,"--", 'Raw Data'!$AN:$AN,"&gt;" &amp;DATE(2010, 1, 15 ))
+
SUMIFS('Raw Data'!$AL:$AL, 'Raw Data'!$AN:$AN,"&lt;=" &amp;DATE(LEFT($AV$3, 4), MONTH("1 " &amp; AQ$6 &amp; " " &amp; LEFT($AV$3, 4)) + 1, 0 ), 'Raw Data'!$AN:$AN,"&gt;" &amp;DATE(LEFT($AV$3, 4), MONTH("1 " &amp; AQ$6 &amp; " " &amp; LEFT($AV$3, 4)), 0 ),'Raw Data'!$P:$P,""&amp;'Raw Data'!$B$1,'Raw Data'!$D:$D,"&lt;&gt;*ithdr*",'Raw Data'!$D:$D,"&lt;&gt;*ancel*", 'Raw Data'!$AN:$AN,"&gt;" &amp;DATE(2010, 1, 15 ))
)
                        )
/
(COUNTIFS('Raw Data'!$AN:$AN,"&lt;=" &amp;DATE(LEFT($AV$3, 4), MONTH("1 " &amp; AQ$6 &amp; " " &amp; LEFT($AV$3, 4)) + 1, 0 ), 'Raw Data'!$AN:$AN,"&gt;" &amp;DATE(LEFT($AV$3, 4), MONTH("1 " &amp; AQ$6 &amp; " " &amp; LEFT($AV$3, 4)), 0 ),'Raw Data'!$O:$O,""&amp;'Raw Data'!$B$1,'Raw Data'!$D:$D,"&lt;&gt;*ithdr*",'Raw Data'!$D:$D,"&lt;&gt;*ancel*",'Raw Data'!$P:$P,"--", 'Raw Data'!$AN:$AN,"&gt;" &amp;DATE(2010, 1, 15 ))
+
COUNTIFS('Raw Data'!$AN:$AN,"&lt;=" &amp;DATE(LEFT($AV$3, 4), MONTH("1 " &amp; AQ$6 &amp; " " &amp; LEFT($AV$3, 4)) + 1, 0 ), 'Raw Data'!$AN:$AN,"&gt;" &amp;DATE(LEFT($AV$3, 4), MONTH("1 " &amp; AQ$6 &amp; " " &amp; LEFT($AV$3, 4)), 0 ),'Raw Data'!$P:$P,""&amp;'Raw Data'!$B$1,'Raw Data'!$D:$D,"&lt;&gt;*ithdr*",'Raw Data'!$D:$D,"&lt;&gt;*ancel*", 'Raw Data'!$AN:$AN,"&gt;" &amp;DATE(2010, 1, 15 ))
)             )
),                   0)</f>
        <v>0</v>
      </c>
      <c r="AR39" s="73"/>
      <c r="AS39" s="73"/>
      <c r="AT39" s="77"/>
      <c r="AU39" s="107">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
SUMIFS('Raw Data'!$AN:$AN, 'Raw Data'!$AN:$AN,"&lt;=" &amp;DATE(MID($AV$3, 15, 4), MONTH("1 " &amp; AU$6 &amp; " " &amp; MID($AV$3, 15, 4)) + 1, 0 ), 'Raw Data'!$AN:$AN,"&gt;" &amp;DATE(MID($AV$3, 15, 4), MONTH("1 " &amp; AU$6 &amp; " " &amp; MID($AV$3, 15, 4)), 0 ),'Raw Data'!$P:$P,""&amp;'Raw Data'!$B$1,'Raw Data'!$D:$D,"&lt;&gt;*ithdr*",'Raw Data'!$D:$D,"&lt;&gt;*ancel*", 'Raw Data'!$AN:$AN,"&gt;" &amp;DATE(2010, 1, 15 ))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
SUMIFS('Raw Data'!$AL:$AL, 'Raw Data'!$AN:$AN,"&lt;=" &amp;DATE(MID($AV$3, 15, 4), MONTH("1 " &amp; AU$6 &amp; " " &amp; MID($AV$3, 15, 4)) + 1, 0 ), 'Raw Data'!$AN:$AN,"&gt;" &amp;DATE(MID($AV$3, 15, 4), MONTH("1 " &amp; AU$6 &amp; " " &amp; MID($AV$3, 15, 4)), 0 ),'Raw Data'!$P:$P,""&amp;'Raw Data'!$B$1,'Raw Data'!$D:$D,"&lt;&gt;*ithdr*",'Raw Data'!$D:$D,"&lt;&gt;*ancel*", 'Raw Data'!$AN:$AN,"&gt;" &amp;DATE(2010, 1, 15 ))
)
                        )
/
(COUNTIFS('Raw Data'!$AN:$AN,"&lt;=" &amp;DATE(MID($AV$3, 15, 4), MONTH("1 " &amp; AU$6 &amp; " " &amp; MID($AV$3, 15, 4)) + 1, 0 ), 'Raw Data'!$AN:$AN,"&gt;" &amp;DATE(MID($AV$3, 15, 4), MONTH("1 " &amp; AU$6 &amp; " " &amp; MID($AV$3, 15, 4)), 0 ),'Raw Data'!$O:$O,""&amp;'Raw Data'!$B$1,'Raw Data'!$D:$D,"&lt;&gt;*ithdr*",'Raw Data'!$D:$D,"&lt;&gt;*ancel*",'Raw Data'!$P:$P,"--", 'Raw Data'!$AN:$AN,"&gt;" &amp;DATE(2010, 1, 15 ))
+
COUNTIFS('Raw Data'!$AN:$AN,"&lt;=" &amp;DATE(MID($AV$3, 15, 4), MONTH("1 " &amp; AU$6 &amp; " " &amp; MID($AV$3, 15, 4)) + 1, 0 ), 'Raw Data'!$AN:$AN,"&gt;" &amp;DATE(MID($AV$3, 15, 4), MONTH("1 " &amp; AU$6 &amp; " " &amp; MID($AV$3, 15, 4)), 0 ),'Raw Data'!$P:$P,""&amp;'Raw Data'!$B$1,'Raw Data'!$D:$D,"&lt;&gt;*ithdr*",'Raw Data'!$D:$D,"&lt;&gt;*ancel*", 'Raw Data'!$AN:$AN,"&gt;" &amp;DATE(2010, 1, 15 ))
)             )
),                   0)</f>
        <v>0</v>
      </c>
      <c r="AV39" s="73"/>
      <c r="AW39" s="73"/>
      <c r="AX39" s="77"/>
      <c r="AY39" s="107">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
SUMIFS('Raw Data'!$AN:$AN, 'Raw Data'!$AN:$AN,"&lt;=" &amp;DATE(MID($AV$3, 15, 4), MONTH("1 " &amp; AY$6 &amp; " " &amp; MID($AV$3, 15, 4)) + 1, 0 ), 'Raw Data'!$AN:$AN,"&gt;" &amp;DATE(MID($AV$3, 15, 4), MONTH("1 " &amp; AY$6 &amp; " " &amp; MID($AV$3, 15, 4)), 0 ),'Raw Data'!$P:$P,""&amp;'Raw Data'!$B$1,'Raw Data'!$D:$D,"&lt;&gt;*ithdr*",'Raw Data'!$D:$D,"&lt;&gt;*ancel*", 'Raw Data'!$AN:$AN,"&gt;" &amp;DATE(2010, 1, 15 ))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
SUMIFS('Raw Data'!$AL:$AL, 'Raw Data'!$AN:$AN,"&lt;=" &amp;DATE(MID($AV$3, 15, 4), MONTH("1 " &amp; AY$6 &amp; " " &amp; MID($AV$3, 15, 4)) + 1, 0 ), 'Raw Data'!$AN:$AN,"&gt;" &amp;DATE(MID($AV$3, 15, 4), MONTH("1 " &amp; AY$6 &amp; " " &amp; MID($AV$3, 15, 4)), 0 ),'Raw Data'!$P:$P,""&amp;'Raw Data'!$B$1,'Raw Data'!$D:$D,"&lt;&gt;*ithdr*",'Raw Data'!$D:$D,"&lt;&gt;*ancel*", 'Raw Data'!$AN:$AN,"&gt;" &amp;DATE(2010, 1, 15 ))
)
                        )
/
(COUNTIFS('Raw Data'!$AN:$AN,"&lt;=" &amp;DATE(MID($AV$3, 15, 4), MONTH("1 " &amp; AY$6 &amp; " " &amp; MID($AV$3, 15, 4)) + 1, 0 ), 'Raw Data'!$AN:$AN,"&gt;" &amp;DATE(MID($AV$3, 15, 4), MONTH("1 " &amp; AY$6 &amp; " " &amp; MID($AV$3, 15, 4)), 0 ),'Raw Data'!$O:$O,""&amp;'Raw Data'!$B$1,'Raw Data'!$D:$D,"&lt;&gt;*ithdr*",'Raw Data'!$D:$D,"&lt;&gt;*ancel*",'Raw Data'!$P:$P,"--", 'Raw Data'!$AN:$AN,"&gt;" &amp;DATE(2010, 1, 15 ))
+
COUNTIFS('Raw Data'!$AN:$AN,"&lt;=" &amp;DATE(MID($AV$3, 15, 4), MONTH("1 " &amp; AY$6 &amp; " " &amp; MID($AV$3, 15, 4)) + 1, 0 ), 'Raw Data'!$AN:$AN,"&gt;" &amp;DATE(MID($AV$3, 15, 4), MONTH("1 " &amp; AY$6 &amp; " " &amp; MID($AV$3, 15, 4)), 0 ),'Raw Data'!$P:$P,""&amp;'Raw Data'!$B$1,'Raw Data'!$D:$D,"&lt;&gt;*ithdr*",'Raw Data'!$D:$D,"&lt;&gt;*ancel*", 'Raw Data'!$AN:$AN,"&gt;" &amp;DATE(2010, 1, 15 ))
)             )
),                   0)</f>
        <v>0</v>
      </c>
      <c r="AZ39" s="73"/>
      <c r="BA39" s="73"/>
      <c r="BB39" s="77"/>
      <c r="BC39" s="107">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
SUMIFS('Raw Data'!$AN:$AN, 'Raw Data'!$AN:$AN,"&lt;=" &amp;DATE(MID($AV$3, 15, 4), MONTH("1 " &amp; BC$6 &amp; " " &amp; MID($AV$3, 15, 4)) + 1, 0 ), 'Raw Data'!$AN:$AN,"&gt;" &amp;DATE(MID($AV$3, 15, 4), MONTH("1 " &amp; BC$6 &amp; " " &amp; MID($AV$3, 15, 4)), 0 ),'Raw Data'!$P:$P,""&amp;'Raw Data'!$B$1,'Raw Data'!$D:$D,"&lt;&gt;*ithdr*",'Raw Data'!$D:$D,"&lt;&gt;*ancel*", 'Raw Data'!$AN:$AN,"&gt;" &amp;DATE(2010, 1, 15 ))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
SUMIFS('Raw Data'!$AL:$AL, 'Raw Data'!$AN:$AN,"&lt;=" &amp;DATE(MID($AV$3, 15, 4), MONTH("1 " &amp; BC$6 &amp; " " &amp; MID($AV$3, 15, 4)) + 1, 0 ), 'Raw Data'!$AN:$AN,"&gt;" &amp;DATE(MID($AV$3, 15, 4), MONTH("1 " &amp; BC$6 &amp; " " &amp; MID($AV$3, 15, 4)), 0 ),'Raw Data'!$P:$P,""&amp;'Raw Data'!$B$1,'Raw Data'!$D:$D,"&lt;&gt;*ithdr*",'Raw Data'!$D:$D,"&lt;&gt;*ancel*", 'Raw Data'!$AN:$AN,"&gt;" &amp;DATE(2010, 1, 15 ))
)
                        )
/
(COUNTIFS('Raw Data'!$AN:$AN,"&lt;=" &amp;DATE(MID($AV$3, 15, 4), MONTH("1 " &amp; BC$6 &amp; " " &amp; MID($AV$3, 15, 4)) + 1, 0 ), 'Raw Data'!$AN:$AN,"&gt;" &amp;DATE(MID($AV$3, 15, 4), MONTH("1 " &amp; BC$6 &amp; " " &amp; MID($AV$3, 15, 4)), 0 ),'Raw Data'!$O:$O,""&amp;'Raw Data'!$B$1,'Raw Data'!$D:$D,"&lt;&gt;*ithdr*",'Raw Data'!$D:$D,"&lt;&gt;*ancel*",'Raw Data'!$P:$P,"--", 'Raw Data'!$AN:$AN,"&gt;" &amp;DATE(2010, 1, 15 ))
+
COUNTIFS('Raw Data'!$AN:$AN,"&lt;=" &amp;DATE(MID($AV$3, 15, 4), MONTH("1 " &amp; BC$6 &amp; " " &amp; MID($AV$3, 15, 4)) + 1, 0 ), 'Raw Data'!$AN:$AN,"&gt;" &amp;DATE(MID($AV$3, 15, 4), MONTH("1 " &amp; BC$6 &amp; " " &amp; MID($AV$3, 15, 4)), 0 ),'Raw Data'!$P:$P,""&amp;'Raw Data'!$B$1,'Raw Data'!$D:$D,"&lt;&gt;*ithdr*",'Raw Data'!$D:$D,"&lt;&gt;*ancel*", 'Raw Data'!$AN:$AN,"&gt;" &amp;DATE(2010, 1, 15 ))
)             )
),                   0)</f>
        <v>0</v>
      </c>
      <c r="BD39" s="73"/>
      <c r="BE39" s="73"/>
      <c r="BF39" s="74"/>
    </row>
    <row r="40" ht="12.75" customHeight="1">
      <c r="A40" s="75" t="s">
        <v>119</v>
      </c>
      <c r="B40" s="73"/>
      <c r="C40" s="73"/>
      <c r="D40" s="73"/>
      <c r="E40" s="73"/>
      <c r="F40" s="73"/>
      <c r="G40" s="73"/>
      <c r="H40" s="73"/>
      <c r="I40" s="73"/>
      <c r="J40" s="77"/>
      <c r="K40" s="109">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Data'!$H:$H,"Ear*")
+
SUMIFS('Raw Data'!$AN:$AN, 'Raw Data'!$AN:$AN,"&lt;=" &amp;DATE(LEFT($AV$3, 4), MONTH("1 " &amp; K$6 &amp; " " &amp; LEFT($AV$3, 4)) + 1, 0 ), 'Raw Data'!$AN:$AN,"&gt;" &amp;DATE(LEFT($AV$3, 4), MONTH("1 " &amp; K$6 &amp; " " &amp; LEFT($AV$3, 4)), 0 ),'Raw Data'!$P:$P,""&amp;'Raw Data'!$B$1,'Raw Data'!$D:$D,"&lt;&gt;*ithdr*",'Raw Data'!$D:$D,"&lt;&gt;*ancel*", 'Raw Data'!$AN:$AN,"&gt;" &amp;DATE(2010, 1, 15 ), 'Raw Data'!$H:$H,"Ear*")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Data'!$H:$H,"Ear*")
+
SUMIFS('Raw Data'!$AL:$AL, 'Raw Data'!$AN:$AN,"&lt;=" &amp;DATE(LEFT($AV$3, 4), MONTH("1 " &amp; K$6 &amp; " " &amp; LEFT($AV$3, 4)) + 1, 0 ), 'Raw Data'!$AN:$AN,"&gt;" &amp;DATE(LEFT($AV$3, 4), MONTH("1 " &amp; K$6 &amp; " " &amp; LEFT($AV$3, 4)), 0 ),'Raw Data'!$P:$P,""&amp;'Raw Data'!$B$1,'Raw Data'!$D:$D,"&lt;&gt;*ithdr*",'Raw Data'!$D:$D,"&lt;&gt;*ancel*", 'Raw Data'!$AN:$AN,"&gt;" &amp;DATE(2010, 1, 15 ), 'Raw Data'!$H:$H,"Ear*")
)
                        )
/
(COUNTIFS('Raw Data'!$AN:$AN,"&lt;=" &amp;DATE(LEFT($AV$3, 4), MONTH("1 " &amp; K$6 &amp; " " &amp; LEFT($AV$3, 4)) + 1, 0 ), 'Raw Data'!$AN:$AN,"&gt;" &amp;DATE(LEFT($AV$3, 4), MONTH("1 " &amp; K$6 &amp; " " &amp; LEFT($AV$3, 4)), 0 ),'Raw Data'!$O:$O,""&amp;'Raw Data'!$B$1,'Raw Data'!$D:$D,"&lt;&gt;*ithdr*",'Raw Data'!$D:$D,"&lt;&gt;*ancel*",'Raw Data'!$P:$P,"--", 'Raw Data'!$AN:$AN,"&gt;" &amp;DATE(2010, 1, 15 ), 'Raw Data'!$H:$H,"Ear*")
+
COUNTIFS('Raw Data'!$AN:$AN,"&lt;=" &amp;DATE(LEFT($AV$3, 4), MONTH("1 " &amp; K$6 &amp; " " &amp; LEFT($AV$3, 4)) + 1, 0 ), 'Raw Data'!$AN:$AN,"&gt;" &amp;DATE(LEFT($AV$3, 4), MONTH("1 " &amp; K$6 &amp; " " &amp; LEFT($AV$3, 4)), 0 ),'Raw Data'!$P:$P,""&amp;'Raw Data'!$B$1,'Raw Data'!$D:$D,"&lt;&gt;*ithdr*",'Raw Data'!$D:$D,"&lt;&gt;*ancel*", 'Raw Data'!$AN:$AN,"&gt;" &amp;DATE(2010, 1, 15 ), 'Raw Data'!$H:$H,"Ear*")
)             )
),                   0)</f>
        <v>0</v>
      </c>
      <c r="L40" s="73"/>
      <c r="M40" s="73"/>
      <c r="N40" s="77"/>
      <c r="O40" s="109">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Data'!$H:$H,"Ear*")
+
SUMIFS('Raw Data'!$AN:$AN, 'Raw Data'!$AN:$AN,"&lt;=" &amp;DATE(LEFT($AV$3, 4), MONTH("1 " &amp; O$6 &amp; " " &amp; LEFT($AV$3, 4)) + 1, 0 ), 'Raw Data'!$AN:$AN,"&gt;" &amp;DATE(LEFT($AV$3, 4), MONTH("1 " &amp; O$6 &amp; " " &amp; LEFT($AV$3, 4)), 0 ),'Raw Data'!$P:$P,""&amp;'Raw Data'!$B$1,'Raw Data'!$D:$D,"&lt;&gt;*ithdr*",'Raw Data'!$D:$D,"&lt;&gt;*ancel*", 'Raw Data'!$AN:$AN,"&gt;" &amp;DATE(2010, 1, 15 ), 'Raw Data'!$H:$H,"Ear*")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Data'!$H:$H,"Ear*")
+
SUMIFS('Raw Data'!$AL:$AL, 'Raw Data'!$AN:$AN,"&lt;=" &amp;DATE(LEFT($AV$3, 4), MONTH("1 " &amp; O$6 &amp; " " &amp; LEFT($AV$3, 4)) + 1, 0 ), 'Raw Data'!$AN:$AN,"&gt;" &amp;DATE(LEFT($AV$3, 4), MONTH("1 " &amp; O$6 &amp; " " &amp; LEFT($AV$3, 4)), 0 ),'Raw Data'!$P:$P,""&amp;'Raw Data'!$B$1,'Raw Data'!$D:$D,"&lt;&gt;*ithdr*",'Raw Data'!$D:$D,"&lt;&gt;*ancel*", 'Raw Data'!$AN:$AN,"&gt;" &amp;DATE(2010, 1, 15 ), 'Raw Data'!$H:$H,"Ear*")
)
                        )
/
(COUNTIFS('Raw Data'!$AN:$AN,"&lt;=" &amp;DATE(LEFT($AV$3, 4), MONTH("1 " &amp; O$6 &amp; " " &amp; LEFT($AV$3, 4)) + 1, 0 ), 'Raw Data'!$AN:$AN,"&gt;" &amp;DATE(LEFT($AV$3, 4), MONTH("1 " &amp; O$6 &amp; " " &amp; LEFT($AV$3, 4)), 0 ),'Raw Data'!$O:$O,""&amp;'Raw Data'!$B$1,'Raw Data'!$D:$D,"&lt;&gt;*ithdr*",'Raw Data'!$D:$D,"&lt;&gt;*ancel*",'Raw Data'!$P:$P,"--", 'Raw Data'!$AN:$AN,"&gt;" &amp;DATE(2010, 1, 15 ), 'Raw Data'!$H:$H,"Ear*")
+
COUNTIFS('Raw Data'!$AN:$AN,"&lt;=" &amp;DATE(LEFT($AV$3, 4), MONTH("1 " &amp; O$6 &amp; " " &amp; LEFT($AV$3, 4)) + 1, 0 ), 'Raw Data'!$AN:$AN,"&gt;" &amp;DATE(LEFT($AV$3, 4), MONTH("1 " &amp; O$6 &amp; " " &amp; LEFT($AV$3, 4)), 0 ),'Raw Data'!$P:$P,""&amp;'Raw Data'!$B$1,'Raw Data'!$D:$D,"&lt;&gt;*ithdr*",'Raw Data'!$D:$D,"&lt;&gt;*ancel*", 'Raw Data'!$AN:$AN,"&gt;" &amp;DATE(2010, 1, 15 ), 'Raw Data'!$H:$H,"Ear*")
)             )
),                   0)</f>
        <v>0</v>
      </c>
      <c r="P40" s="73"/>
      <c r="Q40" s="73"/>
      <c r="R40" s="77"/>
      <c r="S40" s="109">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Data'!$H:$H,"Ear*")
+
SUMIFS('Raw Data'!$AN:$AN, 'Raw Data'!$AN:$AN,"&lt;=" &amp;DATE(LEFT($AV$3, 4), MONTH("1 " &amp; S$6 &amp; " " &amp; LEFT($AV$3, 4)) + 1, 0 ), 'Raw Data'!$AN:$AN,"&gt;" &amp;DATE(LEFT($AV$3, 4), MONTH("1 " &amp; S$6 &amp; " " &amp; LEFT($AV$3, 4)), 0 ),'Raw Data'!$P:$P,""&amp;'Raw Data'!$B$1,'Raw Data'!$D:$D,"&lt;&gt;*ithdr*",'Raw Data'!$D:$D,"&lt;&gt;*ancel*", 'Raw Data'!$AN:$AN,"&gt;" &amp;DATE(2010, 1, 15 ), 'Raw Data'!$H:$H,"Ear*")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Data'!$H:$H,"Ear*")
+
SUMIFS('Raw Data'!$AL:$AL, 'Raw Data'!$AN:$AN,"&lt;=" &amp;DATE(LEFT($AV$3, 4), MONTH("1 " &amp; S$6 &amp; " " &amp; LEFT($AV$3, 4)) + 1, 0 ), 'Raw Data'!$AN:$AN,"&gt;" &amp;DATE(LEFT($AV$3, 4), MONTH("1 " &amp; S$6 &amp; " " &amp; LEFT($AV$3, 4)), 0 ),'Raw Data'!$P:$P,""&amp;'Raw Data'!$B$1,'Raw Data'!$D:$D,"&lt;&gt;*ithdr*",'Raw Data'!$D:$D,"&lt;&gt;*ancel*", 'Raw Data'!$AN:$AN,"&gt;" &amp;DATE(2010, 1, 15 ), 'Raw Data'!$H:$H,"Ear*")
)
                        )
/
(COUNTIFS('Raw Data'!$AN:$AN,"&lt;=" &amp;DATE(LEFT($AV$3, 4), MONTH("1 " &amp; S$6 &amp; " " &amp; LEFT($AV$3, 4)) + 1, 0 ), 'Raw Data'!$AN:$AN,"&gt;" &amp;DATE(LEFT($AV$3, 4), MONTH("1 " &amp; S$6 &amp; " " &amp; LEFT($AV$3, 4)), 0 ),'Raw Data'!$O:$O,""&amp;'Raw Data'!$B$1,'Raw Data'!$D:$D,"&lt;&gt;*ithdr*",'Raw Data'!$D:$D,"&lt;&gt;*ancel*",'Raw Data'!$P:$P,"--", 'Raw Data'!$AN:$AN,"&gt;" &amp;DATE(2010, 1, 15 ), 'Raw Data'!$H:$H,"Ear*")
+
COUNTIFS('Raw Data'!$AN:$AN,"&lt;=" &amp;DATE(LEFT($AV$3, 4), MONTH("1 " &amp; S$6 &amp; " " &amp; LEFT($AV$3, 4)) + 1, 0 ), 'Raw Data'!$AN:$AN,"&gt;" &amp;DATE(LEFT($AV$3, 4), MONTH("1 " &amp; S$6 &amp; " " &amp; LEFT($AV$3, 4)), 0 ),'Raw Data'!$P:$P,""&amp;'Raw Data'!$B$1,'Raw Data'!$D:$D,"&lt;&gt;*ithdr*",'Raw Data'!$D:$D,"&lt;&gt;*ancel*", 'Raw Data'!$AN:$AN,"&gt;" &amp;DATE(2010, 1, 15 ), 'Raw Data'!$H:$H,"Ear*")
)             )
),                   0)</f>
        <v>0</v>
      </c>
      <c r="T40" s="73"/>
      <c r="U40" s="73"/>
      <c r="V40" s="77"/>
      <c r="W40" s="109">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Data'!$H:$H,"Ear*")
+
SUMIFS('Raw Data'!$AN:$AN, 'Raw Data'!$AN:$AN,"&lt;=" &amp;DATE(LEFT($AV$3, 4), MONTH("1 " &amp; W$6 &amp; " " &amp; LEFT($AV$3, 4)) + 1, 0 ), 'Raw Data'!$AN:$AN,"&gt;" &amp;DATE(LEFT($AV$3, 4), MONTH("1 " &amp; W$6 &amp; " " &amp; LEFT($AV$3, 4)), 0 ),'Raw Data'!$P:$P,""&amp;'Raw Data'!$B$1,'Raw Data'!$D:$D,"&lt;&gt;*ithdr*",'Raw Data'!$D:$D,"&lt;&gt;*ancel*", 'Raw Data'!$AN:$AN,"&gt;" &amp;DATE(2010, 1, 15 ), 'Raw Data'!$H:$H,"Ear*")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Data'!$H:$H,"Ear*")
+
SUMIFS('Raw Data'!$AL:$AL, 'Raw Data'!$AN:$AN,"&lt;=" &amp;DATE(LEFT($AV$3, 4), MONTH("1 " &amp; W$6 &amp; " " &amp; LEFT($AV$3, 4)) + 1, 0 ), 'Raw Data'!$AN:$AN,"&gt;" &amp;DATE(LEFT($AV$3, 4), MONTH("1 " &amp; W$6 &amp; " " &amp; LEFT($AV$3, 4)), 0 ),'Raw Data'!$P:$P,""&amp;'Raw Data'!$B$1,'Raw Data'!$D:$D,"&lt;&gt;*ithdr*",'Raw Data'!$D:$D,"&lt;&gt;*ancel*", 'Raw Data'!$AN:$AN,"&gt;" &amp;DATE(2010, 1, 15 ), 'Raw Data'!$H:$H,"Ear*")
)
                        )
/
(COUNTIFS('Raw Data'!$AN:$AN,"&lt;=" &amp;DATE(LEFT($AV$3, 4), MONTH("1 " &amp; W$6 &amp; " " &amp; LEFT($AV$3, 4)) + 1, 0 ), 'Raw Data'!$AN:$AN,"&gt;" &amp;DATE(LEFT($AV$3, 4), MONTH("1 " &amp; W$6 &amp; " " &amp; LEFT($AV$3, 4)), 0 ),'Raw Data'!$O:$O,""&amp;'Raw Data'!$B$1,'Raw Data'!$D:$D,"&lt;&gt;*ithdr*",'Raw Data'!$D:$D,"&lt;&gt;*ancel*",'Raw Data'!$P:$P,"--", 'Raw Data'!$AN:$AN,"&gt;" &amp;DATE(2010, 1, 15 ), 'Raw Data'!$H:$H,"Ear*")
+
COUNTIFS('Raw Data'!$AN:$AN,"&lt;=" &amp;DATE(LEFT($AV$3, 4), MONTH("1 " &amp; W$6 &amp; " " &amp; LEFT($AV$3, 4)) + 1, 0 ), 'Raw Data'!$AN:$AN,"&gt;" &amp;DATE(LEFT($AV$3, 4), MONTH("1 " &amp; W$6 &amp; " " &amp; LEFT($AV$3, 4)), 0 ),'Raw Data'!$P:$P,""&amp;'Raw Data'!$B$1,'Raw Data'!$D:$D,"&lt;&gt;*ithdr*",'Raw Data'!$D:$D,"&lt;&gt;*ancel*", 'Raw Data'!$AN:$AN,"&gt;" &amp;DATE(2010, 1, 15 ), 'Raw Data'!$H:$H,"Ear*")
)             )
),                   0)</f>
        <v>0</v>
      </c>
      <c r="X40" s="73"/>
      <c r="Y40" s="73"/>
      <c r="Z40" s="77"/>
      <c r="AA40" s="109">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Data'!$AN:$AN, 'Raw Data'!$AN:$AN,"&lt;=" &amp;DATE(LEFT($AV$3, 4), MONTH("1 " &amp; AA$6 &amp; " " &amp; LEFT($AV$3, 4)) + 1, 0 ), 'Raw Data'!$AN:$AN,"&gt;" &amp;DATE(LEFT($AV$3, 4), MONTH("1 " &amp; AA$6 &amp; " " &amp; LEFT($AV$3, 4)), 0 ),'Raw Data'!$P:$P,""&amp;'Raw Data'!$B$1,'Raw Data'!$D:$D,"&lt;&gt;*ithdr*",'Raw Data'!$D:$D,"&lt;&gt;*ancel*", 'Raw Data'!$AN:$AN,"&gt;" &amp;DATE(2010, 1, 15 ), 'Raw Data'!$H:$H,"Ear*")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Data'!$AL:$AL, 'Raw Data'!$AN:$AN,"&lt;=" &amp;DATE(LEFT($AV$3, 4), MONTH("1 " &amp; AA$6 &amp; " " &amp; LEFT($AV$3, 4)) + 1, 0 ), 'Raw Data'!$AN:$AN,"&gt;" &amp;DATE(LEFT($AV$3, 4), MONTH("1 " &amp; AA$6 &amp; " " &amp; LEFT($AV$3, 4)), 0 ),'Raw Data'!$P:$P,""&amp;'Raw Data'!$B$1,'Raw Data'!$D:$D,"&lt;&gt;*ithdr*",'Raw Data'!$D:$D,"&lt;&gt;*ancel*", 'Raw Data'!$AN:$AN,"&gt;" &amp;DATE(2010, 1, 15 ), 'Raw Data'!$H:$H,"Ear*")
)
                        )
/
(COUNTIFS('Raw Data'!$AN:$AN,"&lt;=" &amp;DATE(LEFT($AV$3, 4), MONTH("1 " &amp; AA$6 &amp; " " &amp; LEFT($AV$3, 4)) + 1, 0 ), 'Raw Data'!$AN:$AN,"&gt;" &amp;DATE(LEFT($AV$3, 4), MONTH("1 " &amp; AA$6 &amp; " " &amp; LEFT($AV$3, 4)), 0 ),'Raw Data'!$O:$O,""&amp;'Raw Data'!$B$1,'Raw Data'!$D:$D,"&lt;&gt;*ithdr*",'Raw Data'!$D:$D,"&lt;&gt;*ancel*",'Raw Data'!$P:$P,"--", 'Raw Data'!$AN:$AN,"&gt;" &amp;DATE(2010, 1, 15 ), 'Raw Data'!$H:$H,"Ear*")
+
COUNTIFS('Raw Data'!$AN:$AN,"&lt;=" &amp;DATE(LEFT($AV$3, 4), MONTH("1 " &amp; AA$6 &amp; " " &amp; LEFT($AV$3, 4)) + 1, 0 ), 'Raw Data'!$AN:$AN,"&gt;" &amp;DATE(LEFT($AV$3, 4), MONTH("1 " &amp; AA$6 &amp; " " &amp; LEFT($AV$3, 4)), 0 ),'Raw Data'!$P:$P,""&amp;'Raw Data'!$B$1,'Raw Data'!$D:$D,"&lt;&gt;*ithdr*",'Raw Data'!$D:$D,"&lt;&gt;*ancel*", 'Raw Data'!$AN:$AN,"&gt;" &amp;DATE(2010, 1, 15 ), 'Raw Data'!$H:$H,"Ear*")
)             )
),                   0)</f>
        <v>0</v>
      </c>
      <c r="AB40" s="73"/>
      <c r="AC40" s="73"/>
      <c r="AD40" s="77"/>
      <c r="AE40" s="109">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Data'!$AN:$AN, 'Raw Data'!$AN:$AN,"&lt;=" &amp;DATE(LEFT($AV$3, 4), MONTH("1 " &amp; AE$6 &amp; " " &amp; LEFT($AV$3, 4)) + 1, 0 ), 'Raw Data'!$AN:$AN,"&gt;" &amp;DATE(LEFT($AV$3, 4), MONTH("1 " &amp; AE$6 &amp; " " &amp; LEFT($AV$3, 4)), 0 ),'Raw Data'!$P:$P,""&amp;'Raw Data'!$B$1,'Raw Data'!$D:$D,"&lt;&gt;*ithdr*",'Raw Data'!$D:$D,"&lt;&gt;*ancel*", 'Raw Data'!$AN:$AN,"&gt;" &amp;DATE(2010, 1, 15 ), 'Raw Data'!$H:$H,"Ear*")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Data'!$AL:$AL, 'Raw Data'!$AN:$AN,"&lt;=" &amp;DATE(LEFT($AV$3, 4), MONTH("1 " &amp; AE$6 &amp; " " &amp; LEFT($AV$3, 4)) + 1, 0 ), 'Raw Data'!$AN:$AN,"&gt;" &amp;DATE(LEFT($AV$3, 4), MONTH("1 " &amp; AE$6 &amp; " " &amp; LEFT($AV$3, 4)), 0 ),'Raw Data'!$P:$P,""&amp;'Raw Data'!$B$1,'Raw Data'!$D:$D,"&lt;&gt;*ithdr*",'Raw Data'!$D:$D,"&lt;&gt;*ancel*", 'Raw Data'!$AN:$AN,"&gt;" &amp;DATE(2010, 1, 15 ), 'Raw Data'!$H:$H,"Ear*")
)
                        )
/
(COUNTIFS('Raw Data'!$AN:$AN,"&lt;=" &amp;DATE(LEFT($AV$3, 4), MONTH("1 " &amp; AE$6 &amp; " " &amp; LEFT($AV$3, 4)) + 1, 0 ), 'Raw Data'!$AN:$AN,"&gt;" &amp;DATE(LEFT($AV$3, 4), MONTH("1 " &amp; AE$6 &amp; " " &amp; LEFT($AV$3, 4)), 0 ),'Raw Data'!$O:$O,""&amp;'Raw Data'!$B$1,'Raw Data'!$D:$D,"&lt;&gt;*ithdr*",'Raw Data'!$D:$D,"&lt;&gt;*ancel*",'Raw Data'!$P:$P,"--", 'Raw Data'!$AN:$AN,"&gt;" &amp;DATE(2010, 1, 15 ), 'Raw Data'!$H:$H,"Ear*")
+
COUNTIFS('Raw Data'!$AN:$AN,"&lt;=" &amp;DATE(LEFT($AV$3, 4), MONTH("1 " &amp; AE$6 &amp; " " &amp; LEFT($AV$3, 4)) + 1, 0 ), 'Raw Data'!$AN:$AN,"&gt;" &amp;DATE(LEFT($AV$3, 4), MONTH("1 " &amp; AE$6 &amp; " " &amp; LEFT($AV$3, 4)), 0 ),'Raw Data'!$P:$P,""&amp;'Raw Data'!$B$1,'Raw Data'!$D:$D,"&lt;&gt;*ithdr*",'Raw Data'!$D:$D,"&lt;&gt;*ancel*", 'Raw Data'!$AN:$AN,"&gt;" &amp;DATE(2010, 1, 15 ), 'Raw Data'!$H:$H,"Ear*")
)             )
),                   0)</f>
        <v>0</v>
      </c>
      <c r="AF40" s="73"/>
      <c r="AG40" s="73"/>
      <c r="AH40" s="77"/>
      <c r="AI40" s="109">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Data'!$AN:$AN, 'Raw Data'!$AN:$AN,"&lt;=" &amp;DATE(LEFT($AV$3, 4), MONTH("1 " &amp; AI$6 &amp; " " &amp; LEFT($AV$3, 4)) + 1, 0 ), 'Raw Data'!$AN:$AN,"&gt;" &amp;DATE(LEFT($AV$3, 4), MONTH("1 " &amp; AI$6 &amp; " " &amp; LEFT($AV$3, 4)), 0 ),'Raw Data'!$P:$P,""&amp;'Raw Data'!$B$1,'Raw Data'!$D:$D,"&lt;&gt;*ithdr*",'Raw Data'!$D:$D,"&lt;&gt;*ancel*", 'Raw Data'!$AN:$AN,"&gt;" &amp;DATE(2010, 1, 15 ), 'Raw Data'!$H:$H,"Ear*")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Data'!$AL:$AL, 'Raw Data'!$AN:$AN,"&lt;=" &amp;DATE(LEFT($AV$3, 4), MONTH("1 " &amp; AI$6 &amp; " " &amp; LEFT($AV$3, 4)) + 1, 0 ), 'Raw Data'!$AN:$AN,"&gt;" &amp;DATE(LEFT($AV$3, 4), MONTH("1 " &amp; AI$6 &amp; " " &amp; LEFT($AV$3, 4)), 0 ),'Raw Data'!$P:$P,""&amp;'Raw Data'!$B$1,'Raw Data'!$D:$D,"&lt;&gt;*ithdr*",'Raw Data'!$D:$D,"&lt;&gt;*ancel*", 'Raw Data'!$AN:$AN,"&gt;" &amp;DATE(2010, 1, 15 ), 'Raw Data'!$H:$H,"Ear*")
)
                        )
/
(COUNTIFS('Raw Data'!$AN:$AN,"&lt;=" &amp;DATE(LEFT($AV$3, 4), MONTH("1 " &amp; AI$6 &amp; " " &amp; LEFT($AV$3, 4)) + 1, 0 ), 'Raw Data'!$AN:$AN,"&gt;" &amp;DATE(LEFT($AV$3, 4), MONTH("1 " &amp; AI$6 &amp; " " &amp; LEFT($AV$3, 4)), 0 ),'Raw Data'!$O:$O,""&amp;'Raw Data'!$B$1,'Raw Data'!$D:$D,"&lt;&gt;*ithdr*",'Raw Data'!$D:$D,"&lt;&gt;*ancel*",'Raw Data'!$P:$P,"--", 'Raw Data'!$AN:$AN,"&gt;" &amp;DATE(2010, 1, 15 ), 'Raw Data'!$H:$H,"Ear*")
+
COUNTIFS('Raw Data'!$AN:$AN,"&lt;=" &amp;DATE(LEFT($AV$3, 4), MONTH("1 " &amp; AI$6 &amp; " " &amp; LEFT($AV$3, 4)) + 1, 0 ), 'Raw Data'!$AN:$AN,"&gt;" &amp;DATE(LEFT($AV$3, 4), MONTH("1 " &amp; AI$6 &amp; " " &amp; LEFT($AV$3, 4)), 0 ),'Raw Data'!$P:$P,""&amp;'Raw Data'!$B$1,'Raw Data'!$D:$D,"&lt;&gt;*ithdr*",'Raw Data'!$D:$D,"&lt;&gt;*ancel*", 'Raw Data'!$AN:$AN,"&gt;" &amp;DATE(2010, 1, 15 ), 'Raw Data'!$H:$H,"Ear*")
)             )
),                   0)</f>
        <v>0</v>
      </c>
      <c r="AJ40" s="73"/>
      <c r="AK40" s="73"/>
      <c r="AL40" s="77"/>
      <c r="AM40" s="109">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Data'!$AN:$AN, 'Raw Data'!$AN:$AN,"&lt;=" &amp;DATE(LEFT($AV$3, 4), MONTH("1 " &amp; AM$6 &amp; " " &amp; LEFT($AV$3, 4)) + 1, 0 ), 'Raw Data'!$AN:$AN,"&gt;" &amp;DATE(LEFT($AV$3, 4), MONTH("1 " &amp; AM$6 &amp; " " &amp; LEFT($AV$3, 4)), 0 ),'Raw Data'!$P:$P,""&amp;'Raw Data'!$B$1,'Raw Data'!$D:$D,"&lt;&gt;*ithdr*",'Raw Data'!$D:$D,"&lt;&gt;*ancel*", 'Raw Data'!$AN:$AN,"&gt;" &amp;DATE(2010, 1, 15 ), 'Raw Data'!$H:$H,"Ear*")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Data'!$AL:$AL, 'Raw Data'!$AN:$AN,"&lt;=" &amp;DATE(LEFT($AV$3, 4), MONTH("1 " &amp; AM$6 &amp; " " &amp; LEFT($AV$3, 4)) + 1, 0 ), 'Raw Data'!$AN:$AN,"&gt;" &amp;DATE(LEFT($AV$3, 4), MONTH("1 " &amp; AM$6 &amp; " " &amp; LEFT($AV$3, 4)), 0 ),'Raw Data'!$P:$P,""&amp;'Raw Data'!$B$1,'Raw Data'!$D:$D,"&lt;&gt;*ithdr*",'Raw Data'!$D:$D,"&lt;&gt;*ancel*", 'Raw Data'!$AN:$AN,"&gt;" &amp;DATE(2010, 1, 15 ), 'Raw Data'!$H:$H,"Ear*")
)
                        )
/
(COUNTIFS('Raw Data'!$AN:$AN,"&lt;=" &amp;DATE(LEFT($AV$3, 4), MONTH("1 " &amp; AM$6 &amp; " " &amp; LEFT($AV$3, 4)) + 1, 0 ), 'Raw Data'!$AN:$AN,"&gt;" &amp;DATE(LEFT($AV$3, 4), MONTH("1 " &amp; AM$6 &amp; " " &amp; LEFT($AV$3, 4)), 0 ),'Raw Data'!$O:$O,""&amp;'Raw Data'!$B$1,'Raw Data'!$D:$D,"&lt;&gt;*ithdr*",'Raw Data'!$D:$D,"&lt;&gt;*ancel*",'Raw Data'!$P:$P,"--", 'Raw Data'!$AN:$AN,"&gt;" &amp;DATE(2010, 1, 15 ), 'Raw Data'!$H:$H,"Ear*")
+
COUNTIFS('Raw Data'!$AN:$AN,"&lt;=" &amp;DATE(LEFT($AV$3, 4), MONTH("1 " &amp; AM$6 &amp; " " &amp; LEFT($AV$3, 4)) + 1, 0 ), 'Raw Data'!$AN:$AN,"&gt;" &amp;DATE(LEFT($AV$3, 4), MONTH("1 " &amp; AM$6 &amp; " " &amp; LEFT($AV$3, 4)), 0 ),'Raw Data'!$P:$P,""&amp;'Raw Data'!$B$1,'Raw Data'!$D:$D,"&lt;&gt;*ithdr*",'Raw Data'!$D:$D,"&lt;&gt;*ancel*", 'Raw Data'!$AN:$AN,"&gt;" &amp;DATE(2010, 1, 15 ), 'Raw Data'!$H:$H,"Ear*")
)             )
),                   0)</f>
        <v>0</v>
      </c>
      <c r="AN40" s="73"/>
      <c r="AO40" s="73"/>
      <c r="AP40" s="77"/>
      <c r="AQ40" s="109">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Data'!$AN:$AN, 'Raw Data'!$AN:$AN,"&lt;=" &amp;DATE(LEFT($AV$3, 4), MONTH("1 " &amp; AQ$6 &amp; " " &amp; LEFT($AV$3, 4)) + 1, 0 ), 'Raw Data'!$AN:$AN,"&gt;" &amp;DATE(LEFT($AV$3, 4), MONTH("1 " &amp; AQ$6 &amp; " " &amp; LEFT($AV$3, 4)), 0 ),'Raw Data'!$P:$P,""&amp;'Raw Data'!$B$1,'Raw Data'!$D:$D,"&lt;&gt;*ithdr*",'Raw Data'!$D:$D,"&lt;&gt;*ancel*", 'Raw Data'!$AN:$AN,"&gt;" &amp;DATE(2010, 1, 15 ), 'Raw Data'!$H:$H,"Ear*")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Data'!$AL:$AL, 'Raw Data'!$AN:$AN,"&lt;=" &amp;DATE(LEFT($AV$3, 4), MONTH("1 " &amp; AQ$6 &amp; " " &amp; LEFT($AV$3, 4)) + 1, 0 ), 'Raw Data'!$AN:$AN,"&gt;" &amp;DATE(LEFT($AV$3, 4), MONTH("1 " &amp; AQ$6 &amp; " " &amp; LEFT($AV$3, 4)), 0 ),'Raw Data'!$P:$P,""&amp;'Raw Data'!$B$1,'Raw Data'!$D:$D,"&lt;&gt;*ithdr*",'Raw Data'!$D:$D,"&lt;&gt;*ancel*", 'Raw Data'!$AN:$AN,"&gt;" &amp;DATE(2010, 1, 15 ), 'Raw Data'!$H:$H,"Ear*")
)
                        )
/
(COUNTIFS('Raw Data'!$AN:$AN,"&lt;=" &amp;DATE(LEFT($AV$3, 4), MONTH("1 " &amp; AQ$6 &amp; " " &amp; LEFT($AV$3, 4)) + 1, 0 ), 'Raw Data'!$AN:$AN,"&gt;" &amp;DATE(LEFT($AV$3, 4), MONTH("1 " &amp; AQ$6 &amp; " " &amp; LEFT($AV$3, 4)), 0 ),'Raw Data'!$O:$O,""&amp;'Raw Data'!$B$1,'Raw Data'!$D:$D,"&lt;&gt;*ithdr*",'Raw Data'!$D:$D,"&lt;&gt;*ancel*",'Raw Data'!$P:$P,"--", 'Raw Data'!$AN:$AN,"&gt;" &amp;DATE(2010, 1, 15 ), 'Raw Data'!$H:$H,"Ear*")
+
COUNTIFS('Raw Data'!$AN:$AN,"&lt;=" &amp;DATE(LEFT($AV$3, 4), MONTH("1 " &amp; AQ$6 &amp; " " &amp; LEFT($AV$3, 4)) + 1, 0 ), 'Raw Data'!$AN:$AN,"&gt;" &amp;DATE(LEFT($AV$3, 4), MONTH("1 " &amp; AQ$6 &amp; " " &amp; LEFT($AV$3, 4)), 0 ),'Raw Data'!$P:$P,""&amp;'Raw Data'!$B$1,'Raw Data'!$D:$D,"&lt;&gt;*ithdr*",'Raw Data'!$D:$D,"&lt;&gt;*ancel*", 'Raw Data'!$AN:$AN,"&gt;" &amp;DATE(2010, 1, 15 ), 'Raw Data'!$H:$H,"Ear*")
)             )
),                   0)</f>
        <v>0</v>
      </c>
      <c r="AR40" s="73"/>
      <c r="AS40" s="73"/>
      <c r="AT40" s="77"/>
      <c r="AU40" s="109">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Data'!$AN:$AN, 'Raw Data'!$AN:$AN,"&lt;=" &amp;DATE(MID($AV$3, 15, 4), MONTH("1 " &amp; AU$6 &amp; " " &amp; MID($AV$3, 15, 4)) + 1, 0 ), 'Raw Data'!$AN:$AN,"&gt;" &amp;DATE(MID($AV$3, 15, 4), MONTH("1 " &amp; AU$6 &amp; " " &amp; MID($AV$3, 15, 4)), 0 ),'Raw Data'!$P:$P,""&amp;'Raw Data'!$B$1,'Raw Data'!$D:$D,"&lt;&gt;*ithdr*",'Raw Data'!$D:$D,"&lt;&gt;*ancel*", 'Raw Data'!$AN:$AN,"&gt;" &amp;DATE(2010, 1, 15 ), 'Raw Data'!$H:$H,"Ear*")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Data'!$AL:$AL, 'Raw Data'!$AN:$AN,"&lt;=" &amp;DATE(MID($AV$3, 15, 4), MONTH("1 " &amp; AU$6 &amp; " " &amp; MID($AV$3, 15, 4)) + 1, 0 ), 'Raw Data'!$AN:$AN,"&gt;" &amp;DATE(MID($AV$3, 15, 4), MONTH("1 " &amp; AU$6 &amp; " " &amp; MID($AV$3, 15, 4)), 0 ),'Raw Data'!$P:$P,""&amp;'Raw Data'!$B$1,'Raw Data'!$D:$D,"&lt;&gt;*ithdr*",'Raw Data'!$D:$D,"&lt;&gt;*ancel*", 'Raw Data'!$AN:$AN,"&gt;" &amp;DATE(2010, 1, 15 ), 'Raw Data'!$H:$H,"Ear*")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Data'!$H:$H,"Ear*")
+
COUNTIFS('Raw Data'!$AN:$AN,"&lt;=" &amp;DATE(MID($AV$3, 15, 4), MONTH("1 " &amp; AU$6 &amp; " " &amp; MID($AV$3, 15, 4)) + 1, 0 ), 'Raw Data'!$AN:$AN,"&gt;" &amp;DATE(MID($AV$3, 15, 4), MONTH("1 " &amp; AU$6 &amp; " " &amp; MID($AV$3, 15, 4)), 0 ),'Raw Data'!$P:$P,""&amp;'Raw Data'!$B$1,'Raw Data'!$D:$D,"&lt;&gt;*ithdr*",'Raw Data'!$D:$D,"&lt;&gt;*ancel*", 'Raw Data'!$AN:$AN,"&gt;" &amp;DATE(2010, 1, 15 ), 'Raw Data'!$H:$H,"Ear*")
)             )
),                   0)</f>
        <v>0</v>
      </c>
      <c r="AV40" s="73"/>
      <c r="AW40" s="73"/>
      <c r="AX40" s="77"/>
      <c r="AY40" s="109">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Data'!$AN:$AN, 'Raw Data'!$AN:$AN,"&lt;=" &amp;DATE(MID($AV$3, 15, 4), MONTH("1 " &amp; AY$6 &amp; " " &amp; MID($AV$3, 15, 4)) + 1, 0 ), 'Raw Data'!$AN:$AN,"&gt;" &amp;DATE(MID($AV$3, 15, 4), MONTH("1 " &amp; AY$6 &amp; " " &amp; MID($AV$3, 15, 4)), 0 ),'Raw Data'!$P:$P,""&amp;'Raw Data'!$B$1,'Raw Data'!$D:$D,"&lt;&gt;*ithdr*",'Raw Data'!$D:$D,"&lt;&gt;*ancel*", 'Raw Data'!$AN:$AN,"&gt;" &amp;DATE(2010, 1, 15 ), 'Raw Data'!$H:$H,"Ear*")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Data'!$AL:$AL, 'Raw Data'!$AN:$AN,"&lt;=" &amp;DATE(MID($AV$3, 15, 4), MONTH("1 " &amp; AY$6 &amp; " " &amp; MID($AV$3, 15, 4)) + 1, 0 ), 'Raw Data'!$AN:$AN,"&gt;" &amp;DATE(MID($AV$3, 15, 4), MONTH("1 " &amp; AY$6 &amp; " " &amp; MID($AV$3, 15, 4)), 0 ),'Raw Data'!$P:$P,""&amp;'Raw Data'!$B$1,'Raw Data'!$D:$D,"&lt;&gt;*ithdr*",'Raw Data'!$D:$D,"&lt;&gt;*ancel*", 'Raw Data'!$AN:$AN,"&gt;" &amp;DATE(2010, 1, 15 ), 'Raw Data'!$H:$H,"Ear*")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Data'!$H:$H,"Ear*")
+
COUNTIFS('Raw Data'!$AN:$AN,"&lt;=" &amp;DATE(MID($AV$3, 15, 4), MONTH("1 " &amp; AY$6 &amp; " " &amp; MID($AV$3, 15, 4)) + 1, 0 ), 'Raw Data'!$AN:$AN,"&gt;" &amp;DATE(MID($AV$3, 15, 4), MONTH("1 " &amp; AY$6 &amp; " " &amp; MID($AV$3, 15, 4)), 0 ),'Raw Data'!$P:$P,""&amp;'Raw Data'!$B$1,'Raw Data'!$D:$D,"&lt;&gt;*ithdr*",'Raw Data'!$D:$D,"&lt;&gt;*ancel*", 'Raw Data'!$AN:$AN,"&gt;" &amp;DATE(2010, 1, 15 ), 'Raw Data'!$H:$H,"Ear*")
)             )
),                   0)</f>
        <v>0</v>
      </c>
      <c r="AZ40" s="73"/>
      <c r="BA40" s="73"/>
      <c r="BB40" s="77"/>
      <c r="BC40" s="109">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Data'!$AN:$AN, 'Raw Data'!$AN:$AN,"&lt;=" &amp;DATE(MID($AV$3, 15, 4), MONTH("1 " &amp; BC$6 &amp; " " &amp; MID($AV$3, 15, 4)) + 1, 0 ), 'Raw Data'!$AN:$AN,"&gt;" &amp;DATE(MID($AV$3, 15, 4), MONTH("1 " &amp; BC$6 &amp; " " &amp; MID($AV$3, 15, 4)), 0 ),'Raw Data'!$P:$P,""&amp;'Raw Data'!$B$1,'Raw Data'!$D:$D,"&lt;&gt;*ithdr*",'Raw Data'!$D:$D,"&lt;&gt;*ancel*", 'Raw Data'!$AN:$AN,"&gt;" &amp;DATE(2010, 1, 15 ), 'Raw Data'!$H:$H,"Ear*")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Data'!$AL:$AL, 'Raw Data'!$AN:$AN,"&lt;=" &amp;DATE(MID($AV$3, 15, 4), MONTH("1 " &amp; BC$6 &amp; " " &amp; MID($AV$3, 15, 4)) + 1, 0 ), 'Raw Data'!$AN:$AN,"&gt;" &amp;DATE(MID($AV$3, 15, 4), MONTH("1 " &amp; BC$6 &amp; " " &amp; MID($AV$3, 15, 4)), 0 ),'Raw Data'!$P:$P,""&amp;'Raw Data'!$B$1,'Raw Data'!$D:$D,"&lt;&gt;*ithdr*",'Raw Data'!$D:$D,"&lt;&gt;*ancel*", 'Raw Data'!$AN:$AN,"&gt;" &amp;DATE(2010, 1, 15 ), 'Raw Data'!$H:$H,"Ear*")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Data'!$H:$H,"Ear*")
+
COUNTIFS('Raw Data'!$AN:$AN,"&lt;=" &amp;DATE(MID($AV$3, 15, 4), MONTH("1 " &amp; BC$6 &amp; " " &amp; MID($AV$3, 15, 4)) + 1, 0 ), 'Raw Data'!$AN:$AN,"&gt;" &amp;DATE(MID($AV$3, 15, 4), MONTH("1 " &amp; BC$6 &amp; " " &amp; MID($AV$3, 15, 4)), 0 ),'Raw Data'!$P:$P,""&amp;'Raw Data'!$B$1,'Raw Data'!$D:$D,"&lt;&gt;*ithdr*",'Raw Data'!$D:$D,"&lt;&gt;*ancel*", 'Raw Data'!$AN:$AN,"&gt;" &amp;DATE(2010, 1, 15 ), 'Raw Data'!$H:$H,"Ear*")
)             )
),                   0)</f>
        <v>0</v>
      </c>
      <c r="BD40" s="73"/>
      <c r="BE40" s="73"/>
      <c r="BF40" s="74"/>
    </row>
    <row r="41" ht="12.75" customHeight="1">
      <c r="A41" s="75" t="s">
        <v>120</v>
      </c>
      <c r="B41" s="73"/>
      <c r="C41" s="73"/>
      <c r="D41" s="73"/>
      <c r="E41" s="73"/>
      <c r="F41" s="73"/>
      <c r="G41" s="73"/>
      <c r="H41" s="73"/>
      <c r="I41" s="73"/>
      <c r="J41" s="77"/>
      <c r="K41" s="109">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
SUMIFS('Raw Data'!$AN:$AN, 'Raw Data'!$AN:$AN,"&lt;=" &amp;DATE(LEFT($AV$3, 4), MONTH("1 " &amp; K$6 &amp; " " &amp; LEFT($AV$3, 4)) + 1, 0 ), 'Raw Data'!$AN:$AN,"&gt;" &amp;DATE(LEFT($AV$3, 4), MONTH("1 " &amp; K$6 &amp; " " &amp; LEFT($AV$3, 4)), 0 ),'Raw Data'!$P:$P,""&amp;'Raw Data'!$B$1,'Raw Data'!$D:$D,"&lt;&gt;*ithdr*",'Raw Data'!$D:$D,"&lt;&gt;*ancel*", 'Raw Data'!$AN:$AN,"&gt;" &amp;DATE(2010, 1, 15 ), 'Raw Data'!$H:$H,"Non*")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
SUMIFS('Raw Data'!$AL:$AL, 'Raw Data'!$AN:$AN,"&lt;=" &amp;DATE(LEFT($AV$3, 4), MONTH("1 " &amp; K$6 &amp; " " &amp; LEFT($AV$3, 4)) + 1, 0 ), 'Raw Data'!$AN:$AN,"&gt;" &amp;DATE(LEFT($AV$3, 4), MONTH("1 " &amp; K$6 &amp; " " &amp; LEFT($AV$3, 4)), 0 ),'Raw Data'!$P:$P,""&amp;'Raw Data'!$B$1,'Raw Data'!$D:$D,"&lt;&gt;*ithdr*",'Raw Data'!$D:$D,"&lt;&gt;*ancel*", 'Raw Data'!$AN:$AN,"&gt;" &amp;DATE(2010, 1, 15 ), 'Raw Data'!$H:$H,"Non*")
)
                        )
/
(COUNTIFS('Raw Data'!$AN:$AN,"&lt;=" &amp;DATE(LEFT($AV$3, 4), MONTH("1 " &amp; K$6 &amp; " " &amp; LEFT($AV$3, 4)) + 1, 0 ), 'Raw Data'!$AN:$AN,"&gt;" &amp;DATE(LEFT($AV$3, 4), MONTH("1 " &amp; K$6 &amp; " " &amp; LEFT($AV$3, 4)), 0 ),'Raw Data'!$O:$O,""&amp;'Raw Data'!$B$1,'Raw Data'!$D:$D,"&lt;&gt;*ithdr*",'Raw Data'!$D:$D,"&lt;&gt;*ancel*",'Raw Data'!$P:$P,"--", 'Raw Data'!$AN:$AN,"&gt;" &amp;DATE(2010, 1, 15 ), 'Raw Data'!$H:$H,"Non*")
+
COUNTIFS('Raw Data'!$AN:$AN,"&lt;=" &amp;DATE(LEFT($AV$3, 4), MONTH("1 " &amp; K$6 &amp; " " &amp; LEFT($AV$3, 4)) + 1, 0 ), 'Raw Data'!$AN:$AN,"&gt;" &amp;DATE(LEFT($AV$3, 4), MONTH("1 " &amp; K$6 &amp; " " &amp; LEFT($AV$3, 4)), 0 ),'Raw Data'!$P:$P,""&amp;'Raw Data'!$B$1,'Raw Data'!$D:$D,"&lt;&gt;*ithdr*",'Raw Data'!$D:$D,"&lt;&gt;*ancel*", 'Raw Data'!$AN:$AN,"&gt;" &amp;DATE(2010, 1, 15 ), 'Raw Data'!$H:$H,"Non*")
)             )
),                   0)</f>
        <v>0</v>
      </c>
      <c r="L41" s="73"/>
      <c r="M41" s="73"/>
      <c r="N41" s="77"/>
      <c r="O41" s="109">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
SUMIFS('Raw Data'!$AN:$AN, 'Raw Data'!$AN:$AN,"&lt;=" &amp;DATE(LEFT($AV$3, 4), MONTH("1 " &amp; O$6 &amp; " " &amp; LEFT($AV$3, 4)) + 1, 0 ), 'Raw Data'!$AN:$AN,"&gt;" &amp;DATE(LEFT($AV$3, 4), MONTH("1 " &amp; O$6 &amp; " " &amp; LEFT($AV$3, 4)), 0 ),'Raw Data'!$P:$P,""&amp;'Raw Data'!$B$1,'Raw Data'!$D:$D,"&lt;&gt;*ithdr*",'Raw Data'!$D:$D,"&lt;&gt;*ancel*", 'Raw Data'!$AN:$AN,"&gt;" &amp;DATE(2010, 1, 15 ), 'Raw Data'!$H:$H,"Non*")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
SUMIFS('Raw Data'!$AL:$AL, 'Raw Data'!$AN:$AN,"&lt;=" &amp;DATE(LEFT($AV$3, 4), MONTH("1 " &amp; O$6 &amp; " " &amp; LEFT($AV$3, 4)) + 1, 0 ), 'Raw Data'!$AN:$AN,"&gt;" &amp;DATE(LEFT($AV$3, 4), MONTH("1 " &amp; O$6 &amp; " " &amp; LEFT($AV$3, 4)), 0 ),'Raw Data'!$P:$P,""&amp;'Raw Data'!$B$1,'Raw Data'!$D:$D,"&lt;&gt;*ithdr*",'Raw Data'!$D:$D,"&lt;&gt;*ancel*", 'Raw Data'!$AN:$AN,"&gt;" &amp;DATE(2010, 1, 15 ), 'Raw Data'!$H:$H,"Non*")
)
                        )
/
(COUNTIFS('Raw Data'!$AN:$AN,"&lt;=" &amp;DATE(LEFT($AV$3, 4), MONTH("1 " &amp; O$6 &amp; " " &amp; LEFT($AV$3, 4)) + 1, 0 ), 'Raw Data'!$AN:$AN,"&gt;" &amp;DATE(LEFT($AV$3, 4), MONTH("1 " &amp; O$6 &amp; " " &amp; LEFT($AV$3, 4)), 0 ),'Raw Data'!$O:$O,""&amp;'Raw Data'!$B$1,'Raw Data'!$D:$D,"&lt;&gt;*ithdr*",'Raw Data'!$D:$D,"&lt;&gt;*ancel*",'Raw Data'!$P:$P,"--", 'Raw Data'!$AN:$AN,"&gt;" &amp;DATE(2010, 1, 15 ), 'Raw Data'!$H:$H,"Non*")
+
COUNTIFS('Raw Data'!$AN:$AN,"&lt;=" &amp;DATE(LEFT($AV$3, 4), MONTH("1 " &amp; O$6 &amp; " " &amp; LEFT($AV$3, 4)) + 1, 0 ), 'Raw Data'!$AN:$AN,"&gt;" &amp;DATE(LEFT($AV$3, 4), MONTH("1 " &amp; O$6 &amp; " " &amp; LEFT($AV$3, 4)), 0 ),'Raw Data'!$P:$P,""&amp;'Raw Data'!$B$1,'Raw Data'!$D:$D,"&lt;&gt;*ithdr*",'Raw Data'!$D:$D,"&lt;&gt;*ancel*", 'Raw Data'!$AN:$AN,"&gt;" &amp;DATE(2010, 1, 15 ), 'Raw Data'!$H:$H,"Non*")
)             )
),                   0)</f>
        <v>0</v>
      </c>
      <c r="P41" s="73"/>
      <c r="Q41" s="73"/>
      <c r="R41" s="77"/>
      <c r="S41" s="109">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
SUMIFS('Raw Data'!$AN:$AN, 'Raw Data'!$AN:$AN,"&lt;=" &amp;DATE(LEFT($AV$3, 4), MONTH("1 " &amp; S$6 &amp; " " &amp; LEFT($AV$3, 4)) + 1, 0 ), 'Raw Data'!$AN:$AN,"&gt;" &amp;DATE(LEFT($AV$3, 4), MONTH("1 " &amp; S$6 &amp; " " &amp; LEFT($AV$3, 4)), 0 ),'Raw Data'!$P:$P,""&amp;'Raw Data'!$B$1,'Raw Data'!$D:$D,"&lt;&gt;*ithdr*",'Raw Data'!$D:$D,"&lt;&gt;*ancel*", 'Raw Data'!$AN:$AN,"&gt;" &amp;DATE(2010, 1, 15 ), 'Raw Data'!$H:$H,"Non*")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
SUMIFS('Raw Data'!$AL:$AL, 'Raw Data'!$AN:$AN,"&lt;=" &amp;DATE(LEFT($AV$3, 4), MONTH("1 " &amp; S$6 &amp; " " &amp; LEFT($AV$3, 4)) + 1, 0 ), 'Raw Data'!$AN:$AN,"&gt;" &amp;DATE(LEFT($AV$3, 4), MONTH("1 " &amp; S$6 &amp; " " &amp; LEFT($AV$3, 4)), 0 ),'Raw Data'!$P:$P,""&amp;'Raw Data'!$B$1,'Raw Data'!$D:$D,"&lt;&gt;*ithdr*",'Raw Data'!$D:$D,"&lt;&gt;*ancel*", 'Raw Data'!$AN:$AN,"&gt;" &amp;DATE(2010, 1, 15 ), 'Raw Data'!$H:$H,"Non*")
)
                        )
/
(COUNTIFS('Raw Data'!$AN:$AN,"&lt;=" &amp;DATE(LEFT($AV$3, 4), MONTH("1 " &amp; S$6 &amp; " " &amp; LEFT($AV$3, 4)) + 1, 0 ), 'Raw Data'!$AN:$AN,"&gt;" &amp;DATE(LEFT($AV$3, 4), MONTH("1 " &amp; S$6 &amp; " " &amp; LEFT($AV$3, 4)), 0 ),'Raw Data'!$O:$O,""&amp;'Raw Data'!$B$1,'Raw Data'!$D:$D,"&lt;&gt;*ithdr*",'Raw Data'!$D:$D,"&lt;&gt;*ancel*",'Raw Data'!$P:$P,"--", 'Raw Data'!$AN:$AN,"&gt;" &amp;DATE(2010, 1, 15 ), 'Raw Data'!$H:$H,"Non*")
+
COUNTIFS('Raw Data'!$AN:$AN,"&lt;=" &amp;DATE(LEFT($AV$3, 4), MONTH("1 " &amp; S$6 &amp; " " &amp; LEFT($AV$3, 4)) + 1, 0 ), 'Raw Data'!$AN:$AN,"&gt;" &amp;DATE(LEFT($AV$3, 4), MONTH("1 " &amp; S$6 &amp; " " &amp; LEFT($AV$3, 4)), 0 ),'Raw Data'!$P:$P,""&amp;'Raw Data'!$B$1,'Raw Data'!$D:$D,"&lt;&gt;*ithdr*",'Raw Data'!$D:$D,"&lt;&gt;*ancel*", 'Raw Data'!$AN:$AN,"&gt;" &amp;DATE(2010, 1, 15 ), 'Raw Data'!$H:$H,"Non*")
)             )
),                   0)</f>
        <v>0</v>
      </c>
      <c r="T41" s="73"/>
      <c r="U41" s="73"/>
      <c r="V41" s="77"/>
      <c r="W41" s="109">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
SUMIFS('Raw Data'!$AN:$AN, 'Raw Data'!$AN:$AN,"&lt;=" &amp;DATE(LEFT($AV$3, 4), MONTH("1 " &amp; W$6 &amp; " " &amp; LEFT($AV$3, 4)) + 1, 0 ), 'Raw Data'!$AN:$AN,"&gt;" &amp;DATE(LEFT($AV$3, 4), MONTH("1 " &amp; W$6 &amp; " " &amp; LEFT($AV$3, 4)), 0 ),'Raw Data'!$P:$P,""&amp;'Raw Data'!$B$1,'Raw Data'!$D:$D,"&lt;&gt;*ithdr*",'Raw Data'!$D:$D,"&lt;&gt;*ancel*", 'Raw Data'!$AN:$AN,"&gt;" &amp;DATE(2010, 1, 15 ), 'Raw Data'!$H:$H,"Non*")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
SUMIFS('Raw Data'!$AL:$AL, 'Raw Data'!$AN:$AN,"&lt;=" &amp;DATE(LEFT($AV$3, 4), MONTH("1 " &amp; W$6 &amp; " " &amp; LEFT($AV$3, 4)) + 1, 0 ), 'Raw Data'!$AN:$AN,"&gt;" &amp;DATE(LEFT($AV$3, 4), MONTH("1 " &amp; W$6 &amp; " " &amp; LEFT($AV$3, 4)), 0 ),'Raw Data'!$P:$P,""&amp;'Raw Data'!$B$1,'Raw Data'!$D:$D,"&lt;&gt;*ithdr*",'Raw Data'!$D:$D,"&lt;&gt;*ancel*", 'Raw Data'!$AN:$AN,"&gt;" &amp;DATE(2010, 1, 15 ), 'Raw Data'!$H:$H,"Non*")
)
                        )
/
(COUNTIFS('Raw Data'!$AN:$AN,"&lt;=" &amp;DATE(LEFT($AV$3, 4), MONTH("1 " &amp; W$6 &amp; " " &amp; LEFT($AV$3, 4)) + 1, 0 ), 'Raw Data'!$AN:$AN,"&gt;" &amp;DATE(LEFT($AV$3, 4), MONTH("1 " &amp; W$6 &amp; " " &amp; LEFT($AV$3, 4)), 0 ),'Raw Data'!$O:$O,""&amp;'Raw Data'!$B$1,'Raw Data'!$D:$D,"&lt;&gt;*ithdr*",'Raw Data'!$D:$D,"&lt;&gt;*ancel*",'Raw Data'!$P:$P,"--", 'Raw Data'!$AN:$AN,"&gt;" &amp;DATE(2010, 1, 15 ), 'Raw Data'!$H:$H,"Non*")
+
COUNTIFS('Raw Data'!$AN:$AN,"&lt;=" &amp;DATE(LEFT($AV$3, 4), MONTH("1 " &amp; W$6 &amp; " " &amp; LEFT($AV$3, 4)) + 1, 0 ), 'Raw Data'!$AN:$AN,"&gt;" &amp;DATE(LEFT($AV$3, 4), MONTH("1 " &amp; W$6 &amp; " " &amp; LEFT($AV$3, 4)), 0 ),'Raw Data'!$P:$P,""&amp;'Raw Data'!$B$1,'Raw Data'!$D:$D,"&lt;&gt;*ithdr*",'Raw Data'!$D:$D,"&lt;&gt;*ancel*", 'Raw Data'!$AN:$AN,"&gt;" &amp;DATE(2010, 1, 15 ), 'Raw Data'!$H:$H,"Non*")
)             )
),                   0)</f>
        <v>0</v>
      </c>
      <c r="X41" s="73"/>
      <c r="Y41" s="73"/>
      <c r="Z41" s="77"/>
      <c r="AA41" s="109">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Data'!$AN:$AN, 'Raw Data'!$AN:$AN,"&lt;=" &amp;DATE(LEFT($AV$3, 4), MONTH("1 " &amp; AA$6 &amp; " " &amp; LEFT($AV$3, 4)) + 1, 0 ), 'Raw Data'!$AN:$AN,"&gt;" &amp;DATE(LEFT($AV$3, 4), MONTH("1 " &amp; AA$6 &amp; " " &amp; LEFT($AV$3, 4)), 0 ),'Raw Data'!$P:$P,""&amp;'Raw Data'!$B$1,'Raw Data'!$D:$D,"&lt;&gt;*ithdr*",'Raw Data'!$D:$D,"&lt;&gt;*ancel*", 'Raw Data'!$AN:$AN,"&gt;" &amp;DATE(2010, 1, 15 ), 'Raw Data'!$H:$H,"Non*")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Data'!$AL:$AL, 'Raw Data'!$AN:$AN,"&lt;=" &amp;DATE(LEFT($AV$3, 4), MONTH("1 " &amp; AA$6 &amp; " " &amp; LEFT($AV$3, 4)) + 1, 0 ), 'Raw Data'!$AN:$AN,"&gt;" &amp;DATE(LEFT($AV$3, 4), MONTH("1 " &amp; AA$6 &amp; " " &amp; LEFT($AV$3, 4)), 0 ),'Raw Data'!$P:$P,""&amp;'Raw Data'!$B$1,'Raw Data'!$D:$D,"&lt;&gt;*ithdr*",'Raw Data'!$D:$D,"&lt;&gt;*ancel*", 'Raw Data'!$AN:$AN,"&gt;" &amp;DATE(2010, 1, 15 ), 'Raw Data'!$H:$H,"Non*")
)
                        )
/
(COUNTIFS('Raw Data'!$AN:$AN,"&lt;=" &amp;DATE(LEFT($AV$3, 4), MONTH("1 " &amp; AA$6 &amp; " " &amp; LEFT($AV$3, 4)) + 1, 0 ), 'Raw Data'!$AN:$AN,"&gt;" &amp;DATE(LEFT($AV$3, 4), MONTH("1 " &amp; AA$6 &amp; " " &amp; LEFT($AV$3, 4)), 0 ),'Raw Data'!$O:$O,""&amp;'Raw Data'!$B$1,'Raw Data'!$D:$D,"&lt;&gt;*ithdr*",'Raw Data'!$D:$D,"&lt;&gt;*ancel*",'Raw Data'!$P:$P,"--", 'Raw Data'!$AN:$AN,"&gt;" &amp;DATE(2010, 1, 15 ), 'Raw Data'!$H:$H,"Non*")
+
COUNTIFS('Raw Data'!$AN:$AN,"&lt;=" &amp;DATE(LEFT($AV$3, 4), MONTH("1 " &amp; AA$6 &amp; " " &amp; LEFT($AV$3, 4)) + 1, 0 ), 'Raw Data'!$AN:$AN,"&gt;" &amp;DATE(LEFT($AV$3, 4), MONTH("1 " &amp; AA$6 &amp; " " &amp; LEFT($AV$3, 4)), 0 ),'Raw Data'!$P:$P,""&amp;'Raw Data'!$B$1,'Raw Data'!$D:$D,"&lt;&gt;*ithdr*",'Raw Data'!$D:$D,"&lt;&gt;*ancel*", 'Raw Data'!$AN:$AN,"&gt;" &amp;DATE(2010, 1, 15 ), 'Raw Data'!$H:$H,"Non*")
)             )
),                   0)</f>
        <v>0</v>
      </c>
      <c r="AB41" s="73"/>
      <c r="AC41" s="73"/>
      <c r="AD41" s="77"/>
      <c r="AE41" s="109">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Data'!$AN:$AN, 'Raw Data'!$AN:$AN,"&lt;=" &amp;DATE(LEFT($AV$3, 4), MONTH("1 " &amp; AE$6 &amp; " " &amp; LEFT($AV$3, 4)) + 1, 0 ), 'Raw Data'!$AN:$AN,"&gt;" &amp;DATE(LEFT($AV$3, 4), MONTH("1 " &amp; AE$6 &amp; " " &amp; LEFT($AV$3, 4)), 0 ),'Raw Data'!$P:$P,""&amp;'Raw Data'!$B$1,'Raw Data'!$D:$D,"&lt;&gt;*ithdr*",'Raw Data'!$D:$D,"&lt;&gt;*ancel*", 'Raw Data'!$AN:$AN,"&gt;" &amp;DATE(2010, 1, 15 ), 'Raw Data'!$H:$H,"Non*")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Data'!$AL:$AL, 'Raw Data'!$AN:$AN,"&lt;=" &amp;DATE(LEFT($AV$3, 4), MONTH("1 " &amp; AE$6 &amp; " " &amp; LEFT($AV$3, 4)) + 1, 0 ), 'Raw Data'!$AN:$AN,"&gt;" &amp;DATE(LEFT($AV$3, 4), MONTH("1 " &amp; AE$6 &amp; " " &amp; LEFT($AV$3, 4)), 0 ),'Raw Data'!$P:$P,""&amp;'Raw Data'!$B$1,'Raw Data'!$D:$D,"&lt;&gt;*ithdr*",'Raw Data'!$D:$D,"&lt;&gt;*ancel*", 'Raw Data'!$AN:$AN,"&gt;" &amp;DATE(2010, 1, 15 ), 'Raw Data'!$H:$H,"Non*")
)
                        )
/
(COUNTIFS('Raw Data'!$AN:$AN,"&lt;=" &amp;DATE(LEFT($AV$3, 4), MONTH("1 " &amp; AE$6 &amp; " " &amp; LEFT($AV$3, 4)) + 1, 0 ), 'Raw Data'!$AN:$AN,"&gt;" &amp;DATE(LEFT($AV$3, 4), MONTH("1 " &amp; AE$6 &amp; " " &amp; LEFT($AV$3, 4)), 0 ),'Raw Data'!$O:$O,""&amp;'Raw Data'!$B$1,'Raw Data'!$D:$D,"&lt;&gt;*ithdr*",'Raw Data'!$D:$D,"&lt;&gt;*ancel*",'Raw Data'!$P:$P,"--", 'Raw Data'!$AN:$AN,"&gt;" &amp;DATE(2010, 1, 15 ), 'Raw Data'!$H:$H,"Non*")
+
COUNTIFS('Raw Data'!$AN:$AN,"&lt;=" &amp;DATE(LEFT($AV$3, 4), MONTH("1 " &amp; AE$6 &amp; " " &amp; LEFT($AV$3, 4)) + 1, 0 ), 'Raw Data'!$AN:$AN,"&gt;" &amp;DATE(LEFT($AV$3, 4), MONTH("1 " &amp; AE$6 &amp; " " &amp; LEFT($AV$3, 4)), 0 ),'Raw Data'!$P:$P,""&amp;'Raw Data'!$B$1,'Raw Data'!$D:$D,"&lt;&gt;*ithdr*",'Raw Data'!$D:$D,"&lt;&gt;*ancel*", 'Raw Data'!$AN:$AN,"&gt;" &amp;DATE(2010, 1, 15 ), 'Raw Data'!$H:$H,"Non*")
)             )
),                   0)</f>
        <v>0</v>
      </c>
      <c r="AF41" s="73"/>
      <c r="AG41" s="73"/>
      <c r="AH41" s="77"/>
      <c r="AI41" s="109">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Data'!$AN:$AN, 'Raw Data'!$AN:$AN,"&lt;=" &amp;DATE(LEFT($AV$3, 4), MONTH("1 " &amp; AI$6 &amp; " " &amp; LEFT($AV$3, 4)) + 1, 0 ), 'Raw Data'!$AN:$AN,"&gt;" &amp;DATE(LEFT($AV$3, 4), MONTH("1 " &amp; AI$6 &amp; " " &amp; LEFT($AV$3, 4)), 0 ),'Raw Data'!$P:$P,""&amp;'Raw Data'!$B$1,'Raw Data'!$D:$D,"&lt;&gt;*ithdr*",'Raw Data'!$D:$D,"&lt;&gt;*ancel*", 'Raw Data'!$AN:$AN,"&gt;" &amp;DATE(2010, 1, 15 ), 'Raw Data'!$H:$H,"Non*")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Data'!$AL:$AL, 'Raw Data'!$AN:$AN,"&lt;=" &amp;DATE(LEFT($AV$3, 4), MONTH("1 " &amp; AI$6 &amp; " " &amp; LEFT($AV$3, 4)) + 1, 0 ), 'Raw Data'!$AN:$AN,"&gt;" &amp;DATE(LEFT($AV$3, 4), MONTH("1 " &amp; AI$6 &amp; " " &amp; LEFT($AV$3, 4)), 0 ),'Raw Data'!$P:$P,""&amp;'Raw Data'!$B$1,'Raw Data'!$D:$D,"&lt;&gt;*ithdr*",'Raw Data'!$D:$D,"&lt;&gt;*ancel*", 'Raw Data'!$AN:$AN,"&gt;" &amp;DATE(2010, 1, 15 ), 'Raw Data'!$H:$H,"Non*")
)
                        )
/
(COUNTIFS('Raw Data'!$AN:$AN,"&lt;=" &amp;DATE(LEFT($AV$3, 4), MONTH("1 " &amp; AI$6 &amp; " " &amp; LEFT($AV$3, 4)) + 1, 0 ), 'Raw Data'!$AN:$AN,"&gt;" &amp;DATE(LEFT($AV$3, 4), MONTH("1 " &amp; AI$6 &amp; " " &amp; LEFT($AV$3, 4)), 0 ),'Raw Data'!$O:$O,""&amp;'Raw Data'!$B$1,'Raw Data'!$D:$D,"&lt;&gt;*ithdr*",'Raw Data'!$D:$D,"&lt;&gt;*ancel*",'Raw Data'!$P:$P,"--", 'Raw Data'!$AN:$AN,"&gt;" &amp;DATE(2010, 1, 15 ), 'Raw Data'!$H:$H,"Non*")
+
COUNTIFS('Raw Data'!$AN:$AN,"&lt;=" &amp;DATE(LEFT($AV$3, 4), MONTH("1 " &amp; AI$6 &amp; " " &amp; LEFT($AV$3, 4)) + 1, 0 ), 'Raw Data'!$AN:$AN,"&gt;" &amp;DATE(LEFT($AV$3, 4), MONTH("1 " &amp; AI$6 &amp; " " &amp; LEFT($AV$3, 4)), 0 ),'Raw Data'!$P:$P,""&amp;'Raw Data'!$B$1,'Raw Data'!$D:$D,"&lt;&gt;*ithdr*",'Raw Data'!$D:$D,"&lt;&gt;*ancel*", 'Raw Data'!$AN:$AN,"&gt;" &amp;DATE(2010, 1, 15 ), 'Raw Data'!$H:$H,"Non*")
)             )
),                   0)</f>
        <v>0</v>
      </c>
      <c r="AJ41" s="73"/>
      <c r="AK41" s="73"/>
      <c r="AL41" s="77"/>
      <c r="AM41" s="109">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Data'!$AN:$AN, 'Raw Data'!$AN:$AN,"&lt;=" &amp;DATE(LEFT($AV$3, 4), MONTH("1 " &amp; AM$6 &amp; " " &amp; LEFT($AV$3, 4)) + 1, 0 ), 'Raw Data'!$AN:$AN,"&gt;" &amp;DATE(LEFT($AV$3, 4), MONTH("1 " &amp; AM$6 &amp; " " &amp; LEFT($AV$3, 4)), 0 ),'Raw Data'!$P:$P,""&amp;'Raw Data'!$B$1,'Raw Data'!$D:$D,"&lt;&gt;*ithdr*",'Raw Data'!$D:$D,"&lt;&gt;*ancel*", 'Raw Data'!$AN:$AN,"&gt;" &amp;DATE(2010, 1, 15 ), 'Raw Data'!$H:$H,"Non*")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Data'!$AL:$AL, 'Raw Data'!$AN:$AN,"&lt;=" &amp;DATE(LEFT($AV$3, 4), MONTH("1 " &amp; AM$6 &amp; " " &amp; LEFT($AV$3, 4)) + 1, 0 ), 'Raw Data'!$AN:$AN,"&gt;" &amp;DATE(LEFT($AV$3, 4), MONTH("1 " &amp; AM$6 &amp; " " &amp; LEFT($AV$3, 4)), 0 ),'Raw Data'!$P:$P,""&amp;'Raw Data'!$B$1,'Raw Data'!$D:$D,"&lt;&gt;*ithdr*",'Raw Data'!$D:$D,"&lt;&gt;*ancel*", 'Raw Data'!$AN:$AN,"&gt;" &amp;DATE(2010, 1, 15 ), 'Raw Data'!$H:$H,"Non*")
)
                        )
/
(COUNTIFS('Raw Data'!$AN:$AN,"&lt;=" &amp;DATE(LEFT($AV$3, 4), MONTH("1 " &amp; AM$6 &amp; " " &amp; LEFT($AV$3, 4)) + 1, 0 ), 'Raw Data'!$AN:$AN,"&gt;" &amp;DATE(LEFT($AV$3, 4), MONTH("1 " &amp; AM$6 &amp; " " &amp; LEFT($AV$3, 4)), 0 ),'Raw Data'!$O:$O,""&amp;'Raw Data'!$B$1,'Raw Data'!$D:$D,"&lt;&gt;*ithdr*",'Raw Data'!$D:$D,"&lt;&gt;*ancel*",'Raw Data'!$P:$P,"--", 'Raw Data'!$AN:$AN,"&gt;" &amp;DATE(2010, 1, 15 ), 'Raw Data'!$H:$H,"Non*")
+
COUNTIFS('Raw Data'!$AN:$AN,"&lt;=" &amp;DATE(LEFT($AV$3, 4), MONTH("1 " &amp; AM$6 &amp; " " &amp; LEFT($AV$3, 4)) + 1, 0 ), 'Raw Data'!$AN:$AN,"&gt;" &amp;DATE(LEFT($AV$3, 4), MONTH("1 " &amp; AM$6 &amp; " " &amp; LEFT($AV$3, 4)), 0 ),'Raw Data'!$P:$P,""&amp;'Raw Data'!$B$1,'Raw Data'!$D:$D,"&lt;&gt;*ithdr*",'Raw Data'!$D:$D,"&lt;&gt;*ancel*", 'Raw Data'!$AN:$AN,"&gt;" &amp;DATE(2010, 1, 15 ), 'Raw Data'!$H:$H,"Non*")
)             )
),                   0)</f>
        <v>0</v>
      </c>
      <c r="AN41" s="73"/>
      <c r="AO41" s="73"/>
      <c r="AP41" s="77"/>
      <c r="AQ41" s="109">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Data'!$AN:$AN, 'Raw Data'!$AN:$AN,"&lt;=" &amp;DATE(LEFT($AV$3, 4), MONTH("1 " &amp; AQ$6 &amp; " " &amp; LEFT($AV$3, 4)) + 1, 0 ), 'Raw Data'!$AN:$AN,"&gt;" &amp;DATE(LEFT($AV$3, 4), MONTH("1 " &amp; AQ$6 &amp; " " &amp; LEFT($AV$3, 4)), 0 ),'Raw Data'!$P:$P,""&amp;'Raw Data'!$B$1,'Raw Data'!$D:$D,"&lt;&gt;*ithdr*",'Raw Data'!$D:$D,"&lt;&gt;*ancel*", 'Raw Data'!$AN:$AN,"&gt;" &amp;DATE(2010, 1, 15 ), 'Raw Data'!$H:$H,"Non*")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Data'!$AL:$AL, 'Raw Data'!$AN:$AN,"&lt;=" &amp;DATE(LEFT($AV$3, 4), MONTH("1 " &amp; AQ$6 &amp; " " &amp; LEFT($AV$3, 4)) + 1, 0 ), 'Raw Data'!$AN:$AN,"&gt;" &amp;DATE(LEFT($AV$3, 4), MONTH("1 " &amp; AQ$6 &amp; " " &amp; LEFT($AV$3, 4)), 0 ),'Raw Data'!$P:$P,""&amp;'Raw Data'!$B$1,'Raw Data'!$D:$D,"&lt;&gt;*ithdr*",'Raw Data'!$D:$D,"&lt;&gt;*ancel*", 'Raw Data'!$AN:$AN,"&gt;" &amp;DATE(2010, 1, 15 ), 'Raw Data'!$H:$H,"Non*")
)
                        )
/
(COUNTIFS('Raw Data'!$AN:$AN,"&lt;=" &amp;DATE(LEFT($AV$3, 4), MONTH("1 " &amp; AQ$6 &amp; " " &amp; LEFT($AV$3, 4)) + 1, 0 ), 'Raw Data'!$AN:$AN,"&gt;" &amp;DATE(LEFT($AV$3, 4), MONTH("1 " &amp; AQ$6 &amp; " " &amp; LEFT($AV$3, 4)), 0 ),'Raw Data'!$O:$O,""&amp;'Raw Data'!$B$1,'Raw Data'!$D:$D,"&lt;&gt;*ithdr*",'Raw Data'!$D:$D,"&lt;&gt;*ancel*",'Raw Data'!$P:$P,"--", 'Raw Data'!$AN:$AN,"&gt;" &amp;DATE(2010, 1, 15 ), 'Raw Data'!$H:$H,"Non*")
+
COUNTIFS('Raw Data'!$AN:$AN,"&lt;=" &amp;DATE(LEFT($AV$3, 4), MONTH("1 " &amp; AQ$6 &amp; " " &amp; LEFT($AV$3, 4)) + 1, 0 ), 'Raw Data'!$AN:$AN,"&gt;" &amp;DATE(LEFT($AV$3, 4), MONTH("1 " &amp; AQ$6 &amp; " " &amp; LEFT($AV$3, 4)), 0 ),'Raw Data'!$P:$P,""&amp;'Raw Data'!$B$1,'Raw Data'!$D:$D,"&lt;&gt;*ithdr*",'Raw Data'!$D:$D,"&lt;&gt;*ancel*", 'Raw Data'!$AN:$AN,"&gt;" &amp;DATE(2010, 1, 15 ), 'Raw Data'!$H:$H,"Non*")
)             )
),                   0)</f>
        <v>0</v>
      </c>
      <c r="AR41" s="73"/>
      <c r="AS41" s="73"/>
      <c r="AT41" s="77"/>
      <c r="AU41" s="109">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
COUNTIFS('Raw Data'!$AN:$AN,"&lt;=" &amp;DATE(MID($AV$3, 15, 4), MONTH("1 " &amp; AU$6 &amp; " " &amp; MID($AV$3, 15, 4)) + 1, 0 ), 'Raw Data'!$AN:$AN,"&gt;" &amp;DATE(MID($AV$3, 15, 4), MONTH("1 " &amp; AU$6 &amp; " " &amp; MID($AV$3, 15, 4)), 0 ),'Raw Data'!$P:$P,""&amp;'Raw Data'!$B$1,'Raw Data'!$D:$D,"&lt;&gt;*ithdr*",'Raw Data'!$D:$D,"&lt;&gt;*ancel*", 'Raw Data'!$AN:$AN,"&gt;" &amp;DATE(2010, 1, 15 ), 'Raw Data'!$H:$H,"Non*")
)             )
),                   0)</f>
        <v>0</v>
      </c>
      <c r="AV41" s="73"/>
      <c r="AW41" s="73"/>
      <c r="AX41" s="77"/>
      <c r="AY41" s="109">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
COUNTIFS('Raw Data'!$AN:$AN,"&lt;=" &amp;DATE(MID($AV$3, 15, 4), MONTH("1 " &amp; AY$6 &amp; " " &amp; MID($AV$3, 15, 4)) + 1, 0 ), 'Raw Data'!$AN:$AN,"&gt;" &amp;DATE(MID($AV$3, 15, 4), MONTH("1 " &amp; AY$6 &amp; " " &amp; MID($AV$3, 15, 4)), 0 ),'Raw Data'!$P:$P,""&amp;'Raw Data'!$B$1,'Raw Data'!$D:$D,"&lt;&gt;*ithdr*",'Raw Data'!$D:$D,"&lt;&gt;*ancel*", 'Raw Data'!$AN:$AN,"&gt;" &amp;DATE(2010, 1, 15 ), 'Raw Data'!$H:$H,"Non*")
)             )
),                   0)</f>
        <v>0</v>
      </c>
      <c r="AZ41" s="73"/>
      <c r="BA41" s="73"/>
      <c r="BB41" s="77"/>
      <c r="BC41" s="109">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
COUNTIFS('Raw Data'!$AN:$AN,"&lt;=" &amp;DATE(MID($AV$3, 15, 4), MONTH("1 " &amp; BC$6 &amp; " " &amp; MID($AV$3, 15, 4)) + 1, 0 ), 'Raw Data'!$AN:$AN,"&gt;" &amp;DATE(MID($AV$3, 15, 4), MONTH("1 " &amp; BC$6 &amp; " " &amp; MID($AV$3, 15, 4)), 0 ),'Raw Data'!$P:$P,""&amp;'Raw Data'!$B$1,'Raw Data'!$D:$D,"&lt;&gt;*ithdr*",'Raw Data'!$D:$D,"&lt;&gt;*ancel*", 'Raw Data'!$AN:$AN,"&gt;" &amp;DATE(2010, 1, 15 ), 'Raw Data'!$H:$H,"Non*")
)             )
),                   0)</f>
        <v>0</v>
      </c>
      <c r="BD41" s="73"/>
      <c r="BE41" s="73"/>
      <c r="BF41" s="74"/>
    </row>
    <row r="42" ht="12.75" customHeight="1">
      <c r="A42" s="93" t="s">
        <v>121</v>
      </c>
      <c r="B42" s="73"/>
      <c r="C42" s="73"/>
      <c r="D42" s="73"/>
      <c r="E42" s="73"/>
      <c r="F42" s="73"/>
      <c r="G42" s="73"/>
      <c r="H42" s="73"/>
      <c r="I42" s="73"/>
      <c r="J42" s="77"/>
      <c r="K42" s="106">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Data'!$AN:$AN,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Data'!$AL:$AL,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(COUNTIFS('Raw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COUNTIFS('Raw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0)</f>
        <v>0</v>
      </c>
      <c r="L42" s="73"/>
      <c r="M42" s="73"/>
      <c r="N42" s="77"/>
      <c r="O42" s="106">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Data'!$AN:$AN,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Data'!$AL:$AL,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(COUNTIFS('Raw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COUNTIFS('Raw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0)</f>
        <v>0</v>
      </c>
      <c r="P42" s="73"/>
      <c r="Q42" s="73"/>
      <c r="R42" s="77"/>
      <c r="S42" s="106">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Data'!$AN:$AN,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Data'!$AL:$AL,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(COUNTIFS('Raw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COUNTIFS('Raw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0)</f>
        <v>0</v>
      </c>
      <c r="T42" s="73"/>
      <c r="U42" s="73"/>
      <c r="V42" s="77"/>
      <c r="W42" s="106">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Data'!$AN:$AN,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Data'!$AL:$AL,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(COUNTIFS('Raw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COUNTIFS('Raw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0)</f>
        <v>0</v>
      </c>
      <c r="X42" s="73"/>
      <c r="Y42" s="73"/>
      <c r="Z42" s="77"/>
      <c r="AA42" s="106">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Data'!$AN:$AN,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Data'!$AL:$AL,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(COUNTIFS('Raw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COUNTIFS('Raw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0)</f>
        <v>0</v>
      </c>
      <c r="AB42" s="73"/>
      <c r="AC42" s="73"/>
      <c r="AD42" s="77"/>
      <c r="AE42" s="106">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Data'!$AN:$AN,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Data'!$AL:$AL,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(COUNTIFS('Raw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COUNTIFS('Raw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0)</f>
        <v>0</v>
      </c>
      <c r="AF42" s="73"/>
      <c r="AG42" s="73"/>
      <c r="AH42" s="77"/>
      <c r="AI42" s="106">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Data'!$AN:$AN,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Data'!$AL:$AL,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(COUNTIFS('Raw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COUNTIFS('Raw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0)</f>
        <v>0</v>
      </c>
      <c r="AJ42" s="73"/>
      <c r="AK42" s="73"/>
      <c r="AL42" s="77"/>
      <c r="AM42" s="106">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Data'!$AN:$AN,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Data'!$AL:$AL,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(COUNTIFS('Raw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COUNTIFS('Raw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0)</f>
        <v>0</v>
      </c>
      <c r="AN42" s="73"/>
      <c r="AO42" s="73"/>
      <c r="AP42" s="77"/>
      <c r="AQ42" s="106">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Data'!$AN:$AN,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Data'!$AL:$AL,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(COUNTIFS('Raw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COUNTIFS('Raw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0)</f>
        <v>0</v>
      </c>
      <c r="AR42" s="73"/>
      <c r="AS42" s="73"/>
      <c r="AT42" s="77"/>
      <c r="AU42" s="106">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COUNTIFS('Raw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0)</f>
        <v>0</v>
      </c>
      <c r="AV42" s="73"/>
      <c r="AW42" s="73"/>
      <c r="AX42" s="77"/>
      <c r="AY42" s="106">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COUNTIFS('Raw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0)</f>
        <v>0</v>
      </c>
      <c r="AZ42" s="73"/>
      <c r="BA42" s="73"/>
      <c r="BB42" s="77"/>
      <c r="BC42" s="106">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COUNTIFS('Raw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0)</f>
        <v>0</v>
      </c>
      <c r="BD42" s="73"/>
      <c r="BE42" s="73"/>
      <c r="BF42" s="74"/>
    </row>
    <row r="43" ht="12.75" customHeight="1">
      <c r="A43" s="93" t="s">
        <v>140</v>
      </c>
      <c r="B43" s="73"/>
      <c r="C43" s="73"/>
      <c r="D43" s="73"/>
      <c r="E43" s="73"/>
      <c r="F43" s="73"/>
      <c r="G43" s="73"/>
      <c r="H43" s="73"/>
      <c r="I43" s="73"/>
      <c r="J43" s="77"/>
      <c r="K43" s="106">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Data'!$AN:$AN, 'Raw Data'!$AN:$AN,"&lt;=" &amp;DATE(LEFT($AV$3, 4), MONTH("1 " &amp; K$6 &amp; " " &amp; LEFT($AV$3, 4)) + 1, 0 ), 'Raw Data'!$AN:$AN,"&gt;" &amp;DATE(LEFT($AV$3, 4), MONTH("1 " &amp; K$6 &amp; " " &amp; LEFT($AV$3, 4)), 0 ),'Raw Data'!$P:$P,""&amp;'Raw Data'!$B$1,'Raw Data'!$D:$D,"&lt;&gt;*ithdr*",'Raw Data'!$D:$D,"&lt;&gt;*ancel*", 'Raw Data'!$AN:$AN,"&gt;" &amp;DATE(2010, 1, 15 ), 'Raw Data'!$H:$H,"*nternal*")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Data'!$AL:$AL, 'Raw Data'!$AN:$AN,"&lt;=" &amp;DATE(LEFT($AV$3, 4), MONTH("1 " &amp; K$6 &amp; " " &amp; LEFT($AV$3, 4)) + 1, 0 ), 'Raw Data'!$AN:$AN,"&gt;" &amp;DATE(LEFT($AV$3, 4), MONTH("1 " &amp; K$6 &amp; " " &amp; LEFT($AV$3, 4)), 0 ),'Raw Data'!$P:$P,""&amp;'Raw Data'!$B$1,'Raw Data'!$D:$D,"&lt;&gt;*ithdr*",'Raw Data'!$D:$D,"&lt;&gt;*ancel*", 'Raw Data'!$AN:$AN,"&gt;" &amp;DATE(2010, 1, 15 ), 'Raw Data'!$H:$H,"*nternal*")
)
                        )
/
(COUNTIFS('Raw Data'!$AN:$AN,"&lt;=" &amp;DATE(LEFT($AV$3, 4), MONTH("1 " &amp; K$6 &amp; " " &amp; LEFT($AV$3, 4)) + 1, 0 ), 'Raw Data'!$AN:$AN,"&gt;" &amp;DATE(LEFT($AV$3, 4), MONTH("1 " &amp; K$6 &amp; " " &amp; LEFT($AV$3, 4)), 0 ),'Raw Data'!$O:$O,""&amp;'Raw Data'!$B$1,'Raw Data'!$D:$D,"&lt;&gt;*ithdr*",'Raw Data'!$D:$D,"&lt;&gt;*ancel*",'Raw Data'!$P:$P,"--", 'Raw Data'!$AN:$AN,"&gt;" &amp;DATE(2010, 1, 15 ), 'Raw Data'!$H:$H,"*nternal*")
+
COUNTIFS('Raw Data'!$AN:$AN,"&lt;=" &amp;DATE(LEFT($AV$3, 4), MONTH("1 " &amp; K$6 &amp; " " &amp; LEFT($AV$3, 4)) + 1, 0 ), 'Raw Data'!$AN:$AN,"&gt;" &amp;DATE(LEFT($AV$3, 4), MONTH("1 " &amp; K$6 &amp; " " &amp; LEFT($AV$3, 4)), 0 ),'Raw Data'!$P:$P,""&amp;'Raw Data'!$B$1,'Raw Data'!$D:$D,"&lt;&gt;*ithdr*",'Raw Data'!$D:$D,"&lt;&gt;*ancel*", 'Raw Data'!$AN:$AN,"&gt;" &amp;DATE(2010, 1, 15 ), 'Raw Data'!$H:$H,"*nternal*")
)             )
), 0)</f>
        <v>0</v>
      </c>
      <c r="L43" s="73"/>
      <c r="M43" s="73"/>
      <c r="N43" s="77"/>
      <c r="O43" s="106">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Data'!$AN:$AN, 'Raw Data'!$AN:$AN,"&lt;=" &amp;DATE(LEFT($AV$3, 4), MONTH("1 " &amp; O$6 &amp; " " &amp; LEFT($AV$3, 4)) + 1, 0 ), 'Raw Data'!$AN:$AN,"&gt;" &amp;DATE(LEFT($AV$3, 4), MONTH("1 " &amp; O$6 &amp; " " &amp; LEFT($AV$3, 4)), 0 ),'Raw Data'!$P:$P,""&amp;'Raw Data'!$B$1,'Raw Data'!$D:$D,"&lt;&gt;*ithdr*",'Raw Data'!$D:$D,"&lt;&gt;*ancel*", 'Raw Data'!$AN:$AN,"&gt;" &amp;DATE(2010, 1, 15 ), 'Raw Data'!$H:$H,"*nternal*")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Data'!$AL:$AL, 'Raw Data'!$AN:$AN,"&lt;=" &amp;DATE(LEFT($AV$3, 4), MONTH("1 " &amp; O$6 &amp; " " &amp; LEFT($AV$3, 4)) + 1, 0 ), 'Raw Data'!$AN:$AN,"&gt;" &amp;DATE(LEFT($AV$3, 4), MONTH("1 " &amp; O$6 &amp; " " &amp; LEFT($AV$3, 4)), 0 ),'Raw Data'!$P:$P,""&amp;'Raw Data'!$B$1,'Raw Data'!$D:$D,"&lt;&gt;*ithdr*",'Raw Data'!$D:$D,"&lt;&gt;*ancel*", 'Raw Data'!$AN:$AN,"&gt;" &amp;DATE(2010, 1, 15 ), 'Raw Data'!$H:$H,"*nternal*")
)
                        )
/
(COUNTIFS('Raw Data'!$AN:$AN,"&lt;=" &amp;DATE(LEFT($AV$3, 4), MONTH("1 " &amp; O$6 &amp; " " &amp; LEFT($AV$3, 4)) + 1, 0 ), 'Raw Data'!$AN:$AN,"&gt;" &amp;DATE(LEFT($AV$3, 4), MONTH("1 " &amp; O$6 &amp; " " &amp; LEFT($AV$3, 4)), 0 ),'Raw Data'!$O:$O,""&amp;'Raw Data'!$B$1,'Raw Data'!$D:$D,"&lt;&gt;*ithdr*",'Raw Data'!$D:$D,"&lt;&gt;*ancel*",'Raw Data'!$P:$P,"--", 'Raw Data'!$AN:$AN,"&gt;" &amp;DATE(2010, 1, 15 ), 'Raw Data'!$H:$H,"*nternal*")
+
COUNTIFS('Raw Data'!$AN:$AN,"&lt;=" &amp;DATE(LEFT($AV$3, 4), MONTH("1 " &amp; O$6 &amp; " " &amp; LEFT($AV$3, 4)) + 1, 0 ), 'Raw Data'!$AN:$AN,"&gt;" &amp;DATE(LEFT($AV$3, 4), MONTH("1 " &amp; O$6 &amp; " " &amp; LEFT($AV$3, 4)), 0 ),'Raw Data'!$P:$P,""&amp;'Raw Data'!$B$1,'Raw Data'!$D:$D,"&lt;&gt;*ithdr*",'Raw Data'!$D:$D,"&lt;&gt;*ancel*", 'Raw Data'!$AN:$AN,"&gt;" &amp;DATE(2010, 1, 15 ), 'Raw Data'!$H:$H,"*nternal*")
)             )
), 0)</f>
        <v>0</v>
      </c>
      <c r="P43" s="73"/>
      <c r="Q43" s="73"/>
      <c r="R43" s="77"/>
      <c r="S43" s="106">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Data'!$AN:$AN, 'Raw Data'!$AN:$AN,"&lt;=" &amp;DATE(LEFT($AV$3, 4), MONTH("1 " &amp; S$6 &amp; " " &amp; LEFT($AV$3, 4)) + 1, 0 ), 'Raw Data'!$AN:$AN,"&gt;" &amp;DATE(LEFT($AV$3, 4), MONTH("1 " &amp; S$6 &amp; " " &amp; LEFT($AV$3, 4)), 0 ),'Raw Data'!$P:$P,""&amp;'Raw Data'!$B$1,'Raw Data'!$D:$D,"&lt;&gt;*ithdr*",'Raw Data'!$D:$D,"&lt;&gt;*ancel*", 'Raw Data'!$AN:$AN,"&gt;" &amp;DATE(2010, 1, 15 ), 'Raw Data'!$H:$H,"*nternal*")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Data'!$AL:$AL, 'Raw Data'!$AN:$AN,"&lt;=" &amp;DATE(LEFT($AV$3, 4), MONTH("1 " &amp; S$6 &amp; " " &amp; LEFT($AV$3, 4)) + 1, 0 ), 'Raw Data'!$AN:$AN,"&gt;" &amp;DATE(LEFT($AV$3, 4), MONTH("1 " &amp; S$6 &amp; " " &amp; LEFT($AV$3, 4)), 0 ),'Raw Data'!$P:$P,""&amp;'Raw Data'!$B$1,'Raw Data'!$D:$D,"&lt;&gt;*ithdr*",'Raw Data'!$D:$D,"&lt;&gt;*ancel*", 'Raw Data'!$AN:$AN,"&gt;" &amp;DATE(2010, 1, 15 ), 'Raw Data'!$H:$H,"*nternal*")
)
                        )
/
(COUNTIFS('Raw Data'!$AN:$AN,"&lt;=" &amp;DATE(LEFT($AV$3, 4), MONTH("1 " &amp; S$6 &amp; " " &amp; LEFT($AV$3, 4)) + 1, 0 ), 'Raw Data'!$AN:$AN,"&gt;" &amp;DATE(LEFT($AV$3, 4), MONTH("1 " &amp; S$6 &amp; " " &amp; LEFT($AV$3, 4)), 0 ),'Raw Data'!$O:$O,""&amp;'Raw Data'!$B$1,'Raw Data'!$D:$D,"&lt;&gt;*ithdr*",'Raw Data'!$D:$D,"&lt;&gt;*ancel*",'Raw Data'!$P:$P,"--", 'Raw Data'!$AN:$AN,"&gt;" &amp;DATE(2010, 1, 15 ), 'Raw Data'!$H:$H,"*nternal*")
+
COUNTIFS('Raw Data'!$AN:$AN,"&lt;=" &amp;DATE(LEFT($AV$3, 4), MONTH("1 " &amp; S$6 &amp; " " &amp; LEFT($AV$3, 4)) + 1, 0 ), 'Raw Data'!$AN:$AN,"&gt;" &amp;DATE(LEFT($AV$3, 4), MONTH("1 " &amp; S$6 &amp; " " &amp; LEFT($AV$3, 4)), 0 ),'Raw Data'!$P:$P,""&amp;'Raw Data'!$B$1,'Raw Data'!$D:$D,"&lt;&gt;*ithdr*",'Raw Data'!$D:$D,"&lt;&gt;*ancel*", 'Raw Data'!$AN:$AN,"&gt;" &amp;DATE(2010, 1, 15 ), 'Raw Data'!$H:$H,"*nternal*")
)             )
), 0)</f>
        <v>0</v>
      </c>
      <c r="T43" s="73"/>
      <c r="U43" s="73"/>
      <c r="V43" s="77"/>
      <c r="W43" s="106">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Data'!$AN:$AN, 'Raw Data'!$AN:$AN,"&lt;=" &amp;DATE(LEFT($AV$3, 4), MONTH("1 " &amp; W$6 &amp; " " &amp; LEFT($AV$3, 4)) + 1, 0 ), 'Raw Data'!$AN:$AN,"&gt;" &amp;DATE(LEFT($AV$3, 4), MONTH("1 " &amp; W$6 &amp; " " &amp; LEFT($AV$3, 4)), 0 ),'Raw Data'!$P:$P,""&amp;'Raw Data'!$B$1,'Raw Data'!$D:$D,"&lt;&gt;*ithdr*",'Raw Data'!$D:$D,"&lt;&gt;*ancel*", 'Raw Data'!$AN:$AN,"&gt;" &amp;DATE(2010, 1, 15 ), 'Raw Data'!$H:$H,"*nternal*")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Data'!$AL:$AL, 'Raw Data'!$AN:$AN,"&lt;=" &amp;DATE(LEFT($AV$3, 4), MONTH("1 " &amp; W$6 &amp; " " &amp; LEFT($AV$3, 4)) + 1, 0 ), 'Raw Data'!$AN:$AN,"&gt;" &amp;DATE(LEFT($AV$3, 4), MONTH("1 " &amp; W$6 &amp; " " &amp; LEFT($AV$3, 4)), 0 ),'Raw Data'!$P:$P,""&amp;'Raw Data'!$B$1,'Raw Data'!$D:$D,"&lt;&gt;*ithdr*",'Raw Data'!$D:$D,"&lt;&gt;*ancel*", 'Raw Data'!$AN:$AN,"&gt;" &amp;DATE(2010, 1, 15 ), 'Raw Data'!$H:$H,"*nternal*")
)
                        )
/
(COUNTIFS('Raw Data'!$AN:$AN,"&lt;=" &amp;DATE(LEFT($AV$3, 4), MONTH("1 " &amp; W$6 &amp; " " &amp; LEFT($AV$3, 4)) + 1, 0 ), 'Raw Data'!$AN:$AN,"&gt;" &amp;DATE(LEFT($AV$3, 4), MONTH("1 " &amp; W$6 &amp; " " &amp; LEFT($AV$3, 4)), 0 ),'Raw Data'!$O:$O,""&amp;'Raw Data'!$B$1,'Raw Data'!$D:$D,"&lt;&gt;*ithdr*",'Raw Data'!$D:$D,"&lt;&gt;*ancel*",'Raw Data'!$P:$P,"--", 'Raw Data'!$AN:$AN,"&gt;" &amp;DATE(2010, 1, 15 ), 'Raw Data'!$H:$H,"*nternal*")
+
COUNTIFS('Raw Data'!$AN:$AN,"&lt;=" &amp;DATE(LEFT($AV$3, 4), MONTH("1 " &amp; W$6 &amp; " " &amp; LEFT($AV$3, 4)) + 1, 0 ), 'Raw Data'!$AN:$AN,"&gt;" &amp;DATE(LEFT($AV$3, 4), MONTH("1 " &amp; W$6 &amp; " " &amp; LEFT($AV$3, 4)), 0 ),'Raw Data'!$P:$P,""&amp;'Raw Data'!$B$1,'Raw Data'!$D:$D,"&lt;&gt;*ithdr*",'Raw Data'!$D:$D,"&lt;&gt;*ancel*", 'Raw Data'!$AN:$AN,"&gt;" &amp;DATE(2010, 1, 15 ), 'Raw Data'!$H:$H,"*nternal*")
)             )
), 0)</f>
        <v>0</v>
      </c>
      <c r="X43" s="73"/>
      <c r="Y43" s="73"/>
      <c r="Z43" s="77"/>
      <c r="AA43" s="106">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Data'!$AN:$AN, 'Raw Data'!$AN:$AN,"&lt;=" &amp;DATE(LEFT($AV$3, 4), MONTH("1 " &amp; AA$6 &amp; " " &amp; LEFT($AV$3, 4)) + 1, 0 ), 'Raw Data'!$AN:$AN,"&gt;" &amp;DATE(LEFT($AV$3, 4), MONTH("1 " &amp; AA$6 &amp; " " &amp; LEFT($AV$3, 4)), 0 ),'Raw Data'!$P:$P,""&amp;'Raw Data'!$B$1,'Raw Data'!$D:$D,"&lt;&gt;*ithdr*",'Raw Data'!$D:$D,"&lt;&gt;*ancel*", 'Raw Data'!$AN:$AN,"&gt;" &amp;DATE(2010, 1, 15 ), 'Raw Data'!$H:$H,"*nternal*")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Data'!$AL:$AL, 'Raw Data'!$AN:$AN,"&lt;=" &amp;DATE(LEFT($AV$3, 4), MONTH("1 " &amp; AA$6 &amp; " " &amp; LEFT($AV$3, 4)) + 1, 0 ), 'Raw Data'!$AN:$AN,"&gt;" &amp;DATE(LEFT($AV$3, 4), MONTH("1 " &amp; AA$6 &amp; " " &amp; LEFT($AV$3, 4)), 0 ),'Raw Data'!$P:$P,""&amp;'Raw Data'!$B$1,'Raw Data'!$D:$D,"&lt;&gt;*ithdr*",'Raw Data'!$D:$D,"&lt;&gt;*ancel*", 'Raw Data'!$AN:$AN,"&gt;" &amp;DATE(2010, 1, 15 ), 'Raw Data'!$H:$H,"*nternal*")
)
                        )
/
(COUNTIFS('Raw Data'!$AN:$AN,"&lt;=" &amp;DATE(LEFT($AV$3, 4), MONTH("1 " &amp; AA$6 &amp; " " &amp; LEFT($AV$3, 4)) + 1, 0 ), 'Raw Data'!$AN:$AN,"&gt;" &amp;DATE(LEFT($AV$3, 4), MONTH("1 " &amp; AA$6 &amp; " " &amp; LEFT($AV$3, 4)), 0 ),'Raw Data'!$O:$O,""&amp;'Raw Data'!$B$1,'Raw Data'!$D:$D,"&lt;&gt;*ithdr*",'Raw Data'!$D:$D,"&lt;&gt;*ancel*",'Raw Data'!$P:$P,"--", 'Raw Data'!$AN:$AN,"&gt;" &amp;DATE(2010, 1, 15 ), 'Raw Data'!$H:$H,"*nternal*")
+
COUNTIFS('Raw Data'!$AN:$AN,"&lt;=" &amp;DATE(LEFT($AV$3, 4), MONTH("1 " &amp; AA$6 &amp; " " &amp; LEFT($AV$3, 4)) + 1, 0 ), 'Raw Data'!$AN:$AN,"&gt;" &amp;DATE(LEFT($AV$3, 4), MONTH("1 " &amp; AA$6 &amp; " " &amp; LEFT($AV$3, 4)), 0 ),'Raw Data'!$P:$P,""&amp;'Raw Data'!$B$1,'Raw Data'!$D:$D,"&lt;&gt;*ithdr*",'Raw Data'!$D:$D,"&lt;&gt;*ancel*", 'Raw Data'!$AN:$AN,"&gt;" &amp;DATE(2010, 1, 15 ), 'Raw Data'!$H:$H,"*nternal*")
)             )
), 0)</f>
        <v>0</v>
      </c>
      <c r="AB43" s="73"/>
      <c r="AC43" s="73"/>
      <c r="AD43" s="77"/>
      <c r="AE43" s="106">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Data'!$AN:$AN, 'Raw Data'!$AN:$AN,"&lt;=" &amp;DATE(LEFT($AV$3, 4), MONTH("1 " &amp; AE$6 &amp; " " &amp; LEFT($AV$3, 4)) + 1, 0 ), 'Raw Data'!$AN:$AN,"&gt;" &amp;DATE(LEFT($AV$3, 4), MONTH("1 " &amp; AE$6 &amp; " " &amp; LEFT($AV$3, 4)), 0 ),'Raw Data'!$P:$P,""&amp;'Raw Data'!$B$1,'Raw Data'!$D:$D,"&lt;&gt;*ithdr*",'Raw Data'!$D:$D,"&lt;&gt;*ancel*", 'Raw Data'!$AN:$AN,"&gt;" &amp;DATE(2010, 1, 15 ), 'Raw Data'!$H:$H,"*nternal*")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Data'!$AL:$AL, 'Raw Data'!$AN:$AN,"&lt;=" &amp;DATE(LEFT($AV$3, 4), MONTH("1 " &amp; AE$6 &amp; " " &amp; LEFT($AV$3, 4)) + 1, 0 ), 'Raw Data'!$AN:$AN,"&gt;" &amp;DATE(LEFT($AV$3, 4), MONTH("1 " &amp; AE$6 &amp; " " &amp; LEFT($AV$3, 4)), 0 ),'Raw Data'!$P:$P,""&amp;'Raw Data'!$B$1,'Raw Data'!$D:$D,"&lt;&gt;*ithdr*",'Raw Data'!$D:$D,"&lt;&gt;*ancel*", 'Raw Data'!$AN:$AN,"&gt;" &amp;DATE(2010, 1, 15 ), 'Raw Data'!$H:$H,"*nternal*")
)
                        )
/
(COUNTIFS('Raw Data'!$AN:$AN,"&lt;=" &amp;DATE(LEFT($AV$3, 4), MONTH("1 " &amp; AE$6 &amp; " " &amp; LEFT($AV$3, 4)) + 1, 0 ), 'Raw Data'!$AN:$AN,"&gt;" &amp;DATE(LEFT($AV$3, 4), MONTH("1 " &amp; AE$6 &amp; " " &amp; LEFT($AV$3, 4)), 0 ),'Raw Data'!$O:$O,""&amp;'Raw Data'!$B$1,'Raw Data'!$D:$D,"&lt;&gt;*ithdr*",'Raw Data'!$D:$D,"&lt;&gt;*ancel*",'Raw Data'!$P:$P,"--", 'Raw Data'!$AN:$AN,"&gt;" &amp;DATE(2010, 1, 15 ), 'Raw Data'!$H:$H,"*nternal*")
+
COUNTIFS('Raw Data'!$AN:$AN,"&lt;=" &amp;DATE(LEFT($AV$3, 4), MONTH("1 " &amp; AE$6 &amp; " " &amp; LEFT($AV$3, 4)) + 1, 0 ), 'Raw Data'!$AN:$AN,"&gt;" &amp;DATE(LEFT($AV$3, 4), MONTH("1 " &amp; AE$6 &amp; " " &amp; LEFT($AV$3, 4)), 0 ),'Raw Data'!$P:$P,""&amp;'Raw Data'!$B$1,'Raw Data'!$D:$D,"&lt;&gt;*ithdr*",'Raw Data'!$D:$D,"&lt;&gt;*ancel*", 'Raw Data'!$AN:$AN,"&gt;" &amp;DATE(2010, 1, 15 ), 'Raw Data'!$H:$H,"*nternal*")
)             )
), 0)</f>
        <v>0</v>
      </c>
      <c r="AF43" s="73"/>
      <c r="AG43" s="73"/>
      <c r="AH43" s="77"/>
      <c r="AI43" s="106">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Data'!$AN:$AN, 'Raw Data'!$AN:$AN,"&lt;=" &amp;DATE(LEFT($AV$3, 4), MONTH("1 " &amp; AI$6 &amp; " " &amp; LEFT($AV$3, 4)) + 1, 0 ), 'Raw Data'!$AN:$AN,"&gt;" &amp;DATE(LEFT($AV$3, 4), MONTH("1 " &amp; AI$6 &amp; " " &amp; LEFT($AV$3, 4)), 0 ),'Raw Data'!$P:$P,""&amp;'Raw Data'!$B$1,'Raw Data'!$D:$D,"&lt;&gt;*ithdr*",'Raw Data'!$D:$D,"&lt;&gt;*ancel*", 'Raw Data'!$AN:$AN,"&gt;" &amp;DATE(2010, 1, 15 ), 'Raw Data'!$H:$H,"*nternal*")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Data'!$AL:$AL, 'Raw Data'!$AN:$AN,"&lt;=" &amp;DATE(LEFT($AV$3, 4), MONTH("1 " &amp; AI$6 &amp; " " &amp; LEFT($AV$3, 4)) + 1, 0 ), 'Raw Data'!$AN:$AN,"&gt;" &amp;DATE(LEFT($AV$3, 4), MONTH("1 " &amp; AI$6 &amp; " " &amp; LEFT($AV$3, 4)), 0 ),'Raw Data'!$P:$P,""&amp;'Raw Data'!$B$1,'Raw Data'!$D:$D,"&lt;&gt;*ithdr*",'Raw Data'!$D:$D,"&lt;&gt;*ancel*", 'Raw Data'!$AN:$AN,"&gt;" &amp;DATE(2010, 1, 15 ), 'Raw Data'!$H:$H,"*nternal*")
)
                        )
/
(COUNTIFS('Raw Data'!$AN:$AN,"&lt;=" &amp;DATE(LEFT($AV$3, 4), MONTH("1 " &amp; AI$6 &amp; " " &amp; LEFT($AV$3, 4)) + 1, 0 ), 'Raw Data'!$AN:$AN,"&gt;" &amp;DATE(LEFT($AV$3, 4), MONTH("1 " &amp; AI$6 &amp; " " &amp; LEFT($AV$3, 4)), 0 ),'Raw Data'!$O:$O,""&amp;'Raw Data'!$B$1,'Raw Data'!$D:$D,"&lt;&gt;*ithdr*",'Raw Data'!$D:$D,"&lt;&gt;*ancel*",'Raw Data'!$P:$P,"--", 'Raw Data'!$AN:$AN,"&gt;" &amp;DATE(2010, 1, 15 ), 'Raw Data'!$H:$H,"*nternal*")
+
COUNTIFS('Raw Data'!$AN:$AN,"&lt;=" &amp;DATE(LEFT($AV$3, 4), MONTH("1 " &amp; AI$6 &amp; " " &amp; LEFT($AV$3, 4)) + 1, 0 ), 'Raw Data'!$AN:$AN,"&gt;" &amp;DATE(LEFT($AV$3, 4), MONTH("1 " &amp; AI$6 &amp; " " &amp; LEFT($AV$3, 4)), 0 ),'Raw Data'!$P:$P,""&amp;'Raw Data'!$B$1,'Raw Data'!$D:$D,"&lt;&gt;*ithdr*",'Raw Data'!$D:$D,"&lt;&gt;*ancel*", 'Raw Data'!$AN:$AN,"&gt;" &amp;DATE(2010, 1, 15 ), 'Raw Data'!$H:$H,"*nternal*")
)             )
), 0)</f>
        <v>0</v>
      </c>
      <c r="AJ43" s="73"/>
      <c r="AK43" s="73"/>
      <c r="AL43" s="77"/>
      <c r="AM43" s="106">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Data'!$AN:$AN, 'Raw Data'!$AN:$AN,"&lt;=" &amp;DATE(LEFT($AV$3, 4), MONTH("1 " &amp; AM$6 &amp; " " &amp; LEFT($AV$3, 4)) + 1, 0 ), 'Raw Data'!$AN:$AN,"&gt;" &amp;DATE(LEFT($AV$3, 4), MONTH("1 " &amp; AM$6 &amp; " " &amp; LEFT($AV$3, 4)), 0 ),'Raw Data'!$P:$P,""&amp;'Raw Data'!$B$1,'Raw Data'!$D:$D,"&lt;&gt;*ithdr*",'Raw Data'!$D:$D,"&lt;&gt;*ancel*", 'Raw Data'!$AN:$AN,"&gt;" &amp;DATE(2010, 1, 15 ), 'Raw Data'!$H:$H,"*nternal*")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Data'!$AL:$AL, 'Raw Data'!$AN:$AN,"&lt;=" &amp;DATE(LEFT($AV$3, 4), MONTH("1 " &amp; AM$6 &amp; " " &amp; LEFT($AV$3, 4)) + 1, 0 ), 'Raw Data'!$AN:$AN,"&gt;" &amp;DATE(LEFT($AV$3, 4), MONTH("1 " &amp; AM$6 &amp; " " &amp; LEFT($AV$3, 4)), 0 ),'Raw Data'!$P:$P,""&amp;'Raw Data'!$B$1,'Raw Data'!$D:$D,"&lt;&gt;*ithdr*",'Raw Data'!$D:$D,"&lt;&gt;*ancel*", 'Raw Data'!$AN:$AN,"&gt;" &amp;DATE(2010, 1, 15 ), 'Raw Data'!$H:$H,"*nternal*")
)
                        )
/
(COUNTIFS('Raw Data'!$AN:$AN,"&lt;=" &amp;DATE(LEFT($AV$3, 4), MONTH("1 " &amp; AM$6 &amp; " " &amp; LEFT($AV$3, 4)) + 1, 0 ), 'Raw Data'!$AN:$AN,"&gt;" &amp;DATE(LEFT($AV$3, 4), MONTH("1 " &amp; AM$6 &amp; " " &amp; LEFT($AV$3, 4)), 0 ),'Raw Data'!$O:$O,""&amp;'Raw Data'!$B$1,'Raw Data'!$D:$D,"&lt;&gt;*ithdr*",'Raw Data'!$D:$D,"&lt;&gt;*ancel*",'Raw Data'!$P:$P,"--", 'Raw Data'!$AN:$AN,"&gt;" &amp;DATE(2010, 1, 15 ), 'Raw Data'!$H:$H,"*nternal*")
+
COUNTIFS('Raw Data'!$AN:$AN,"&lt;=" &amp;DATE(LEFT($AV$3, 4), MONTH("1 " &amp; AM$6 &amp; " " &amp; LEFT($AV$3, 4)) + 1, 0 ), 'Raw Data'!$AN:$AN,"&gt;" &amp;DATE(LEFT($AV$3, 4), MONTH("1 " &amp; AM$6 &amp; " " &amp; LEFT($AV$3, 4)), 0 ),'Raw Data'!$P:$P,""&amp;'Raw Data'!$B$1,'Raw Data'!$D:$D,"&lt;&gt;*ithdr*",'Raw Data'!$D:$D,"&lt;&gt;*ancel*", 'Raw Data'!$AN:$AN,"&gt;" &amp;DATE(2010, 1, 15 ), 'Raw Data'!$H:$H,"*nternal*")
)             )
), 0)</f>
        <v>0</v>
      </c>
      <c r="AN43" s="73"/>
      <c r="AO43" s="73"/>
      <c r="AP43" s="77"/>
      <c r="AQ43" s="106">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Data'!$AN:$AN, 'Raw Data'!$AN:$AN,"&lt;=" &amp;DATE(LEFT($AV$3, 4), MONTH("1 " &amp; AQ$6 &amp; " " &amp; LEFT($AV$3, 4)) + 1, 0 ), 'Raw Data'!$AN:$AN,"&gt;" &amp;DATE(LEFT($AV$3, 4), MONTH("1 " &amp; AQ$6 &amp; " " &amp; LEFT($AV$3, 4)), 0 ),'Raw Data'!$P:$P,""&amp;'Raw Data'!$B$1,'Raw Data'!$D:$D,"&lt;&gt;*ithdr*",'Raw Data'!$D:$D,"&lt;&gt;*ancel*", 'Raw Data'!$AN:$AN,"&gt;" &amp;DATE(2010, 1, 15 ), 'Raw Data'!$H:$H,"*nternal*")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Data'!$AL:$AL, 'Raw Data'!$AN:$AN,"&lt;=" &amp;DATE(LEFT($AV$3, 4), MONTH("1 " &amp; AQ$6 &amp; " " &amp; LEFT($AV$3, 4)) + 1, 0 ), 'Raw Data'!$AN:$AN,"&gt;" &amp;DATE(LEFT($AV$3, 4), MONTH("1 " &amp; AQ$6 &amp; " " &amp; LEFT($AV$3, 4)), 0 ),'Raw Data'!$P:$P,""&amp;'Raw Data'!$B$1,'Raw Data'!$D:$D,"&lt;&gt;*ithdr*",'Raw Data'!$D:$D,"&lt;&gt;*ancel*", 'Raw Data'!$AN:$AN,"&gt;" &amp;DATE(2010, 1, 15 ), 'Raw Data'!$H:$H,"*nternal*")
)
                        )
/
(COUNTIFS('Raw Data'!$AN:$AN,"&lt;=" &amp;DATE(LEFT($AV$3, 4), MONTH("1 " &amp; AQ$6 &amp; " " &amp; LEFT($AV$3, 4)) + 1, 0 ), 'Raw Data'!$AN:$AN,"&gt;" &amp;DATE(LEFT($AV$3, 4), MONTH("1 " &amp; AQ$6 &amp; " " &amp; LEFT($AV$3, 4)), 0 ),'Raw Data'!$O:$O,""&amp;'Raw Data'!$B$1,'Raw Data'!$D:$D,"&lt;&gt;*ithdr*",'Raw Data'!$D:$D,"&lt;&gt;*ancel*",'Raw Data'!$P:$P,"--", 'Raw Data'!$AN:$AN,"&gt;" &amp;DATE(2010, 1, 15 ), 'Raw Data'!$H:$H,"*nternal*")
+
COUNTIFS('Raw Data'!$AN:$AN,"&lt;=" &amp;DATE(LEFT($AV$3, 4), MONTH("1 " &amp; AQ$6 &amp; " " &amp; LEFT($AV$3, 4)) + 1, 0 ), 'Raw Data'!$AN:$AN,"&gt;" &amp;DATE(LEFT($AV$3, 4), MONTH("1 " &amp; AQ$6 &amp; " " &amp; LEFT($AV$3, 4)), 0 ),'Raw Data'!$P:$P,""&amp;'Raw Data'!$B$1,'Raw Data'!$D:$D,"&lt;&gt;*ithdr*",'Raw Data'!$D:$D,"&lt;&gt;*ancel*", 'Raw Data'!$AN:$AN,"&gt;" &amp;DATE(2010, 1, 15 ), 'Raw Data'!$H:$H,"*nternal*")
)             )
), 0)</f>
        <v>0</v>
      </c>
      <c r="AR43" s="73"/>
      <c r="AS43" s="73"/>
      <c r="AT43" s="77"/>
      <c r="AU43" s="106">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Data'!$AN:$AN, 'Raw Data'!$AN:$AN,"&lt;=" &amp;DATE(MID($AV$3, 15, 4), MONTH("1 " &amp; AU$6 &amp; " " &amp; MID($AV$3, 15, 4)) + 1, 0 ), 'Raw Data'!$AN:$AN,"&gt;" &amp;DATE(MID($AV$3, 15, 4), MONTH("1 " &amp; AU$6 &amp; " " &amp; MID($AV$3, 15, 4)), 0 ),'Raw Data'!$P:$P,""&amp;'Raw Data'!$B$1,'Raw Data'!$D:$D,"&lt;&gt;*ithdr*",'Raw Data'!$D:$D,"&lt;&gt;*ancel*", 'Raw Data'!$AN:$AN,"&gt;" &amp;DATE(2010, 1, 15 ), 'Raw Data'!$H:$H,"*nternal*")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Data'!$AL:$AL, 'Raw Data'!$AN:$AN,"&lt;=" &amp;DATE(MID($AV$3, 15, 4), MONTH("1 " &amp; AU$6 &amp; " " &amp; MID($AV$3, 15, 4)) + 1, 0 ), 'Raw Data'!$AN:$AN,"&gt;" &amp;DATE(MID($AV$3, 15, 4), MONTH("1 " &amp; AU$6 &amp; " " &amp; MID($AV$3, 15, 4)), 0 ),'Raw Data'!$P:$P,""&amp;'Raw Data'!$B$1,'Raw Data'!$D:$D,"&lt;&gt;*ithdr*",'Raw Data'!$D:$D,"&lt;&gt;*ancel*", 'Raw Data'!$AN:$AN,"&gt;" &amp;DATE(2010, 1, 15 ), 'Raw Data'!$H:$H,"*nternal*")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Data'!$H:$H,"*nternal*")
+
COUNTIFS('Raw Data'!$AN:$AN,"&lt;=" &amp;DATE(MID($AV$3, 15, 4), MONTH("1 " &amp; AU$6 &amp; " " &amp; MID($AV$3, 15, 4)) + 1, 0 ), 'Raw Data'!$AN:$AN,"&gt;" &amp;DATE(MID($AV$3, 15, 4), MONTH("1 " &amp; AU$6 &amp; " " &amp; MID($AV$3, 15, 4)), 0 ),'Raw Data'!$P:$P,""&amp;'Raw Data'!$B$1,'Raw Data'!$D:$D,"&lt;&gt;*ithdr*",'Raw Data'!$D:$D,"&lt;&gt;*ancel*", 'Raw Data'!$AN:$AN,"&gt;" &amp;DATE(2010, 1, 15 ), 'Raw Data'!$H:$H,"*nternal*")
)             )
), 0)</f>
        <v>0</v>
      </c>
      <c r="AV43" s="73"/>
      <c r="AW43" s="73"/>
      <c r="AX43" s="77"/>
      <c r="AY43" s="106">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Data'!$AN:$AN, 'Raw Data'!$AN:$AN,"&lt;=" &amp;DATE(MID($AV$3, 15, 4), MONTH("1 " &amp; AY$6 &amp; " " &amp; MID($AV$3, 15, 4)) + 1, 0 ), 'Raw Data'!$AN:$AN,"&gt;" &amp;DATE(MID($AV$3, 15, 4), MONTH("1 " &amp; AY$6 &amp; " " &amp; MID($AV$3, 15, 4)), 0 ),'Raw Data'!$P:$P,""&amp;'Raw Data'!$B$1,'Raw Data'!$D:$D,"&lt;&gt;*ithdr*",'Raw Data'!$D:$D,"&lt;&gt;*ancel*", 'Raw Data'!$AN:$AN,"&gt;" &amp;DATE(2010, 1, 15 ), 'Raw Data'!$H:$H,"*nternal*")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Data'!$AL:$AL, 'Raw Data'!$AN:$AN,"&lt;=" &amp;DATE(MID($AV$3, 15, 4), MONTH("1 " &amp; AY$6 &amp; " " &amp; MID($AV$3, 15, 4)) + 1, 0 ), 'Raw Data'!$AN:$AN,"&gt;" &amp;DATE(MID($AV$3, 15, 4), MONTH("1 " &amp; AY$6 &amp; " " &amp; MID($AV$3, 15, 4)), 0 ),'Raw Data'!$P:$P,""&amp;'Raw Data'!$B$1,'Raw Data'!$D:$D,"&lt;&gt;*ithdr*",'Raw Data'!$D:$D,"&lt;&gt;*ancel*", 'Raw Data'!$AN:$AN,"&gt;" &amp;DATE(2010, 1, 15 ), 'Raw Data'!$H:$H,"*nternal*")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Data'!$H:$H,"*nternal*")
+
COUNTIFS('Raw Data'!$AN:$AN,"&lt;=" &amp;DATE(MID($AV$3, 15, 4), MONTH("1 " &amp; AY$6 &amp; " " &amp; MID($AV$3, 15, 4)) + 1, 0 ), 'Raw Data'!$AN:$AN,"&gt;" &amp;DATE(MID($AV$3, 15, 4), MONTH("1 " &amp; AY$6 &amp; " " &amp; MID($AV$3, 15, 4)), 0 ),'Raw Data'!$P:$P,""&amp;'Raw Data'!$B$1,'Raw Data'!$D:$D,"&lt;&gt;*ithdr*",'Raw Data'!$D:$D,"&lt;&gt;*ancel*", 'Raw Data'!$AN:$AN,"&gt;" &amp;DATE(2010, 1, 15 ), 'Raw Data'!$H:$H,"*nternal*")
)             )
), 0)</f>
        <v>0</v>
      </c>
      <c r="AZ43" s="73"/>
      <c r="BA43" s="73"/>
      <c r="BB43" s="77"/>
      <c r="BC43" s="106">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Data'!$AN:$AN, 'Raw Data'!$AN:$AN,"&lt;=" &amp;DATE(MID($AV$3, 15, 4), MONTH("1 " &amp; BC$6 &amp; " " &amp; MID($AV$3, 15, 4)) + 1, 0 ), 'Raw Data'!$AN:$AN,"&gt;" &amp;DATE(MID($AV$3, 15, 4), MONTH("1 " &amp; BC$6 &amp; " " &amp; MID($AV$3, 15, 4)), 0 ),'Raw Data'!$P:$P,""&amp;'Raw Data'!$B$1,'Raw Data'!$D:$D,"&lt;&gt;*ithdr*",'Raw Data'!$D:$D,"&lt;&gt;*ancel*", 'Raw Data'!$AN:$AN,"&gt;" &amp;DATE(2010, 1, 15 ), 'Raw Data'!$H:$H,"*nternal*")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Data'!$AL:$AL, 'Raw Data'!$AN:$AN,"&lt;=" &amp;DATE(MID($AV$3, 15, 4), MONTH("1 " &amp; BC$6 &amp; " " &amp; MID($AV$3, 15, 4)) + 1, 0 ), 'Raw Data'!$AN:$AN,"&gt;" &amp;DATE(MID($AV$3, 15, 4), MONTH("1 " &amp; BC$6 &amp; " " &amp; MID($AV$3, 15, 4)), 0 ),'Raw Data'!$P:$P,""&amp;'Raw Data'!$B$1,'Raw Data'!$D:$D,"&lt;&gt;*ithdr*",'Raw Data'!$D:$D,"&lt;&gt;*ancel*", 'Raw Data'!$AN:$AN,"&gt;" &amp;DATE(2010, 1, 15 ), 'Raw Data'!$H:$H,"*nternal*")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Data'!$H:$H,"*nternal*")
+
COUNTIFS('Raw Data'!$AN:$AN,"&lt;=" &amp;DATE(MID($AV$3, 15, 4), MONTH("1 " &amp; BC$6 &amp; " " &amp; MID($AV$3, 15, 4)) + 1, 0 ), 'Raw Data'!$AN:$AN,"&gt;" &amp;DATE(MID($AV$3, 15, 4), MONTH("1 " &amp; BC$6 &amp; " " &amp; MID($AV$3, 15, 4)), 0 ),'Raw Data'!$P:$P,""&amp;'Raw Data'!$B$1,'Raw Data'!$D:$D,"&lt;&gt;*ithdr*",'Raw Data'!$D:$D,"&lt;&gt;*ancel*", 'Raw Data'!$AN:$AN,"&gt;" &amp;DATE(2010, 1, 15 ), 'Raw Data'!$H:$H,"*nternal*")
)             )
), 0)</f>
        <v>0</v>
      </c>
      <c r="BD43" s="73"/>
      <c r="BE43" s="73"/>
      <c r="BF43" s="74"/>
    </row>
    <row r="44" ht="12.75" customHeight="1">
      <c r="A44" s="93" t="s">
        <v>141</v>
      </c>
      <c r="B44" s="73"/>
      <c r="C44" s="73"/>
      <c r="D44" s="73"/>
      <c r="E44" s="73"/>
      <c r="F44" s="73"/>
      <c r="G44" s="73"/>
      <c r="H44" s="73"/>
      <c r="I44" s="73"/>
      <c r="J44" s="77"/>
      <c r="K44" s="106">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Data'!$AN:$AN, 'Raw Data'!$AN:$AN,"&lt;=" &amp;DATE(LEFT($AV$3, 4), MONTH("1 " &amp; K$6 &amp; " " &amp; LEFT($AV$3, 4)) + 1, 0 ), 'Raw Data'!$AN:$AN,"&gt;" &amp;DATE(LEFT($AV$3, 4), MONTH("1 " &amp; K$6 &amp; " " &amp; LEFT($AV$3, 4)), 0 ),'Raw Data'!$P:$P,""&amp;'Raw Data'!$B$1,'Raw Data'!$D:$D,"&lt;&gt;*ithdr*",'Raw Data'!$D:$D,"&lt;&gt;*ancel*", 'Raw Data'!$AN:$AN,"&gt;" &amp;DATE(2010, 1, 15 ), 'Raw Data'!$H:$H,"*bligat*")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Data'!$AL:$AL, 'Raw Data'!$AN:$AN,"&lt;=" &amp;DATE(LEFT($AV$3, 4), MONTH("1 " &amp; K$6 &amp; " " &amp; LEFT($AV$3, 4)) + 1, 0 ), 'Raw Data'!$AN:$AN,"&gt;" &amp;DATE(LEFT($AV$3, 4), MONTH("1 " &amp; K$6 &amp; " " &amp; LEFT($AV$3, 4)), 0 ),'Raw Data'!$P:$P,""&amp;'Raw Data'!$B$1,'Raw Data'!$D:$D,"&lt;&gt;*ithdr*",'Raw Data'!$D:$D,"&lt;&gt;*ancel*", 'Raw Data'!$AN:$AN,"&gt;" &amp;DATE(2010, 1, 15 ), 'Raw Data'!$H:$H,"*bligat*")
)
                        )
/
(COUNTIFS('Raw Data'!$AN:$AN,"&lt;=" &amp;DATE(LEFT($AV$3, 4), MONTH("1 " &amp; K$6 &amp; " " &amp; LEFT($AV$3, 4)) + 1, 0 ), 'Raw Data'!$AN:$AN,"&gt;" &amp;DATE(LEFT($AV$3, 4), MONTH("1 " &amp; K$6 &amp; " " &amp; LEFT($AV$3, 4)), 0 ),'Raw Data'!$O:$O,""&amp;'Raw Data'!$B$1,'Raw Data'!$D:$D,"&lt;&gt;*ithdr*",'Raw Data'!$D:$D,"&lt;&gt;*ancel*",'Raw Data'!$P:$P,"--", 'Raw Data'!$AN:$AN,"&gt;" &amp;DATE(2010, 1, 15 ), 'Raw Data'!$H:$H,"*bligat*")
+
COUNTIFS('Raw Data'!$AN:$AN,"&lt;=" &amp;DATE(LEFT($AV$3, 4), MONTH("1 " &amp; K$6 &amp; " " &amp; LEFT($AV$3, 4)) + 1, 0 ), 'Raw Data'!$AN:$AN,"&gt;" &amp;DATE(LEFT($AV$3, 4), MONTH("1 " &amp; K$6 &amp; " " &amp; LEFT($AV$3, 4)), 0 ),'Raw Data'!$P:$P,""&amp;'Raw Data'!$B$1,'Raw Data'!$D:$D,"&lt;&gt;*ithdr*",'Raw Data'!$D:$D,"&lt;&gt;*ancel*", 'Raw Data'!$AN:$AN,"&gt;" &amp;DATE(2010, 1, 15 ), 'Raw Data'!$H:$H,"*bligat*")
)             )
),                 0)</f>
        <v>0</v>
      </c>
      <c r="L44" s="73"/>
      <c r="M44" s="73"/>
      <c r="N44" s="77"/>
      <c r="O44" s="106">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Data'!$AN:$AN, 'Raw Data'!$AN:$AN,"&lt;=" &amp;DATE(LEFT($AV$3, 4), MONTH("1 " &amp; O$6 &amp; " " &amp; LEFT($AV$3, 4)) + 1, 0 ), 'Raw Data'!$AN:$AN,"&gt;" &amp;DATE(LEFT($AV$3, 4), MONTH("1 " &amp; O$6 &amp; " " &amp; LEFT($AV$3, 4)), 0 ),'Raw Data'!$P:$P,""&amp;'Raw Data'!$B$1,'Raw Data'!$D:$D,"&lt;&gt;*ithdr*",'Raw Data'!$D:$D,"&lt;&gt;*ancel*", 'Raw Data'!$AN:$AN,"&gt;" &amp;DATE(2010, 1, 15 ), 'Raw Data'!$H:$H,"*bligat*")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Data'!$AL:$AL, 'Raw Data'!$AN:$AN,"&lt;=" &amp;DATE(LEFT($AV$3, 4), MONTH("1 " &amp; O$6 &amp; " " &amp; LEFT($AV$3, 4)) + 1, 0 ), 'Raw Data'!$AN:$AN,"&gt;" &amp;DATE(LEFT($AV$3, 4), MONTH("1 " &amp; O$6 &amp; " " &amp; LEFT($AV$3, 4)), 0 ),'Raw Data'!$P:$P,""&amp;'Raw Data'!$B$1,'Raw Data'!$D:$D,"&lt;&gt;*ithdr*",'Raw Data'!$D:$D,"&lt;&gt;*ancel*", 'Raw Data'!$AN:$AN,"&gt;" &amp;DATE(2010, 1, 15 ), 'Raw Data'!$H:$H,"*bligat*")
)
                        )
/
(COUNTIFS('Raw Data'!$AN:$AN,"&lt;=" &amp;DATE(LEFT($AV$3, 4), MONTH("1 " &amp; O$6 &amp; " " &amp; LEFT($AV$3, 4)) + 1, 0 ), 'Raw Data'!$AN:$AN,"&gt;" &amp;DATE(LEFT($AV$3, 4), MONTH("1 " &amp; O$6 &amp; " " &amp; LEFT($AV$3, 4)), 0 ),'Raw Data'!$O:$O,""&amp;'Raw Data'!$B$1,'Raw Data'!$D:$D,"&lt;&gt;*ithdr*",'Raw Data'!$D:$D,"&lt;&gt;*ancel*",'Raw Data'!$P:$P,"--", 'Raw Data'!$AN:$AN,"&gt;" &amp;DATE(2010, 1, 15 ), 'Raw Data'!$H:$H,"*bligat*")
+
COUNTIFS('Raw Data'!$AN:$AN,"&lt;=" &amp;DATE(LEFT($AV$3, 4), MONTH("1 " &amp; O$6 &amp; " " &amp; LEFT($AV$3, 4)) + 1, 0 ), 'Raw Data'!$AN:$AN,"&gt;" &amp;DATE(LEFT($AV$3, 4), MONTH("1 " &amp; O$6 &amp; " " &amp; LEFT($AV$3, 4)), 0 ),'Raw Data'!$P:$P,""&amp;'Raw Data'!$B$1,'Raw Data'!$D:$D,"&lt;&gt;*ithdr*",'Raw Data'!$D:$D,"&lt;&gt;*ancel*", 'Raw Data'!$AN:$AN,"&gt;" &amp;DATE(2010, 1, 15 ), 'Raw Data'!$H:$H,"*bligat*")
)             )
),                 0)</f>
        <v>0</v>
      </c>
      <c r="P44" s="73"/>
      <c r="Q44" s="73"/>
      <c r="R44" s="77"/>
      <c r="S44" s="106">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Data'!$AN:$AN, 'Raw Data'!$AN:$AN,"&lt;=" &amp;DATE(LEFT($AV$3, 4), MONTH("1 " &amp; S$6 &amp; " " &amp; LEFT($AV$3, 4)) + 1, 0 ), 'Raw Data'!$AN:$AN,"&gt;" &amp;DATE(LEFT($AV$3, 4), MONTH("1 " &amp; S$6 &amp; " " &amp; LEFT($AV$3, 4)), 0 ),'Raw Data'!$P:$P,""&amp;'Raw Data'!$B$1,'Raw Data'!$D:$D,"&lt;&gt;*ithdr*",'Raw Data'!$D:$D,"&lt;&gt;*ancel*", 'Raw Data'!$AN:$AN,"&gt;" &amp;DATE(2010, 1, 15 ), 'Raw Data'!$H:$H,"*bligat*")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Data'!$AL:$AL, 'Raw Data'!$AN:$AN,"&lt;=" &amp;DATE(LEFT($AV$3, 4), MONTH("1 " &amp; S$6 &amp; " " &amp; LEFT($AV$3, 4)) + 1, 0 ), 'Raw Data'!$AN:$AN,"&gt;" &amp;DATE(LEFT($AV$3, 4), MONTH("1 " &amp; S$6 &amp; " " &amp; LEFT($AV$3, 4)), 0 ),'Raw Data'!$P:$P,""&amp;'Raw Data'!$B$1,'Raw Data'!$D:$D,"&lt;&gt;*ithdr*",'Raw Data'!$D:$D,"&lt;&gt;*ancel*", 'Raw Data'!$AN:$AN,"&gt;" &amp;DATE(2010, 1, 15 ), 'Raw Data'!$H:$H,"*bligat*")
)
                        )
/
(COUNTIFS('Raw Data'!$AN:$AN,"&lt;=" &amp;DATE(LEFT($AV$3, 4), MONTH("1 " &amp; S$6 &amp; " " &amp; LEFT($AV$3, 4)) + 1, 0 ), 'Raw Data'!$AN:$AN,"&gt;" &amp;DATE(LEFT($AV$3, 4), MONTH("1 " &amp; S$6 &amp; " " &amp; LEFT($AV$3, 4)), 0 ),'Raw Data'!$O:$O,""&amp;'Raw Data'!$B$1,'Raw Data'!$D:$D,"&lt;&gt;*ithdr*",'Raw Data'!$D:$D,"&lt;&gt;*ancel*",'Raw Data'!$P:$P,"--", 'Raw Data'!$AN:$AN,"&gt;" &amp;DATE(2010, 1, 15 ), 'Raw Data'!$H:$H,"*bligat*")
+
COUNTIFS('Raw Data'!$AN:$AN,"&lt;=" &amp;DATE(LEFT($AV$3, 4), MONTH("1 " &amp; S$6 &amp; " " &amp; LEFT($AV$3, 4)) + 1, 0 ), 'Raw Data'!$AN:$AN,"&gt;" &amp;DATE(LEFT($AV$3, 4), MONTH("1 " &amp; S$6 &amp; " " &amp; LEFT($AV$3, 4)), 0 ),'Raw Data'!$P:$P,""&amp;'Raw Data'!$B$1,'Raw Data'!$D:$D,"&lt;&gt;*ithdr*",'Raw Data'!$D:$D,"&lt;&gt;*ancel*", 'Raw Data'!$AN:$AN,"&gt;" &amp;DATE(2010, 1, 15 ), 'Raw Data'!$H:$H,"*bligat*")
)             )
),                 0)</f>
        <v>0</v>
      </c>
      <c r="T44" s="73"/>
      <c r="U44" s="73"/>
      <c r="V44" s="77"/>
      <c r="W44" s="106">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Data'!$AN:$AN, 'Raw Data'!$AN:$AN,"&lt;=" &amp;DATE(LEFT($AV$3, 4), MONTH("1 " &amp; W$6 &amp; " " &amp; LEFT($AV$3, 4)) + 1, 0 ), 'Raw Data'!$AN:$AN,"&gt;" &amp;DATE(LEFT($AV$3, 4), MONTH("1 " &amp; W$6 &amp; " " &amp; LEFT($AV$3, 4)), 0 ),'Raw Data'!$P:$P,""&amp;'Raw Data'!$B$1,'Raw Data'!$D:$D,"&lt;&gt;*ithdr*",'Raw Data'!$D:$D,"&lt;&gt;*ancel*", 'Raw Data'!$AN:$AN,"&gt;" &amp;DATE(2010, 1, 15 ), 'Raw Data'!$H:$H,"*bligat*")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Data'!$AL:$AL, 'Raw Data'!$AN:$AN,"&lt;=" &amp;DATE(LEFT($AV$3, 4), MONTH("1 " &amp; W$6 &amp; " " &amp; LEFT($AV$3, 4)) + 1, 0 ), 'Raw Data'!$AN:$AN,"&gt;" &amp;DATE(LEFT($AV$3, 4), MONTH("1 " &amp; W$6 &amp; " " &amp; LEFT($AV$3, 4)), 0 ),'Raw Data'!$P:$P,""&amp;'Raw Data'!$B$1,'Raw Data'!$D:$D,"&lt;&gt;*ithdr*",'Raw Data'!$D:$D,"&lt;&gt;*ancel*", 'Raw Data'!$AN:$AN,"&gt;" &amp;DATE(2010, 1, 15 ), 'Raw Data'!$H:$H,"*bligat*")
)
                        )
/
(COUNTIFS('Raw Data'!$AN:$AN,"&lt;=" &amp;DATE(LEFT($AV$3, 4), MONTH("1 " &amp; W$6 &amp; " " &amp; LEFT($AV$3, 4)) + 1, 0 ), 'Raw Data'!$AN:$AN,"&gt;" &amp;DATE(LEFT($AV$3, 4), MONTH("1 " &amp; W$6 &amp; " " &amp; LEFT($AV$3, 4)), 0 ),'Raw Data'!$O:$O,""&amp;'Raw Data'!$B$1,'Raw Data'!$D:$D,"&lt;&gt;*ithdr*",'Raw Data'!$D:$D,"&lt;&gt;*ancel*",'Raw Data'!$P:$P,"--", 'Raw Data'!$AN:$AN,"&gt;" &amp;DATE(2010, 1, 15 ), 'Raw Data'!$H:$H,"*bligat*")
+
COUNTIFS('Raw Data'!$AN:$AN,"&lt;=" &amp;DATE(LEFT($AV$3, 4), MONTH("1 " &amp; W$6 &amp; " " &amp; LEFT($AV$3, 4)) + 1, 0 ), 'Raw Data'!$AN:$AN,"&gt;" &amp;DATE(LEFT($AV$3, 4), MONTH("1 " &amp; W$6 &amp; " " &amp; LEFT($AV$3, 4)), 0 ),'Raw Data'!$P:$P,""&amp;'Raw Data'!$B$1,'Raw Data'!$D:$D,"&lt;&gt;*ithdr*",'Raw Data'!$D:$D,"&lt;&gt;*ancel*", 'Raw Data'!$AN:$AN,"&gt;" &amp;DATE(2010, 1, 15 ), 'Raw Data'!$H:$H,"*bligat*")
)             )
),                 0)</f>
        <v>0</v>
      </c>
      <c r="X44" s="73"/>
      <c r="Y44" s="73"/>
      <c r="Z44" s="77"/>
      <c r="AA44" s="106">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Data'!$AN:$AN, 'Raw Data'!$AN:$AN,"&lt;=" &amp;DATE(LEFT($AV$3, 4), MONTH("1 " &amp; AA$6 &amp; " " &amp; LEFT($AV$3, 4)) + 1, 0 ), 'Raw Data'!$AN:$AN,"&gt;" &amp;DATE(LEFT($AV$3, 4), MONTH("1 " &amp; AA$6 &amp; " " &amp; LEFT($AV$3, 4)), 0 ),'Raw Data'!$P:$P,""&amp;'Raw Data'!$B$1,'Raw Data'!$D:$D,"&lt;&gt;*ithdr*",'Raw Data'!$D:$D,"&lt;&gt;*ancel*", 'Raw Data'!$AN:$AN,"&gt;" &amp;DATE(2010, 1, 15 ), 'Raw Data'!$H:$H,"*bligat*")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Data'!$AL:$AL, 'Raw Data'!$AN:$AN,"&lt;=" &amp;DATE(LEFT($AV$3, 4), MONTH("1 " &amp; AA$6 &amp; " " &amp; LEFT($AV$3, 4)) + 1, 0 ), 'Raw Data'!$AN:$AN,"&gt;" &amp;DATE(LEFT($AV$3, 4), MONTH("1 " &amp; AA$6 &amp; " " &amp; LEFT($AV$3, 4)), 0 ),'Raw Data'!$P:$P,""&amp;'Raw Data'!$B$1,'Raw Data'!$D:$D,"&lt;&gt;*ithdr*",'Raw Data'!$D:$D,"&lt;&gt;*ancel*", 'Raw Data'!$AN:$AN,"&gt;" &amp;DATE(2010, 1, 15 ), 'Raw Data'!$H:$H,"*bligat*")
)
                        )
/
(COUNTIFS('Raw Data'!$AN:$AN,"&lt;=" &amp;DATE(LEFT($AV$3, 4), MONTH("1 " &amp; AA$6 &amp; " " &amp; LEFT($AV$3, 4)) + 1, 0 ), 'Raw Data'!$AN:$AN,"&gt;" &amp;DATE(LEFT($AV$3, 4), MONTH("1 " &amp; AA$6 &amp; " " &amp; LEFT($AV$3, 4)), 0 ),'Raw Data'!$O:$O,""&amp;'Raw Data'!$B$1,'Raw Data'!$D:$D,"&lt;&gt;*ithdr*",'Raw Data'!$D:$D,"&lt;&gt;*ancel*",'Raw Data'!$P:$P,"--", 'Raw Data'!$AN:$AN,"&gt;" &amp;DATE(2010, 1, 15 ), 'Raw Data'!$H:$H,"*bligat*")
+
COUNTIFS('Raw Data'!$AN:$AN,"&lt;=" &amp;DATE(LEFT($AV$3, 4), MONTH("1 " &amp; AA$6 &amp; " " &amp; LEFT($AV$3, 4)) + 1, 0 ), 'Raw Data'!$AN:$AN,"&gt;" &amp;DATE(LEFT($AV$3, 4), MONTH("1 " &amp; AA$6 &amp; " " &amp; LEFT($AV$3, 4)), 0 ),'Raw Data'!$P:$P,""&amp;'Raw Data'!$B$1,'Raw Data'!$D:$D,"&lt;&gt;*ithdr*",'Raw Data'!$D:$D,"&lt;&gt;*ancel*", 'Raw Data'!$AN:$AN,"&gt;" &amp;DATE(2010, 1, 15 ), 'Raw Data'!$H:$H,"*bligat*")
)             )
),                 0)</f>
        <v>0</v>
      </c>
      <c r="AB44" s="73"/>
      <c r="AC44" s="73"/>
      <c r="AD44" s="77"/>
      <c r="AE44" s="106">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Data'!$AN:$AN, 'Raw Data'!$AN:$AN,"&lt;=" &amp;DATE(LEFT($AV$3, 4), MONTH("1 " &amp; AE$6 &amp; " " &amp; LEFT($AV$3, 4)) + 1, 0 ), 'Raw Data'!$AN:$AN,"&gt;" &amp;DATE(LEFT($AV$3, 4), MONTH("1 " &amp; AE$6 &amp; " " &amp; LEFT($AV$3, 4)), 0 ),'Raw Data'!$P:$P,""&amp;'Raw Data'!$B$1,'Raw Data'!$D:$D,"&lt;&gt;*ithdr*",'Raw Data'!$D:$D,"&lt;&gt;*ancel*", 'Raw Data'!$AN:$AN,"&gt;" &amp;DATE(2010, 1, 15 ), 'Raw Data'!$H:$H,"*bligat*")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Data'!$AL:$AL, 'Raw Data'!$AN:$AN,"&lt;=" &amp;DATE(LEFT($AV$3, 4), MONTH("1 " &amp; AE$6 &amp; " " &amp; LEFT($AV$3, 4)) + 1, 0 ), 'Raw Data'!$AN:$AN,"&gt;" &amp;DATE(LEFT($AV$3, 4), MONTH("1 " &amp; AE$6 &amp; " " &amp; LEFT($AV$3, 4)), 0 ),'Raw Data'!$P:$P,""&amp;'Raw Data'!$B$1,'Raw Data'!$D:$D,"&lt;&gt;*ithdr*",'Raw Data'!$D:$D,"&lt;&gt;*ancel*", 'Raw Data'!$AN:$AN,"&gt;" &amp;DATE(2010, 1, 15 ), 'Raw Data'!$H:$H,"*bligat*")
)
                        )
/
(COUNTIFS('Raw Data'!$AN:$AN,"&lt;=" &amp;DATE(LEFT($AV$3, 4), MONTH("1 " &amp; AE$6 &amp; " " &amp; LEFT($AV$3, 4)) + 1, 0 ), 'Raw Data'!$AN:$AN,"&gt;" &amp;DATE(LEFT($AV$3, 4), MONTH("1 " &amp; AE$6 &amp; " " &amp; LEFT($AV$3, 4)), 0 ),'Raw Data'!$O:$O,""&amp;'Raw Data'!$B$1,'Raw Data'!$D:$D,"&lt;&gt;*ithdr*",'Raw Data'!$D:$D,"&lt;&gt;*ancel*",'Raw Data'!$P:$P,"--", 'Raw Data'!$AN:$AN,"&gt;" &amp;DATE(2010, 1, 15 ), 'Raw Data'!$H:$H,"*bligat*")
+
COUNTIFS('Raw Data'!$AN:$AN,"&lt;=" &amp;DATE(LEFT($AV$3, 4), MONTH("1 " &amp; AE$6 &amp; " " &amp; LEFT($AV$3, 4)) + 1, 0 ), 'Raw Data'!$AN:$AN,"&gt;" &amp;DATE(LEFT($AV$3, 4), MONTH("1 " &amp; AE$6 &amp; " " &amp; LEFT($AV$3, 4)), 0 ),'Raw Data'!$P:$P,""&amp;'Raw Data'!$B$1,'Raw Data'!$D:$D,"&lt;&gt;*ithdr*",'Raw Data'!$D:$D,"&lt;&gt;*ancel*", 'Raw Data'!$AN:$AN,"&gt;" &amp;DATE(2010, 1, 15 ), 'Raw Data'!$H:$H,"*bligat*")
)             )
),                 0)</f>
        <v>0</v>
      </c>
      <c r="AF44" s="73"/>
      <c r="AG44" s="73"/>
      <c r="AH44" s="77"/>
      <c r="AI44" s="106">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Data'!$AN:$AN, 'Raw Data'!$AN:$AN,"&lt;=" &amp;DATE(LEFT($AV$3, 4), MONTH("1 " &amp; AI$6 &amp; " " &amp; LEFT($AV$3, 4)) + 1, 0 ), 'Raw Data'!$AN:$AN,"&gt;" &amp;DATE(LEFT($AV$3, 4), MONTH("1 " &amp; AI$6 &amp; " " &amp; LEFT($AV$3, 4)), 0 ),'Raw Data'!$P:$P,""&amp;'Raw Data'!$B$1,'Raw Data'!$D:$D,"&lt;&gt;*ithdr*",'Raw Data'!$D:$D,"&lt;&gt;*ancel*", 'Raw Data'!$AN:$AN,"&gt;" &amp;DATE(2010, 1, 15 ), 'Raw Data'!$H:$H,"*bligat*")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Data'!$AL:$AL, 'Raw Data'!$AN:$AN,"&lt;=" &amp;DATE(LEFT($AV$3, 4), MONTH("1 " &amp; AI$6 &amp; " " &amp; LEFT($AV$3, 4)) + 1, 0 ), 'Raw Data'!$AN:$AN,"&gt;" &amp;DATE(LEFT($AV$3, 4), MONTH("1 " &amp; AI$6 &amp; " " &amp; LEFT($AV$3, 4)), 0 ),'Raw Data'!$P:$P,""&amp;'Raw Data'!$B$1,'Raw Data'!$D:$D,"&lt;&gt;*ithdr*",'Raw Data'!$D:$D,"&lt;&gt;*ancel*", 'Raw Data'!$AN:$AN,"&gt;" &amp;DATE(2010, 1, 15 ), 'Raw Data'!$H:$H,"*bligat*")
)
                        )
/
(COUNTIFS('Raw Data'!$AN:$AN,"&lt;=" &amp;DATE(LEFT($AV$3, 4), MONTH("1 " &amp; AI$6 &amp; " " &amp; LEFT($AV$3, 4)) + 1, 0 ), 'Raw Data'!$AN:$AN,"&gt;" &amp;DATE(LEFT($AV$3, 4), MONTH("1 " &amp; AI$6 &amp; " " &amp; LEFT($AV$3, 4)), 0 ),'Raw Data'!$O:$O,""&amp;'Raw Data'!$B$1,'Raw Data'!$D:$D,"&lt;&gt;*ithdr*",'Raw Data'!$D:$D,"&lt;&gt;*ancel*",'Raw Data'!$P:$P,"--", 'Raw Data'!$AN:$AN,"&gt;" &amp;DATE(2010, 1, 15 ), 'Raw Data'!$H:$H,"*bligat*")
+
COUNTIFS('Raw Data'!$AN:$AN,"&lt;=" &amp;DATE(LEFT($AV$3, 4), MONTH("1 " &amp; AI$6 &amp; " " &amp; LEFT($AV$3, 4)) + 1, 0 ), 'Raw Data'!$AN:$AN,"&gt;" &amp;DATE(LEFT($AV$3, 4), MONTH("1 " &amp; AI$6 &amp; " " &amp; LEFT($AV$3, 4)), 0 ),'Raw Data'!$P:$P,""&amp;'Raw Data'!$B$1,'Raw Data'!$D:$D,"&lt;&gt;*ithdr*",'Raw Data'!$D:$D,"&lt;&gt;*ancel*", 'Raw Data'!$AN:$AN,"&gt;" &amp;DATE(2010, 1, 15 ), 'Raw Data'!$H:$H,"*bligat*")
)             )
),                 0)</f>
        <v>0</v>
      </c>
      <c r="AJ44" s="73"/>
      <c r="AK44" s="73"/>
      <c r="AL44" s="77"/>
      <c r="AM44" s="106">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Data'!$AN:$AN, 'Raw Data'!$AN:$AN,"&lt;=" &amp;DATE(LEFT($AV$3, 4), MONTH("1 " &amp; AM$6 &amp; " " &amp; LEFT($AV$3, 4)) + 1, 0 ), 'Raw Data'!$AN:$AN,"&gt;" &amp;DATE(LEFT($AV$3, 4), MONTH("1 " &amp; AM$6 &amp; " " &amp; LEFT($AV$3, 4)), 0 ),'Raw Data'!$P:$P,""&amp;'Raw Data'!$B$1,'Raw Data'!$D:$D,"&lt;&gt;*ithdr*",'Raw Data'!$D:$D,"&lt;&gt;*ancel*", 'Raw Data'!$AN:$AN,"&gt;" &amp;DATE(2010, 1, 15 ), 'Raw Data'!$H:$H,"*bligat*")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Data'!$AL:$AL, 'Raw Data'!$AN:$AN,"&lt;=" &amp;DATE(LEFT($AV$3, 4), MONTH("1 " &amp; AM$6 &amp; " " &amp; LEFT($AV$3, 4)) + 1, 0 ), 'Raw Data'!$AN:$AN,"&gt;" &amp;DATE(LEFT($AV$3, 4), MONTH("1 " &amp; AM$6 &amp; " " &amp; LEFT($AV$3, 4)), 0 ),'Raw Data'!$P:$P,""&amp;'Raw Data'!$B$1,'Raw Data'!$D:$D,"&lt;&gt;*ithdr*",'Raw Data'!$D:$D,"&lt;&gt;*ancel*", 'Raw Data'!$AN:$AN,"&gt;" &amp;DATE(2010, 1, 15 ), 'Raw Data'!$H:$H,"*bligat*")
)
                        )
/
(COUNTIFS('Raw Data'!$AN:$AN,"&lt;=" &amp;DATE(LEFT($AV$3, 4), MONTH("1 " &amp; AM$6 &amp; " " &amp; LEFT($AV$3, 4)) + 1, 0 ), 'Raw Data'!$AN:$AN,"&gt;" &amp;DATE(LEFT($AV$3, 4), MONTH("1 " &amp; AM$6 &amp; " " &amp; LEFT($AV$3, 4)), 0 ),'Raw Data'!$O:$O,""&amp;'Raw Data'!$B$1,'Raw Data'!$D:$D,"&lt;&gt;*ithdr*",'Raw Data'!$D:$D,"&lt;&gt;*ancel*",'Raw Data'!$P:$P,"--", 'Raw Data'!$AN:$AN,"&gt;" &amp;DATE(2010, 1, 15 ), 'Raw Data'!$H:$H,"*bligat*")
+
COUNTIFS('Raw Data'!$AN:$AN,"&lt;=" &amp;DATE(LEFT($AV$3, 4), MONTH("1 " &amp; AM$6 &amp; " " &amp; LEFT($AV$3, 4)) + 1, 0 ), 'Raw Data'!$AN:$AN,"&gt;" &amp;DATE(LEFT($AV$3, 4), MONTH("1 " &amp; AM$6 &amp; " " &amp; LEFT($AV$3, 4)), 0 ),'Raw Data'!$P:$P,""&amp;'Raw Data'!$B$1,'Raw Data'!$D:$D,"&lt;&gt;*ithdr*",'Raw Data'!$D:$D,"&lt;&gt;*ancel*", 'Raw Data'!$AN:$AN,"&gt;" &amp;DATE(2010, 1, 15 ), 'Raw Data'!$H:$H,"*bligat*")
)             )
),                 0)</f>
        <v>0</v>
      </c>
      <c r="AN44" s="73"/>
      <c r="AO44" s="73"/>
      <c r="AP44" s="77"/>
      <c r="AQ44" s="106">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Data'!$AN:$AN, 'Raw Data'!$AN:$AN,"&lt;=" &amp;DATE(LEFT($AV$3, 4), MONTH("1 " &amp; AQ$6 &amp; " " &amp; LEFT($AV$3, 4)) + 1, 0 ), 'Raw Data'!$AN:$AN,"&gt;" &amp;DATE(LEFT($AV$3, 4), MONTH("1 " &amp; AQ$6 &amp; " " &amp; LEFT($AV$3, 4)), 0 ),'Raw Data'!$P:$P,""&amp;'Raw Data'!$B$1,'Raw Data'!$D:$D,"&lt;&gt;*ithdr*",'Raw Data'!$D:$D,"&lt;&gt;*ancel*", 'Raw Data'!$AN:$AN,"&gt;" &amp;DATE(2010, 1, 15 ), 'Raw Data'!$H:$H,"*bligat*")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Data'!$AL:$AL, 'Raw Data'!$AN:$AN,"&lt;=" &amp;DATE(LEFT($AV$3, 4), MONTH("1 " &amp; AQ$6 &amp; " " &amp; LEFT($AV$3, 4)) + 1, 0 ), 'Raw Data'!$AN:$AN,"&gt;" &amp;DATE(LEFT($AV$3, 4), MONTH("1 " &amp; AQ$6 &amp; " " &amp; LEFT($AV$3, 4)), 0 ),'Raw Data'!$P:$P,""&amp;'Raw Data'!$B$1,'Raw Data'!$D:$D,"&lt;&gt;*ithdr*",'Raw Data'!$D:$D,"&lt;&gt;*ancel*", 'Raw Data'!$AN:$AN,"&gt;" &amp;DATE(2010, 1, 15 ), 'Raw Data'!$H:$H,"*bligat*")
)
                        )
/
(COUNTIFS('Raw Data'!$AN:$AN,"&lt;=" &amp;DATE(LEFT($AV$3, 4), MONTH("1 " &amp; AQ$6 &amp; " " &amp; LEFT($AV$3, 4)) + 1, 0 ), 'Raw Data'!$AN:$AN,"&gt;" &amp;DATE(LEFT($AV$3, 4), MONTH("1 " &amp; AQ$6 &amp; " " &amp; LEFT($AV$3, 4)), 0 ),'Raw Data'!$O:$O,""&amp;'Raw Data'!$B$1,'Raw Data'!$D:$D,"&lt;&gt;*ithdr*",'Raw Data'!$D:$D,"&lt;&gt;*ancel*",'Raw Data'!$P:$P,"--", 'Raw Data'!$AN:$AN,"&gt;" &amp;DATE(2010, 1, 15 ), 'Raw Data'!$H:$H,"*bligat*")
+
COUNTIFS('Raw Data'!$AN:$AN,"&lt;=" &amp;DATE(LEFT($AV$3, 4), MONTH("1 " &amp; AQ$6 &amp; " " &amp; LEFT($AV$3, 4)) + 1, 0 ), 'Raw Data'!$AN:$AN,"&gt;" &amp;DATE(LEFT($AV$3, 4), MONTH("1 " &amp; AQ$6 &amp; " " &amp; LEFT($AV$3, 4)), 0 ),'Raw Data'!$P:$P,""&amp;'Raw Data'!$B$1,'Raw Data'!$D:$D,"&lt;&gt;*ithdr*",'Raw Data'!$D:$D,"&lt;&gt;*ancel*", 'Raw Data'!$AN:$AN,"&gt;" &amp;DATE(2010, 1, 15 ), 'Raw Data'!$H:$H,"*bligat*")
)             )
),                 0)</f>
        <v>0</v>
      </c>
      <c r="AR44" s="73"/>
      <c r="AS44" s="73"/>
      <c r="AT44" s="77"/>
      <c r="AU44" s="106">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Data'!$AN:$AN, 'Raw Data'!$AN:$AN,"&lt;=" &amp;DATE(MID($AV$3, 15, 4), MONTH("1 " &amp; AU$6 &amp; " " &amp; MID($AV$3, 15, 4)) + 1, 0 ), 'Raw Data'!$AN:$AN,"&gt;" &amp;DATE(MID($AV$3, 15, 4), MONTH("1 " &amp; AU$6 &amp; " " &amp; MID($AV$3, 15, 4)), 0 ),'Raw Data'!$P:$P,""&amp;'Raw Data'!$B$1,'Raw Data'!$D:$D,"&lt;&gt;*ithdr*",'Raw Data'!$D:$D,"&lt;&gt;*ancel*", 'Raw Data'!$AN:$AN,"&gt;" &amp;DATE(2010, 1, 15 ), 'Raw Data'!$H:$H,"*bligat*")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Data'!$AL:$AL, 'Raw Data'!$AN:$AN,"&lt;=" &amp;DATE(MID($AV$3, 15, 4), MONTH("1 " &amp; AU$6 &amp; " " &amp; MID($AV$3, 15, 4)) + 1, 0 ), 'Raw Data'!$AN:$AN,"&gt;" &amp;DATE(MID($AV$3, 15, 4), MONTH("1 " &amp; AU$6 &amp; " " &amp; MID($AV$3, 15, 4)), 0 ),'Raw Data'!$P:$P,""&amp;'Raw Data'!$B$1,'Raw Data'!$D:$D,"&lt;&gt;*ithdr*",'Raw Data'!$D:$D,"&lt;&gt;*ancel*", 'Raw Data'!$AN:$AN,"&gt;" &amp;DATE(2010, 1, 15 ), 'Raw Data'!$H:$H,"*bligat*")
)
                        )
/
(COUNTIFS('Raw Data'!$AN:$AN,"&lt;=" &amp;DATE(MID($AV$3, 15, 4), MONTH("1 " &amp; AU$6 &amp; " " &amp; MID($AV$3, 15, 4)) + 1, 0 ), 'Raw Data'!$AN:$AN,"&gt;" &amp;DATE(MID($AV$3, 15, 4), MONTH("1 " &amp; AU$6 &amp; " " &amp; MID($AV$3, 15, 4)), 0 ),'Raw Data'!$O:$O,""&amp;'Raw Data'!$B$1,'Raw Data'!$D:$D,"&lt;&gt;*ithdr*",'Raw Data'!$D:$D,"&lt;&gt;*ancel*",'Raw Data'!$P:$P,"--", 'Raw Data'!$AN:$AN,"&gt;" &amp;DATE(2010, 1, 15 ), 'Raw Data'!$H:$H,"*bligat*")
+
COUNTIFS('Raw Data'!$AN:$AN,"&lt;=" &amp;DATE(MID($AV$3, 15, 4), MONTH("1 " &amp; AU$6 &amp; " " &amp; MID($AV$3, 15, 4)) + 1, 0 ), 'Raw Data'!$AN:$AN,"&gt;" &amp;DATE(MID($AV$3, 15, 4), MONTH("1 " &amp; AU$6 &amp; " " &amp; MID($AV$3, 15, 4)), 0 ),'Raw Data'!$P:$P,""&amp;'Raw Data'!$B$1,'Raw Data'!$D:$D,"&lt;&gt;*ithdr*",'Raw Data'!$D:$D,"&lt;&gt;*ancel*", 'Raw Data'!$AN:$AN,"&gt;" &amp;DATE(2010, 1, 15 ), 'Raw Data'!$H:$H,"*bligat*")
)             )
),                 0)</f>
        <v>0</v>
      </c>
      <c r="AV44" s="73"/>
      <c r="AW44" s="73"/>
      <c r="AX44" s="77"/>
      <c r="AY44" s="106">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Data'!$AN:$AN, 'Raw Data'!$AN:$AN,"&lt;=" &amp;DATE(MID($AV$3, 15, 4), MONTH("1 " &amp; AY$6 &amp; " " &amp; MID($AV$3, 15, 4)) + 1, 0 ), 'Raw Data'!$AN:$AN,"&gt;" &amp;DATE(MID($AV$3, 15, 4), MONTH("1 " &amp; AY$6 &amp; " " &amp; MID($AV$3, 15, 4)), 0 ),'Raw Data'!$P:$P,""&amp;'Raw Data'!$B$1,'Raw Data'!$D:$D,"&lt;&gt;*ithdr*",'Raw Data'!$D:$D,"&lt;&gt;*ancel*", 'Raw Data'!$AN:$AN,"&gt;" &amp;DATE(2010, 1, 15 ), 'Raw Data'!$H:$H,"*bligat*")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Data'!$AL:$AL, 'Raw Data'!$AN:$AN,"&lt;=" &amp;DATE(MID($AV$3, 15, 4), MONTH("1 " &amp; AY$6 &amp; " " &amp; MID($AV$3, 15, 4)) + 1, 0 ), 'Raw Data'!$AN:$AN,"&gt;" &amp;DATE(MID($AV$3, 15, 4), MONTH("1 " &amp; AY$6 &amp; " " &amp; MID($AV$3, 15, 4)), 0 ),'Raw Data'!$P:$P,""&amp;'Raw Data'!$B$1,'Raw Data'!$D:$D,"&lt;&gt;*ithdr*",'Raw Data'!$D:$D,"&lt;&gt;*ancel*", 'Raw Data'!$AN:$AN,"&gt;" &amp;DATE(2010, 1, 15 ), 'Raw Data'!$H:$H,"*bligat*")
)
                        )
/
(COUNTIFS('Raw Data'!$AN:$AN,"&lt;=" &amp;DATE(MID($AV$3, 15, 4), MONTH("1 " &amp; AY$6 &amp; " " &amp; MID($AV$3, 15, 4)) + 1, 0 ), 'Raw Data'!$AN:$AN,"&gt;" &amp;DATE(MID($AV$3, 15, 4), MONTH("1 " &amp; AY$6 &amp; " " &amp; MID($AV$3, 15, 4)), 0 ),'Raw Data'!$O:$O,""&amp;'Raw Data'!$B$1,'Raw Data'!$D:$D,"&lt;&gt;*ithdr*",'Raw Data'!$D:$D,"&lt;&gt;*ancel*",'Raw Data'!$P:$P,"--", 'Raw Data'!$AN:$AN,"&gt;" &amp;DATE(2010, 1, 15 ), 'Raw Data'!$H:$H,"*bligat*")
+
COUNTIFS('Raw Data'!$AN:$AN,"&lt;=" &amp;DATE(MID($AV$3, 15, 4), MONTH("1 " &amp; AY$6 &amp; " " &amp; MID($AV$3, 15, 4)) + 1, 0 ), 'Raw Data'!$AN:$AN,"&gt;" &amp;DATE(MID($AV$3, 15, 4), MONTH("1 " &amp; AY$6 &amp; " " &amp; MID($AV$3, 15, 4)), 0 ),'Raw Data'!$P:$P,""&amp;'Raw Data'!$B$1,'Raw Data'!$D:$D,"&lt;&gt;*ithdr*",'Raw Data'!$D:$D,"&lt;&gt;*ancel*", 'Raw Data'!$AN:$AN,"&gt;" &amp;DATE(2010, 1, 15 ), 'Raw Data'!$H:$H,"*bligat*")
)             )
),                 0)</f>
        <v>0</v>
      </c>
      <c r="AZ44" s="73"/>
      <c r="BA44" s="73"/>
      <c r="BB44" s="77"/>
      <c r="BC44" s="106">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Data'!$AN:$AN, 'Raw Data'!$AN:$AN,"&lt;=" &amp;DATE(MID($AV$3, 15, 4), MONTH("1 " &amp; BC$6 &amp; " " &amp; MID($AV$3, 15, 4)) + 1, 0 ), 'Raw Data'!$AN:$AN,"&gt;" &amp;DATE(MID($AV$3, 15, 4), MONTH("1 " &amp; BC$6 &amp; " " &amp; MID($AV$3, 15, 4)), 0 ),'Raw Data'!$P:$P,""&amp;'Raw Data'!$B$1,'Raw Data'!$D:$D,"&lt;&gt;*ithdr*",'Raw Data'!$D:$D,"&lt;&gt;*ancel*", 'Raw Data'!$AN:$AN,"&gt;" &amp;DATE(2010, 1, 15 ), 'Raw Data'!$H:$H,"*bligat*")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Data'!$AL:$AL, 'Raw Data'!$AN:$AN,"&lt;=" &amp;DATE(MID($AV$3, 15, 4), MONTH("1 " &amp; BC$6 &amp; " " &amp; MID($AV$3, 15, 4)) + 1, 0 ), 'Raw Data'!$AN:$AN,"&gt;" &amp;DATE(MID($AV$3, 15, 4), MONTH("1 " &amp; BC$6 &amp; " " &amp; MID($AV$3, 15, 4)), 0 ),'Raw Data'!$P:$P,""&amp;'Raw Data'!$B$1,'Raw Data'!$D:$D,"&lt;&gt;*ithdr*",'Raw Data'!$D:$D,"&lt;&gt;*ancel*", 'Raw Data'!$AN:$AN,"&gt;" &amp;DATE(2010, 1, 15 ), 'Raw Data'!$H:$H,"*bligat*")
)
                        )
/
(COUNTIFS('Raw Data'!$AN:$AN,"&lt;=" &amp;DATE(MID($AV$3, 15, 4), MONTH("1 " &amp; BC$6 &amp; " " &amp; MID($AV$3, 15, 4)) + 1, 0 ), 'Raw Data'!$AN:$AN,"&gt;" &amp;DATE(MID($AV$3, 15, 4), MONTH("1 " &amp; BC$6 &amp; " " &amp; MID($AV$3, 15, 4)), 0 ),'Raw Data'!$O:$O,""&amp;'Raw Data'!$B$1,'Raw Data'!$D:$D,"&lt;&gt;*ithdr*",'Raw Data'!$D:$D,"&lt;&gt;*ancel*",'Raw Data'!$P:$P,"--", 'Raw Data'!$AN:$AN,"&gt;" &amp;DATE(2010, 1, 15 ), 'Raw Data'!$H:$H,"*bligat*")
+
COUNTIFS('Raw Data'!$AN:$AN,"&lt;=" &amp;DATE(MID($AV$3, 15, 4), MONTH("1 " &amp; BC$6 &amp; " " &amp; MID($AV$3, 15, 4)) + 1, 0 ), 'Raw Data'!$AN:$AN,"&gt;" &amp;DATE(MID($AV$3, 15, 4), MONTH("1 " &amp; BC$6 &amp; " " &amp; MID($AV$3, 15, 4)), 0 ),'Raw Data'!$P:$P,""&amp;'Raw Data'!$B$1,'Raw Data'!$D:$D,"&lt;&gt;*ithdr*",'Raw Data'!$D:$D,"&lt;&gt;*ancel*", 'Raw Data'!$AN:$AN,"&gt;" &amp;DATE(2010, 1, 15 ), 'Raw Data'!$H:$H,"*bligat*")
)             )
),                 0)</f>
        <v>0</v>
      </c>
      <c r="BD44" s="73"/>
      <c r="BE44" s="73"/>
      <c r="BF44" s="74"/>
    </row>
    <row r="45" ht="12.75" customHeight="1">
      <c r="A45" s="90" t="s">
        <v>96</v>
      </c>
      <c r="B45" s="73"/>
      <c r="C45" s="73"/>
      <c r="D45" s="73"/>
      <c r="E45" s="73"/>
      <c r="F45" s="73"/>
      <c r="G45" s="73"/>
      <c r="H45" s="73"/>
      <c r="I45" s="73"/>
      <c r="J45" s="77"/>
      <c r="K45" s="107">
        <f>COUNTIFS('Raw Data'!$AN:$AN,"&lt;=" &amp;DATE(LEFT($AV$3, 4), MONTH("1 " &amp; K$6 &amp; " " &amp; LEFT($AV$3, 4)) + 1, 0 ), 'Raw Data'!$AN:$AN,"&gt;" &amp;DATE(LEFT($AV$3, 4), MONTH("1 " &amp; K$6 &amp; " " &amp; LEFT($AV$3, 4)), 0 ), 'Raw Data'!$O:$O,""&amp;'Raw Data'!$B$1,'Raw Data'!$D:$D,"&lt;&gt;*ithdr*",'Raw Data'!$D:$D,"&lt;&gt;*ancel*",'Raw Data'!$P:$P,"--")
+
COUNTIFS('Raw Data'!$AN:$AN,"&lt;=" &amp;DATE(LEFT($AV$3, 4), MONTH("1 " &amp; K$6 &amp; " " &amp; LEFT($AV$3, 4)) + 1, 0 ), 'Raw Data'!$AN:$AN,"&gt;" &amp;DATE(LEFT($AV$3, 4), MONTH("1 " &amp; K$6 &amp; " " &amp; LEFT($AV$3, 4)), 0 ), 'Raw Data'!$P:$P,""&amp;'Raw Data'!$B$1,'Raw Data'!$D:$D,"&lt;&gt;*ithdr*",'Raw Data'!$D:$D,"&lt;&gt;*ancel*")</f>
        <v>0</v>
      </c>
      <c r="L45" s="73"/>
      <c r="M45" s="73"/>
      <c r="N45" s="77"/>
      <c r="O45" s="107">
        <f>COUNTIFS('Raw Data'!$AN:$AN,"&lt;=" &amp;DATE(LEFT($AV$3, 4), MONTH("1 " &amp; O$6 &amp; " " &amp; LEFT($AV$3, 4)) + 1, 0 ), 'Raw Data'!$AN:$AN,"&gt;" &amp;DATE(LEFT($AV$3, 4), MONTH("1 " &amp; O$6 &amp; " " &amp; LEFT($AV$3, 4)), 0 ), 'Raw Data'!$O:$O,""&amp;'Raw Data'!$B$1,'Raw Data'!$D:$D,"&lt;&gt;*ithdr*",'Raw Data'!$D:$D,"&lt;&gt;*ancel*",'Raw Data'!$P:$P,"--")
+
COUNTIFS('Raw Data'!$AN:$AN,"&lt;=" &amp;DATE(LEFT($AV$3, 4), MONTH("1 " &amp; O$6 &amp; " " &amp; LEFT($AV$3, 4)) + 1, 0 ), 'Raw Data'!$AN:$AN,"&gt;" &amp;DATE(LEFT($AV$3, 4), MONTH("1 " &amp; O$6 &amp; " " &amp; LEFT($AV$3, 4)), 0 ), 'Raw Data'!$P:$P,""&amp;'Raw Data'!$B$1,'Raw Data'!$D:$D,"&lt;&gt;*ithdr*",'Raw Data'!$D:$D,"&lt;&gt;*ancel*")</f>
        <v>0</v>
      </c>
      <c r="P45" s="73"/>
      <c r="Q45" s="73"/>
      <c r="R45" s="77"/>
      <c r="S45" s="107">
        <f>COUNTIFS('Raw Data'!$AN:$AN,"&lt;=" &amp;DATE(LEFT($AV$3, 4), MONTH("1 " &amp; S$6 &amp; " " &amp; LEFT($AV$3, 4)) + 1, 0 ), 'Raw Data'!$AN:$AN,"&gt;" &amp;DATE(LEFT($AV$3, 4), MONTH("1 " &amp; S$6 &amp; " " &amp; LEFT($AV$3, 4)), 0 ), 'Raw Data'!$O:$O,""&amp;'Raw Data'!$B$1,'Raw Data'!$D:$D,"&lt;&gt;*ithdr*",'Raw Data'!$D:$D,"&lt;&gt;*ancel*",'Raw Data'!$P:$P,"--")
+
COUNTIFS('Raw Data'!$AN:$AN,"&lt;=" &amp;DATE(LEFT($AV$3, 4), MONTH("1 " &amp; S$6 &amp; " " &amp; LEFT($AV$3, 4)) + 1, 0 ), 'Raw Data'!$AN:$AN,"&gt;" &amp;DATE(LEFT($AV$3, 4), MONTH("1 " &amp; S$6 &amp; " " &amp; LEFT($AV$3, 4)), 0 ), 'Raw Data'!$P:$P,""&amp;'Raw Data'!$B$1,'Raw Data'!$D:$D,"&lt;&gt;*ithdr*",'Raw Data'!$D:$D,"&lt;&gt;*ancel*")</f>
        <v>0</v>
      </c>
      <c r="T45" s="73"/>
      <c r="U45" s="73"/>
      <c r="V45" s="77"/>
      <c r="W45" s="107">
        <f>COUNTIFS('Raw Data'!$AN:$AN,"&lt;=" &amp;DATE(LEFT($AV$3, 4), MONTH("1 " &amp; W$6 &amp; " " &amp; LEFT($AV$3, 4)) + 1, 0 ), 'Raw Data'!$AN:$AN,"&gt;" &amp;DATE(LEFT($AV$3, 4), MONTH("1 " &amp; W$6 &amp; " " &amp; LEFT($AV$3, 4)), 0 ), 'Raw Data'!$O:$O,""&amp;'Raw Data'!$B$1,'Raw Data'!$D:$D,"&lt;&gt;*ithdr*",'Raw Data'!$D:$D,"&lt;&gt;*ancel*",'Raw Data'!$P:$P,"--")
+
COUNTIFS('Raw Data'!$AN:$AN,"&lt;=" &amp;DATE(LEFT($AV$3, 4), MONTH("1 " &amp; W$6 &amp; " " &amp; LEFT($AV$3, 4)) + 1, 0 ), 'Raw Data'!$AN:$AN,"&gt;" &amp;DATE(LEFT($AV$3, 4), MONTH("1 " &amp; W$6 &amp; " " &amp; LEFT($AV$3, 4)), 0 ), 'Raw Data'!$P:$P,""&amp;'Raw Data'!$B$1,'Raw Data'!$D:$D,"&lt;&gt;*ithdr*",'Raw Data'!$D:$D,"&lt;&gt;*ancel*")</f>
        <v>0</v>
      </c>
      <c r="X45" s="73"/>
      <c r="Y45" s="73"/>
      <c r="Z45" s="77"/>
      <c r="AA45" s="107">
        <f>COUNTIFS('Raw Data'!$AN:$AN,"&lt;=" &amp;DATE(LEFT($AV$3, 4), MONTH("1 " &amp; AA$6 &amp; " " &amp; LEFT($AV$3, 4)) + 1, 0 ), 'Raw Data'!$AN:$AN,"&gt;" &amp;DATE(LEFT($AV$3, 4), MONTH("1 " &amp; AA$6 &amp; " " &amp; LEFT($AV$3, 4)), 0 ), 'Raw Data'!$O:$O,""&amp;'Raw Data'!$B$1,'Raw Data'!$D:$D,"&lt;&gt;*ithdr*",'Raw Data'!$D:$D,"&lt;&gt;*ancel*",'Raw Data'!$P:$P,"--")
+
COUNTIFS('Raw Data'!$AN:$AN,"&lt;=" &amp;DATE(LEFT($AV$3, 4), MONTH("1 " &amp; AA$6 &amp; " " &amp; LEFT($AV$3, 4)) + 1, 0 ), 'Raw Data'!$AN:$AN,"&gt;" &amp;DATE(LEFT($AV$3, 4), MONTH("1 " &amp; AA$6 &amp; " " &amp; LEFT($AV$3, 4)), 0 ), 'Raw Data'!$P:$P,""&amp;'Raw Data'!$B$1,'Raw Data'!$D:$D,"&lt;&gt;*ithdr*",'Raw Data'!$D:$D,"&lt;&gt;*ancel*")</f>
        <v>0</v>
      </c>
      <c r="AB45" s="73"/>
      <c r="AC45" s="73"/>
      <c r="AD45" s="77"/>
      <c r="AE45" s="107">
        <f>COUNTIFS('Raw Data'!$AN:$AN,"&lt;=" &amp;DATE(LEFT($AV$3, 4), MONTH("1 " &amp; AE$6 &amp; " " &amp; LEFT($AV$3, 4)) + 1, 0 ), 'Raw Data'!$AN:$AN,"&gt;" &amp;DATE(LEFT($AV$3, 4), MONTH("1 " &amp; AE$6 &amp; " " &amp; LEFT($AV$3, 4)), 0 ), 'Raw Data'!$O:$O,""&amp;'Raw Data'!$B$1,'Raw Data'!$D:$D,"&lt;&gt;*ithdr*",'Raw Data'!$D:$D,"&lt;&gt;*ancel*",'Raw Data'!$P:$P,"--")
+
COUNTIFS('Raw Data'!$AN:$AN,"&lt;=" &amp;DATE(LEFT($AV$3, 4), MONTH("1 " &amp; AE$6 &amp; " " &amp; LEFT($AV$3, 4)) + 1, 0 ), 'Raw Data'!$AN:$AN,"&gt;" &amp;DATE(LEFT($AV$3, 4), MONTH("1 " &amp; AE$6 &amp; " " &amp; LEFT($AV$3, 4)), 0 ), 'Raw Data'!$P:$P,""&amp;'Raw Data'!$B$1,'Raw Data'!$D:$D,"&lt;&gt;*ithdr*",'Raw Data'!$D:$D,"&lt;&gt;*ancel*")</f>
        <v>0</v>
      </c>
      <c r="AF45" s="73"/>
      <c r="AG45" s="73"/>
      <c r="AH45" s="77"/>
      <c r="AI45" s="107">
        <f>COUNTIFS('Raw Data'!$AN:$AN,"&lt;=" &amp;DATE(LEFT($AV$3, 4), MONTH("1 " &amp; AI$6 &amp; " " &amp; LEFT($AV$3, 4)) + 1, 0 ), 'Raw Data'!$AN:$AN,"&gt;" &amp;DATE(LEFT($AV$3, 4), MONTH("1 " &amp; AI$6 &amp; " " &amp; LEFT($AV$3, 4)), 0 ), 'Raw Data'!$O:$O,""&amp;'Raw Data'!$B$1,'Raw Data'!$D:$D,"&lt;&gt;*ithdr*",'Raw Data'!$D:$D,"&lt;&gt;*ancel*",'Raw Data'!$P:$P,"--")
+
COUNTIFS('Raw Data'!$AN:$AN,"&lt;=" &amp;DATE(LEFT($AV$3, 4), MONTH("1 " &amp; AI$6 &amp; " " &amp; LEFT($AV$3, 4)) + 1, 0 ), 'Raw Data'!$AN:$AN,"&gt;" &amp;DATE(LEFT($AV$3, 4), MONTH("1 " &amp; AI$6 &amp; " " &amp; LEFT($AV$3, 4)), 0 ), 'Raw Data'!$P:$P,""&amp;'Raw Data'!$B$1,'Raw Data'!$D:$D,"&lt;&gt;*ithdr*",'Raw Data'!$D:$D,"&lt;&gt;*ancel*")</f>
        <v>0</v>
      </c>
      <c r="AJ45" s="73"/>
      <c r="AK45" s="73"/>
      <c r="AL45" s="77"/>
      <c r="AM45" s="107">
        <f>COUNTIFS('Raw Data'!$AN:$AN,"&lt;=" &amp;DATE(LEFT($AV$3, 4), MONTH("1 " &amp; AM$6 &amp; " " &amp; LEFT($AV$3, 4)) + 1, 0 ), 'Raw Data'!$AN:$AN,"&gt;" &amp;DATE(LEFT($AV$3, 4), MONTH("1 " &amp; AM$6 &amp; " " &amp; LEFT($AV$3, 4)), 0 ), 'Raw Data'!$O:$O,""&amp;'Raw Data'!$B$1,'Raw Data'!$D:$D,"&lt;&gt;*ithdr*",'Raw Data'!$D:$D,"&lt;&gt;*ancel*",'Raw Data'!$P:$P,"--")
+
COUNTIFS('Raw Data'!$AN:$AN,"&lt;=" &amp;DATE(LEFT($AV$3, 4), MONTH("1 " &amp; AM$6 &amp; " " &amp; LEFT($AV$3, 4)) + 1, 0 ), 'Raw Data'!$AN:$AN,"&gt;" &amp;DATE(LEFT($AV$3, 4), MONTH("1 " &amp; AM$6 &amp; " " &amp; LEFT($AV$3, 4)), 0 ), 'Raw Data'!$P:$P,""&amp;'Raw Data'!$B$1,'Raw Data'!$D:$D,"&lt;&gt;*ithdr*",'Raw Data'!$D:$D,"&lt;&gt;*ancel*")</f>
        <v>0</v>
      </c>
      <c r="AN45" s="73"/>
      <c r="AO45" s="73"/>
      <c r="AP45" s="77"/>
      <c r="AQ45" s="107">
        <f>COUNTIFS('Raw Data'!$AN:$AN,"&lt;=" &amp;DATE(LEFT($AV$3, 4), MONTH("1 " &amp; AQ$6 &amp; " " &amp; LEFT($AV$3, 4)) + 1, 0 ), 'Raw Data'!$AN:$AN,"&gt;" &amp;DATE(LEFT($AV$3, 4), MONTH("1 " &amp; AQ$6 &amp; " " &amp; LEFT($AV$3, 4)), 0 ), 'Raw Data'!$O:$O,""&amp;'Raw Data'!$B$1,'Raw Data'!$D:$D,"&lt;&gt;*ithdr*",'Raw Data'!$D:$D,"&lt;&gt;*ancel*",'Raw Data'!$P:$P,"--")
+
COUNTIFS('Raw Data'!$AN:$AN,"&lt;=" &amp;DATE(LEFT($AV$3, 4), MONTH("1 " &amp; AQ$6 &amp; " " &amp; LEFT($AV$3, 4)) + 1, 0 ), 'Raw Data'!$AN:$AN,"&gt;" &amp;DATE(LEFT($AV$3, 4), MONTH("1 " &amp; AQ$6 &amp; " " &amp; LEFT($AV$3, 4)), 0 ), 'Raw Data'!$P:$P,""&amp;'Raw Data'!$B$1,'Raw Data'!$D:$D,"&lt;&gt;*ithdr*",'Raw Data'!$D:$D,"&lt;&gt;*ancel*")</f>
        <v>0</v>
      </c>
      <c r="AR45" s="73"/>
      <c r="AS45" s="73"/>
      <c r="AT45" s="77"/>
      <c r="AU45" s="107">
        <f>COUNTIFS('Raw Data'!$AN:$AN,"&lt;=" &amp;DATE(MID($AV$3, 15, 4), MONTH("1 " &amp; AU$6 &amp; " " &amp; MID($AV$3, 15, 4)) + 1, 0 ), 'Raw Data'!$AN:$AN,"&gt;" &amp;DATE(MID($AV$3, 15, 4), MONTH("1 " &amp; AU$6 &amp; " " &amp; MID($AV$3, 15, 4)), 0 ), 'Raw Data'!$O:$O,""&amp;'Raw Data'!$B$1,'Raw Data'!$D:$D,"&lt;&gt;*ithdr*",'Raw Data'!$D:$D,"&lt;&gt;*ancel*",'Raw Data'!$P:$P,"--")
+
COUNTIFS('Raw Data'!$AN:$AN,"&lt;=" &amp;DATE(MID($AV$3, 15, 4), MONTH("1 " &amp; AU$6 &amp; " " &amp; MID($AV$3, 15, 4)) + 1, 0 ), 'Raw Data'!$AN:$AN,"&gt;" &amp;DATE(MID($AV$3, 15, 4), MONTH("1 " &amp; AU$6 &amp; " " &amp; MID($AV$3, 15, 4)), 0 ), 'Raw Data'!$P:$P,""&amp;'Raw Data'!$B$1,'Raw Data'!$D:$D,"&lt;&gt;*ithdr*",'Raw Data'!$D:$D,"&lt;&gt;*ancel*")</f>
        <v>0</v>
      </c>
      <c r="AV45" s="73"/>
      <c r="AW45" s="73"/>
      <c r="AX45" s="77"/>
      <c r="AY45" s="107">
        <f>COUNTIFS('Raw Data'!$AN:$AN,"&lt;=" &amp;DATE(MID($AV$3, 15, 4), MONTH("1 " &amp; AY$6 &amp; " " &amp; MID($AV$3, 15, 4)) + 1, 0 ), 'Raw Data'!$AN:$AN,"&gt;" &amp;DATE(MID($AV$3, 15, 4), MONTH("1 " &amp; AY$6 &amp; " " &amp; MID($AV$3, 15, 4)), 0 ), 'Raw Data'!$O:$O,""&amp;'Raw Data'!$B$1,'Raw Data'!$D:$D,"&lt;&gt;*ithdr*",'Raw Data'!$D:$D,"&lt;&gt;*ancel*",'Raw Data'!$P:$P,"--")
+
COUNTIFS('Raw Data'!$AN:$AN,"&lt;=" &amp;DATE(MID($AV$3, 15, 4), MONTH("1 " &amp; AY$6 &amp; " " &amp; MID($AV$3, 15, 4)) + 1, 0 ), 'Raw Data'!$AN:$AN,"&gt;" &amp;DATE(MID($AV$3, 15, 4), MONTH("1 " &amp; AY$6 &amp; " " &amp; MID($AV$3, 15, 4)), 0 ), 'Raw Data'!$P:$P,""&amp;'Raw Data'!$B$1,'Raw Data'!$D:$D,"&lt;&gt;*ithdr*",'Raw Data'!$D:$D,"&lt;&gt;*ancel*")</f>
        <v>0</v>
      </c>
      <c r="AZ45" s="73"/>
      <c r="BA45" s="73"/>
      <c r="BB45" s="77"/>
      <c r="BC45" s="107">
        <f>COUNTIFS('Raw Data'!$AN:$AN,"&lt;=" &amp;DATE(MID($AV$3, 15, 4), MONTH("1 " &amp; BC$6 &amp; " " &amp; MID($AV$3, 15, 4)) + 1, 0 ), 'Raw Data'!$AN:$AN,"&gt;" &amp;DATE(MID($AV$3, 15, 4), MONTH("1 " &amp; BC$6 &amp; " " &amp; MID($AV$3, 15, 4)), 0 ), 'Raw Data'!$O:$O,""&amp;'Raw Data'!$B$1,'Raw Data'!$D:$D,"&lt;&gt;*ithdr*",'Raw Data'!$D:$D,"&lt;&gt;*ancel*",'Raw Data'!$P:$P,"--")
+
COUNTIFS('Raw Data'!$AN:$AN,"&lt;=" &amp;DATE(MID($AV$3, 15, 4), MONTH("1 " &amp; BC$6 &amp; " " &amp; MID($AV$3, 15, 4)) + 1, 0 ), 'Raw Data'!$AN:$AN,"&gt;" &amp;DATE(MID($AV$3, 15, 4), MONTH("1 " &amp; BC$6 &amp; " " &amp; MID($AV$3, 15, 4)), 0 ), 'Raw Data'!$P:$P,""&amp;'Raw Data'!$B$1,'Raw Data'!$D:$D,"&lt;&gt;*ithdr*",'Raw Data'!$D:$D,"&lt;&gt;*ancel*")</f>
        <v>0</v>
      </c>
      <c r="BD45" s="73"/>
      <c r="BE45" s="73"/>
      <c r="BF45" s="74"/>
    </row>
    <row r="46" ht="12.75" customHeight="1">
      <c r="A46" s="75" t="s">
        <v>97</v>
      </c>
      <c r="B46" s="73"/>
      <c r="C46" s="73"/>
      <c r="D46" s="73"/>
      <c r="E46" s="73"/>
      <c r="F46" s="73"/>
      <c r="G46" s="73"/>
      <c r="H46" s="73"/>
      <c r="I46" s="73"/>
      <c r="J46" s="77"/>
      <c r="K46" s="109">
        <f>COUNTIFS('Raw Data'!$AN:$AN,"&lt;=" &amp;DATE(LEFT($AV$3, 4), MONTH("1 " &amp; K$6 &amp; " " &amp; LEFT($AV$3, 4)) + 1, 0 ), 'Raw Data'!$AN:$AN,"&gt;" &amp;DATE(LEFT($AV$3, 4), MONTH("1 " &amp; K$6 &amp; " " &amp; LEFT($AV$3, 4)), 0 ), 'Raw Data'!$H:$H, "Ear*", 'Raw Data'!$O:$O,""&amp;'Raw Data'!$B$1,'Raw Data'!$D:$D,"&lt;&gt;*ithdr*",'Raw Data'!$D:$D,"&lt;&gt;*ancel*",'Raw Data'!$P:$P,"--")
+
COUNTIFS('Raw Data'!$AN:$AN,"&lt;=" &amp;DATE(LEFT($AV$3, 4), MONTH("1 " &amp; K$6 &amp; " " &amp; LEFT($AV$3, 4)) + 1, 0 ), 'Raw Data'!$AN:$AN,"&gt;" &amp;DATE(LEFT($AV$3, 4), MONTH("1 " &amp; K$6 &amp; " " &amp; LEFT($AV$3, 4)), 0 ), 'Raw Data'!$H:$H, "Ear*", 'Raw Data'!$P:$P,""&amp;'Raw Data'!$B$1,'Raw Data'!$D:$D,"&lt;&gt;*ithdr*",'Raw Data'!$D:$D,"&lt;&gt;*ancel*")</f>
        <v>0</v>
      </c>
      <c r="L46" s="73"/>
      <c r="M46" s="73"/>
      <c r="N46" s="77"/>
      <c r="O46" s="109">
        <f>COUNTIFS('Raw Data'!$AN:$AN,"&lt;=" &amp;DATE(LEFT($AV$3, 4), MONTH("1 " &amp; O$6 &amp; " " &amp; LEFT($AV$3, 4)) + 1, 0 ), 'Raw Data'!$AN:$AN,"&gt;" &amp;DATE(LEFT($AV$3, 4), MONTH("1 " &amp; O$6 &amp; " " &amp; LEFT($AV$3, 4)), 0 ), 'Raw Data'!$H:$H, "Ear*", 'Raw Data'!$O:$O,""&amp;'Raw Data'!$B$1,'Raw Data'!$D:$D,"&lt;&gt;*ithdr*",'Raw Data'!$D:$D,"&lt;&gt;*ancel*",'Raw Data'!$P:$P,"--")
+
COUNTIFS('Raw Data'!$AN:$AN,"&lt;=" &amp;DATE(LEFT($AV$3, 4), MONTH("1 " &amp; O$6 &amp; " " &amp; LEFT($AV$3, 4)) + 1, 0 ), 'Raw Data'!$AN:$AN,"&gt;" &amp;DATE(LEFT($AV$3, 4), MONTH("1 " &amp; O$6 &amp; " " &amp; LEFT($AV$3, 4)), 0 ), 'Raw Data'!$H:$H, "Ear*", 'Raw Data'!$P:$P,""&amp;'Raw Data'!$B$1,'Raw Data'!$D:$D,"&lt;&gt;*ithdr*",'Raw Data'!$D:$D,"&lt;&gt;*ancel*")</f>
        <v>0</v>
      </c>
      <c r="P46" s="73"/>
      <c r="Q46" s="73"/>
      <c r="R46" s="77"/>
      <c r="S46" s="109">
        <f>COUNTIFS('Raw Data'!$AN:$AN,"&lt;=" &amp;DATE(LEFT($AV$3, 4), MONTH("1 " &amp; S$6 &amp; " " &amp; LEFT($AV$3, 4)) + 1, 0 ), 'Raw Data'!$AN:$AN,"&gt;" &amp;DATE(LEFT($AV$3, 4), MONTH("1 " &amp; S$6 &amp; " " &amp; LEFT($AV$3, 4)), 0 ), 'Raw Data'!$H:$H, "Ear*", 'Raw Data'!$O:$O,""&amp;'Raw Data'!$B$1,'Raw Data'!$D:$D,"&lt;&gt;*ithdr*",'Raw Data'!$D:$D,"&lt;&gt;*ancel*",'Raw Data'!$P:$P,"--")
+
COUNTIFS('Raw Data'!$AN:$AN,"&lt;=" &amp;DATE(LEFT($AV$3, 4), MONTH("1 " &amp; S$6 &amp; " " &amp; LEFT($AV$3, 4)) + 1, 0 ), 'Raw Data'!$AN:$AN,"&gt;" &amp;DATE(LEFT($AV$3, 4), MONTH("1 " &amp; S$6 &amp; " " &amp; LEFT($AV$3, 4)), 0 ), 'Raw Data'!$H:$H, "Ear*", 'Raw Data'!$P:$P,""&amp;'Raw Data'!$B$1,'Raw Data'!$D:$D,"&lt;&gt;*ithdr*",'Raw Data'!$D:$D,"&lt;&gt;*ancel*")</f>
        <v>0</v>
      </c>
      <c r="T46" s="73"/>
      <c r="U46" s="73"/>
      <c r="V46" s="77"/>
      <c r="W46" s="109">
        <f>COUNTIFS('Raw Data'!$AN:$AN,"&lt;=" &amp;DATE(LEFT($AV$3, 4), MONTH("1 " &amp; W$6 &amp; " " &amp; LEFT($AV$3, 4)) + 1, 0 ), 'Raw Data'!$AN:$AN,"&gt;" &amp;DATE(LEFT($AV$3, 4), MONTH("1 " &amp; W$6 &amp; " " &amp; LEFT($AV$3, 4)), 0 ), 'Raw Data'!$H:$H, "Ear*", 'Raw Data'!$O:$O,""&amp;'Raw Data'!$B$1,'Raw Data'!$D:$D,"&lt;&gt;*ithdr*",'Raw Data'!$D:$D,"&lt;&gt;*ancel*",'Raw Data'!$P:$P,"--")
+
COUNTIFS('Raw Data'!$AN:$AN,"&lt;=" &amp;DATE(LEFT($AV$3, 4), MONTH("1 " &amp; W$6 &amp; " " &amp; LEFT($AV$3, 4)) + 1, 0 ), 'Raw Data'!$AN:$AN,"&gt;" &amp;DATE(LEFT($AV$3, 4), MONTH("1 " &amp; W$6 &amp; " " &amp; LEFT($AV$3, 4)), 0 ), 'Raw Data'!$H:$H, "Ear*", 'Raw Data'!$P:$P,""&amp;'Raw Data'!$B$1,'Raw Data'!$D:$D,"&lt;&gt;*ithdr*",'Raw Data'!$D:$D,"&lt;&gt;*ancel*")</f>
        <v>0</v>
      </c>
      <c r="X46" s="73"/>
      <c r="Y46" s="73"/>
      <c r="Z46" s="77"/>
      <c r="AA46" s="109">
        <f>COUNTIFS('Raw Data'!$AN:$AN,"&lt;=" &amp;DATE(LEFT($AV$3, 4), MONTH("1 " &amp; AA$6 &amp; " " &amp; LEFT($AV$3, 4)) + 1, 0 ), 'Raw Data'!$AN:$AN,"&gt;" &amp;DATE(LEFT($AV$3, 4), MONTH("1 " &amp; AA$6 &amp; " " &amp; LEFT($AV$3, 4)), 0 ), 'Raw Data'!$H:$H, "Ear*", 'Raw Data'!$O:$O,""&amp;'Raw Data'!$B$1,'Raw Data'!$D:$D,"&lt;&gt;*ithdr*",'Raw Data'!$D:$D,"&lt;&gt;*ancel*",'Raw Data'!$P:$P,"--")
+
COUNTIFS('Raw Data'!$AN:$AN,"&lt;=" &amp;DATE(LEFT($AV$3, 4), MONTH("1 " &amp; AA$6 &amp; " " &amp; LEFT($AV$3, 4)) + 1, 0 ), 'Raw Data'!$AN:$AN,"&gt;" &amp;DATE(LEFT($AV$3, 4), MONTH("1 " &amp; AA$6 &amp; " " &amp; LEFT($AV$3, 4)), 0 ), 'Raw Data'!$H:$H, "Ear*", 'Raw Data'!$P:$P,""&amp;'Raw Data'!$B$1,'Raw Data'!$D:$D,"&lt;&gt;*ithdr*",'Raw Data'!$D:$D,"&lt;&gt;*ancel*")</f>
        <v>0</v>
      </c>
      <c r="AB46" s="73"/>
      <c r="AC46" s="73"/>
      <c r="AD46" s="77"/>
      <c r="AE46" s="109">
        <f>COUNTIFS('Raw Data'!$AN:$AN,"&lt;=" &amp;DATE(LEFT($AV$3, 4), MONTH("1 " &amp; AE$6 &amp; " " &amp; LEFT($AV$3, 4)) + 1, 0 ), 'Raw Data'!$AN:$AN,"&gt;" &amp;DATE(LEFT($AV$3, 4), MONTH("1 " &amp; AE$6 &amp; " " &amp; LEFT($AV$3, 4)), 0 ), 'Raw Data'!$H:$H, "Ear*", 'Raw Data'!$O:$O,""&amp;'Raw Data'!$B$1,'Raw Data'!$D:$D,"&lt;&gt;*ithdr*",'Raw Data'!$D:$D,"&lt;&gt;*ancel*",'Raw Data'!$P:$P,"--")
+
COUNTIFS('Raw Data'!$AN:$AN,"&lt;=" &amp;DATE(LEFT($AV$3, 4), MONTH("1 " &amp; AE$6 &amp; " " &amp; LEFT($AV$3, 4)) + 1, 0 ), 'Raw Data'!$AN:$AN,"&gt;" &amp;DATE(LEFT($AV$3, 4), MONTH("1 " &amp; AE$6 &amp; " " &amp; LEFT($AV$3, 4)), 0 ), 'Raw Data'!$H:$H, "Ear*", 'Raw Data'!$P:$P,""&amp;'Raw Data'!$B$1,'Raw Data'!$D:$D,"&lt;&gt;*ithdr*",'Raw Data'!$D:$D,"&lt;&gt;*ancel*")</f>
        <v>0</v>
      </c>
      <c r="AF46" s="73"/>
      <c r="AG46" s="73"/>
      <c r="AH46" s="77"/>
      <c r="AI46" s="109">
        <f>COUNTIFS('Raw Data'!$AN:$AN,"&lt;=" &amp;DATE(LEFT($AV$3, 4), MONTH("1 " &amp; AI$6 &amp; " " &amp; LEFT($AV$3, 4)) + 1, 0 ), 'Raw Data'!$AN:$AN,"&gt;" &amp;DATE(LEFT($AV$3, 4), MONTH("1 " &amp; AI$6 &amp; " " &amp; LEFT($AV$3, 4)), 0 ), 'Raw Data'!$H:$H, "Ear*", 'Raw Data'!$O:$O,""&amp;'Raw Data'!$B$1,'Raw Data'!$D:$D,"&lt;&gt;*ithdr*",'Raw Data'!$D:$D,"&lt;&gt;*ancel*",'Raw Data'!$P:$P,"--")
+
COUNTIFS('Raw Data'!$AN:$AN,"&lt;=" &amp;DATE(LEFT($AV$3, 4), MONTH("1 " &amp; AI$6 &amp; " " &amp; LEFT($AV$3, 4)) + 1, 0 ), 'Raw Data'!$AN:$AN,"&gt;" &amp;DATE(LEFT($AV$3, 4), MONTH("1 " &amp; AI$6 &amp; " " &amp; LEFT($AV$3, 4)), 0 ), 'Raw Data'!$H:$H, "Ear*", 'Raw Data'!$P:$P,""&amp;'Raw Data'!$B$1,'Raw Data'!$D:$D,"&lt;&gt;*ithdr*",'Raw Data'!$D:$D,"&lt;&gt;*ancel*")</f>
        <v>0</v>
      </c>
      <c r="AJ46" s="73"/>
      <c r="AK46" s="73"/>
      <c r="AL46" s="77"/>
      <c r="AM46" s="109">
        <f>COUNTIFS('Raw Data'!$AN:$AN,"&lt;=" &amp;DATE(LEFT($AV$3, 4), MONTH("1 " &amp; AM$6 &amp; " " &amp; LEFT($AV$3, 4)) + 1, 0 ), 'Raw Data'!$AN:$AN,"&gt;" &amp;DATE(LEFT($AV$3, 4), MONTH("1 " &amp; AM$6 &amp; " " &amp; LEFT($AV$3, 4)), 0 ), 'Raw Data'!$H:$H, "Ear*", 'Raw Data'!$O:$O,""&amp;'Raw Data'!$B$1,'Raw Data'!$D:$D,"&lt;&gt;*ithdr*",'Raw Data'!$D:$D,"&lt;&gt;*ancel*",'Raw Data'!$P:$P,"--")
+
COUNTIFS('Raw Data'!$AN:$AN,"&lt;=" &amp;DATE(LEFT($AV$3, 4), MONTH("1 " &amp; AM$6 &amp; " " &amp; LEFT($AV$3, 4)) + 1, 0 ), 'Raw Data'!$AN:$AN,"&gt;" &amp;DATE(LEFT($AV$3, 4), MONTH("1 " &amp; AM$6 &amp; " " &amp; LEFT($AV$3, 4)), 0 ), 'Raw Data'!$H:$H, "Ear*", 'Raw Data'!$P:$P,""&amp;'Raw Data'!$B$1,'Raw Data'!$D:$D,"&lt;&gt;*ithdr*",'Raw Data'!$D:$D,"&lt;&gt;*ancel*")</f>
        <v>0</v>
      </c>
      <c r="AN46" s="73"/>
      <c r="AO46" s="73"/>
      <c r="AP46" s="77"/>
      <c r="AQ46" s="109">
        <f>COUNTIFS('Raw Data'!$AN:$AN,"&lt;=" &amp;DATE(LEFT($AV$3, 4), MONTH("1 " &amp; AQ$6 &amp; " " &amp; LEFT($AV$3, 4)) + 1, 0 ), 'Raw Data'!$AN:$AN,"&gt;" &amp;DATE(LEFT($AV$3, 4), MONTH("1 " &amp; AQ$6 &amp; " " &amp; LEFT($AV$3, 4)), 0 ), 'Raw Data'!$H:$H, "Ear*", 'Raw Data'!$O:$O,""&amp;'Raw Data'!$B$1,'Raw Data'!$D:$D,"&lt;&gt;*ithdr*",'Raw Data'!$D:$D,"&lt;&gt;*ancel*",'Raw Data'!$P:$P,"--")
+
COUNTIFS('Raw Data'!$AN:$AN,"&lt;=" &amp;DATE(LEFT($AV$3, 4), MONTH("1 " &amp; AQ$6 &amp; " " &amp; LEFT($AV$3, 4)) + 1, 0 ), 'Raw Data'!$AN:$AN,"&gt;" &amp;DATE(LEFT($AV$3, 4), MONTH("1 " &amp; AQ$6 &amp; " " &amp; LEFT($AV$3, 4)), 0 ), 'Raw Data'!$H:$H, "Ear*", 'Raw Data'!$P:$P,""&amp;'Raw Data'!$B$1,'Raw Data'!$D:$D,"&lt;&gt;*ithdr*",'Raw Data'!$D:$D,"&lt;&gt;*ancel*")</f>
        <v>0</v>
      </c>
      <c r="AR46" s="73"/>
      <c r="AS46" s="73"/>
      <c r="AT46" s="77"/>
      <c r="AU46" s="109">
        <f>COUNTIFS('Raw Data'!$AN:$AN,"&lt;=" &amp;DATE(MID($AV$3, 15, 4), MONTH("1 " &amp; AU$6 &amp; " " &amp; MID($AV$3, 15, 4)) + 1, 0 ), 'Raw Data'!$AN:$AN,"&gt;" &amp;DATE(MID($AV$3, 15, 4), MONTH("1 " &amp; AU$6 &amp; " " &amp; MID($AV$3, 15, 4)), 0 ), 'Raw Data'!$H:$H, "Ear*", 'Raw Data'!$O:$O,""&amp;'Raw Data'!$B$1,'Raw Data'!$D:$D,"&lt;&gt;*ithdr*",'Raw Data'!$D:$D,"&lt;&gt;*ancel*",'Raw Data'!$P:$P,"--")
+
COUNTIFS('Raw Data'!$AN:$AN,"&lt;=" &amp;DATE(MID($AV$3, 15, 4), MONTH("1 " &amp; AU$6 &amp; " " &amp; MID($AV$3, 15, 4)) + 1, 0 ), 'Raw Data'!$AN:$AN,"&gt;" &amp;DATE(MID($AV$3, 15, 4), MONTH("1 " &amp; AU$6 &amp; " " &amp; MID($AV$3, 15, 4)), 0 ), 'Raw Data'!$H:$H, "Ear*", 'Raw Data'!$P:$P,""&amp;'Raw Data'!$B$1,'Raw Data'!$D:$D,"&lt;&gt;*ithdr*",'Raw Data'!$D:$D,"&lt;&gt;*ancel*")</f>
        <v>0</v>
      </c>
      <c r="AV46" s="73"/>
      <c r="AW46" s="73"/>
      <c r="AX46" s="77"/>
      <c r="AY46" s="109">
        <f>COUNTIFS('Raw Data'!$AN:$AN,"&lt;=" &amp;DATE(MID($AV$3, 15, 4), MONTH("1 " &amp; AY$6 &amp; " " &amp; MID($AV$3, 15, 4)) + 1, 0 ), 'Raw Data'!$AN:$AN,"&gt;" &amp;DATE(MID($AV$3, 15, 4), MONTH("1 " &amp; AY$6 &amp; " " &amp; MID($AV$3, 15, 4)), 0 ), 'Raw Data'!$H:$H, "Ear*", 'Raw Data'!$O:$O,""&amp;'Raw Data'!$B$1,'Raw Data'!$D:$D,"&lt;&gt;*ithdr*",'Raw Data'!$D:$D,"&lt;&gt;*ancel*",'Raw Data'!$P:$P,"--")
+
COUNTIFS('Raw Data'!$AN:$AN,"&lt;=" &amp;DATE(MID($AV$3, 15, 4), MONTH("1 " &amp; AY$6 &amp; " " &amp; MID($AV$3, 15, 4)) + 1, 0 ), 'Raw Data'!$AN:$AN,"&gt;" &amp;DATE(MID($AV$3, 15, 4), MONTH("1 " &amp; AY$6 &amp; " " &amp; MID($AV$3, 15, 4)), 0 ), 'Raw Data'!$H:$H, "Ear*", 'Raw Data'!$P:$P,""&amp;'Raw Data'!$B$1,'Raw Data'!$D:$D,"&lt;&gt;*ithdr*",'Raw Data'!$D:$D,"&lt;&gt;*ancel*")</f>
        <v>0</v>
      </c>
      <c r="AZ46" s="73"/>
      <c r="BA46" s="73"/>
      <c r="BB46" s="77"/>
      <c r="BC46" s="109">
        <f>COUNTIFS('Raw Data'!$AN:$AN,"&lt;=" &amp;DATE(MID($AV$3, 15, 4), MONTH("1 " &amp; BC$6 &amp; " " &amp; MID($AV$3, 15, 4)) + 1, 0 ), 'Raw Data'!$AN:$AN,"&gt;" &amp;DATE(MID($AV$3, 15, 4), MONTH("1 " &amp; BC$6 &amp; " " &amp; MID($AV$3, 15, 4)), 0 ), 'Raw Data'!$H:$H, "Ear*", 'Raw Data'!$O:$O,""&amp;'Raw Data'!$B$1,'Raw Data'!$D:$D,"&lt;&gt;*ithdr*",'Raw Data'!$D:$D,"&lt;&gt;*ancel*",'Raw Data'!$P:$P,"--")
+
COUNTIFS('Raw Data'!$AN:$AN,"&lt;=" &amp;DATE(MID($AV$3, 15, 4), MONTH("1 " &amp; BC$6 &amp; " " &amp; MID($AV$3, 15, 4)) + 1, 0 ), 'Raw Data'!$AN:$AN,"&gt;" &amp;DATE(MID($AV$3, 15, 4), MONTH("1 " &amp; BC$6 &amp; " " &amp; MID($AV$3, 15, 4)), 0 ), 'Raw Data'!$H:$H, "Ear*", 'Raw Data'!$P:$P,""&amp;'Raw Data'!$B$1,'Raw Data'!$D:$D,"&lt;&gt;*ithdr*",'Raw Data'!$D:$D,"&lt;&gt;*ancel*")</f>
        <v>0</v>
      </c>
      <c r="BD46" s="73"/>
      <c r="BE46" s="73"/>
      <c r="BF46" s="74"/>
    </row>
    <row r="47" ht="12.75" customHeight="1">
      <c r="A47" s="93" t="s">
        <v>98</v>
      </c>
      <c r="B47" s="73"/>
      <c r="C47" s="73"/>
      <c r="D47" s="73"/>
      <c r="E47" s="73"/>
      <c r="F47" s="73"/>
      <c r="G47" s="73"/>
      <c r="H47" s="73"/>
      <c r="I47" s="73"/>
      <c r="J47" s="77"/>
      <c r="K47" s="106">
        <f>COUNTIFS('Raw Data'!$AN:$AN,"&lt;=" &amp;DATE(LEFT($AV$3, 4), MONTH("1 " &amp; K$6 &amp; " " &amp; LEFT($AV$3, 4)) + 1, 0 ), 'Raw Data'!$AN:$AN,"&gt;" &amp;DATE(LEFT($AV$3, 4), MONTH("1 " &amp; K$6 &amp; " " &amp; LEFT($AV$3, 4)), 0 ), 'Raw Data'!$H:$H, "Earning - External Client*", 'Raw Data'!$O:$O,""&amp;'Raw Data'!$B$1,'Raw Data'!$D:$D,"&lt;&gt;*ithdr*",'Raw Data'!$D:$D,"&lt;&gt;*ancel*",'Raw Data'!$P:$P,"--")
+
COUNTIFS('Raw Data'!$AN:$AN,"&lt;=" &amp;DATE(LEFT($AV$3, 4), MONTH("1 " &amp; K$6 &amp; " " &amp; LEFT($AV$3, 4)) + 1, 0 ), 'Raw Data'!$AN:$AN,"&gt;" &amp;DATE(LEFT($AV$3, 4), MONTH("1 " &amp; K$6 &amp; " " &amp; LEFT($AV$3, 4)), 0 ), 'Raw Data'!$H:$H, "Earning - External Client*", 'Raw Data'!$P:$P,""&amp;'Raw Data'!$B$1,'Raw Data'!$D:$D,"&lt;&gt;*ithdr*",'Raw Data'!$D:$D,"&lt;&gt;*ancel*")</f>
        <v>0</v>
      </c>
      <c r="L47" s="73"/>
      <c r="M47" s="73"/>
      <c r="N47" s="77"/>
      <c r="O47" s="106">
        <f>COUNTIFS('Raw Data'!$AN:$AN,"&lt;=" &amp;DATE(LEFT($AV$3, 4), MONTH("1 " &amp; O$6 &amp; " " &amp; LEFT($AV$3, 4)) + 1, 0 ), 'Raw Data'!$AN:$AN,"&gt;" &amp;DATE(LEFT($AV$3, 4), MONTH("1 " &amp; O$6 &amp; " " &amp; LEFT($AV$3, 4)), 0 ), 'Raw Data'!$H:$H, "Earning - External Client*", 'Raw Data'!$O:$O,""&amp;'Raw Data'!$B$1,'Raw Data'!$D:$D,"&lt;&gt;*ithdr*",'Raw Data'!$D:$D,"&lt;&gt;*ancel*",'Raw Data'!$P:$P,"--")
+
COUNTIFS('Raw Data'!$AN:$AN,"&lt;=" &amp;DATE(LEFT($AV$3, 4), MONTH("1 " &amp; O$6 &amp; " " &amp; LEFT($AV$3, 4)) + 1, 0 ), 'Raw Data'!$AN:$AN,"&gt;" &amp;DATE(LEFT($AV$3, 4), MONTH("1 " &amp; O$6 &amp; " " &amp; LEFT($AV$3, 4)), 0 ), 'Raw Data'!$H:$H, "Earning - External Client*", 'Raw Data'!$P:$P,""&amp;'Raw Data'!$B$1,'Raw Data'!$D:$D,"&lt;&gt;*ithdr*",'Raw Data'!$D:$D,"&lt;&gt;*ancel*")</f>
        <v>0</v>
      </c>
      <c r="P47" s="73"/>
      <c r="Q47" s="73"/>
      <c r="R47" s="77"/>
      <c r="S47" s="106">
        <f>COUNTIFS('Raw Data'!$AN:$AN,"&lt;=" &amp;DATE(LEFT($AV$3, 4), MONTH("1 " &amp; S$6 &amp; " " &amp; LEFT($AV$3, 4)) + 1, 0 ), 'Raw Data'!$AN:$AN,"&gt;" &amp;DATE(LEFT($AV$3, 4), MONTH("1 " &amp; S$6 &amp; " " &amp; LEFT($AV$3, 4)), 0 ), 'Raw Data'!$H:$H, "Earning - External Client*", 'Raw Data'!$O:$O,""&amp;'Raw Data'!$B$1,'Raw Data'!$D:$D,"&lt;&gt;*ithdr*",'Raw Data'!$D:$D,"&lt;&gt;*ancel*",'Raw Data'!$P:$P,"--")
+
COUNTIFS('Raw Data'!$AN:$AN,"&lt;=" &amp;DATE(LEFT($AV$3, 4), MONTH("1 " &amp; S$6 &amp; " " &amp; LEFT($AV$3, 4)) + 1, 0 ), 'Raw Data'!$AN:$AN,"&gt;" &amp;DATE(LEFT($AV$3, 4), MONTH("1 " &amp; S$6 &amp; " " &amp; LEFT($AV$3, 4)), 0 ), 'Raw Data'!$H:$H, "Earning - External Client*", 'Raw Data'!$P:$P,""&amp;'Raw Data'!$B$1,'Raw Data'!$D:$D,"&lt;&gt;*ithdr*",'Raw Data'!$D:$D,"&lt;&gt;*ancel*")</f>
        <v>0</v>
      </c>
      <c r="T47" s="73"/>
      <c r="U47" s="73"/>
      <c r="V47" s="77"/>
      <c r="W47" s="106">
        <f>COUNTIFS('Raw Data'!$AN:$AN,"&lt;=" &amp;DATE(LEFT($AV$3, 4), MONTH("1 " &amp; W$6 &amp; " " &amp; LEFT($AV$3, 4)) + 1, 0 ), 'Raw Data'!$AN:$AN,"&gt;" &amp;DATE(LEFT($AV$3, 4), MONTH("1 " &amp; W$6 &amp; " " &amp; LEFT($AV$3, 4)), 0 ), 'Raw Data'!$H:$H, "Earning - External Client*", 'Raw Data'!$O:$O,""&amp;'Raw Data'!$B$1,'Raw Data'!$D:$D,"&lt;&gt;*ithdr*",'Raw Data'!$D:$D,"&lt;&gt;*ancel*",'Raw Data'!$P:$P,"--")
+
COUNTIFS('Raw Data'!$AN:$AN,"&lt;=" &amp;DATE(LEFT($AV$3, 4), MONTH("1 " &amp; W$6 &amp; " " &amp; LEFT($AV$3, 4)) + 1, 0 ), 'Raw Data'!$AN:$AN,"&gt;" &amp;DATE(LEFT($AV$3, 4), MONTH("1 " &amp; W$6 &amp; " " &amp; LEFT($AV$3, 4)), 0 ), 'Raw Data'!$H:$H, "Earning - External Client*", 'Raw Data'!$P:$P,""&amp;'Raw Data'!$B$1,'Raw Data'!$D:$D,"&lt;&gt;*ithdr*",'Raw Data'!$D:$D,"&lt;&gt;*ancel*")</f>
        <v>0</v>
      </c>
      <c r="X47" s="73"/>
      <c r="Y47" s="73"/>
      <c r="Z47" s="77"/>
      <c r="AA47" s="106">
        <f>COUNTIFS('Raw Data'!$AN:$AN,"&lt;=" &amp;DATE(LEFT($AV$3, 4), MONTH("1 " &amp; AA$6 &amp; " " &amp; LEFT($AV$3, 4)) + 1, 0 ), 'Raw Data'!$AN:$AN,"&gt;" &amp;DATE(LEFT($AV$3, 4), MONTH("1 " &amp; AA$6 &amp; " " &amp; LEFT($AV$3, 4)), 0 ), 'Raw Data'!$H:$H, "Earning - External Client*", 'Raw Data'!$O:$O,""&amp;'Raw Data'!$B$1,'Raw Data'!$D:$D,"&lt;&gt;*ithdr*",'Raw Data'!$D:$D,"&lt;&gt;*ancel*",'Raw Data'!$P:$P,"--")
+
COUNTIFS('Raw Data'!$AN:$AN,"&lt;=" &amp;DATE(LEFT($AV$3, 4), MONTH("1 " &amp; AA$6 &amp; " " &amp; LEFT($AV$3, 4)) + 1, 0 ), 'Raw Data'!$AN:$AN,"&gt;" &amp;DATE(LEFT($AV$3, 4), MONTH("1 " &amp; AA$6 &amp; " " &amp; LEFT($AV$3, 4)), 0 ), 'Raw Data'!$H:$H, "Earning - External Client*", 'Raw Data'!$P:$P,""&amp;'Raw Data'!$B$1,'Raw Data'!$D:$D,"&lt;&gt;*ithdr*",'Raw Data'!$D:$D,"&lt;&gt;*ancel*")</f>
        <v>0</v>
      </c>
      <c r="AB47" s="73"/>
      <c r="AC47" s="73"/>
      <c r="AD47" s="77"/>
      <c r="AE47" s="106">
        <f>COUNTIFS('Raw Data'!$AN:$AN,"&lt;=" &amp;DATE(LEFT($AV$3, 4), MONTH("1 " &amp; AE$6 &amp; " " &amp; LEFT($AV$3, 4)) + 1, 0 ), 'Raw Data'!$AN:$AN,"&gt;" &amp;DATE(LEFT($AV$3, 4), MONTH("1 " &amp; AE$6 &amp; " " &amp; LEFT($AV$3, 4)), 0 ), 'Raw Data'!$H:$H, "Earning - External Client*", 'Raw Data'!$O:$O,""&amp;'Raw Data'!$B$1,'Raw Data'!$D:$D,"&lt;&gt;*ithdr*",'Raw Data'!$D:$D,"&lt;&gt;*ancel*",'Raw Data'!$P:$P,"--")
+
COUNTIFS('Raw Data'!$AN:$AN,"&lt;=" &amp;DATE(LEFT($AV$3, 4), MONTH("1 " &amp; AE$6 &amp; " " &amp; LEFT($AV$3, 4)) + 1, 0 ), 'Raw Data'!$AN:$AN,"&gt;" &amp;DATE(LEFT($AV$3, 4), MONTH("1 " &amp; AE$6 &amp; " " &amp; LEFT($AV$3, 4)), 0 ), 'Raw Data'!$H:$H, "Earning - External Client*", 'Raw Data'!$P:$P,""&amp;'Raw Data'!$B$1,'Raw Data'!$D:$D,"&lt;&gt;*ithdr*",'Raw Data'!$D:$D,"&lt;&gt;*ancel*")</f>
        <v>0</v>
      </c>
      <c r="AF47" s="73"/>
      <c r="AG47" s="73"/>
      <c r="AH47" s="77"/>
      <c r="AI47" s="106">
        <f>COUNTIFS('Raw Data'!$AN:$AN,"&lt;=" &amp;DATE(LEFT($AV$3, 4), MONTH("1 " &amp; AI$6 &amp; " " &amp; LEFT($AV$3, 4)) + 1, 0 ), 'Raw Data'!$AN:$AN,"&gt;" &amp;DATE(LEFT($AV$3, 4), MONTH("1 " &amp; AI$6 &amp; " " &amp; LEFT($AV$3, 4)), 0 ), 'Raw Data'!$H:$H, "Earning - External Client*", 'Raw Data'!$O:$O,""&amp;'Raw Data'!$B$1,'Raw Data'!$D:$D,"&lt;&gt;*ithdr*",'Raw Data'!$D:$D,"&lt;&gt;*ancel*",'Raw Data'!$P:$P,"--")
+
COUNTIFS('Raw Data'!$AN:$AN,"&lt;=" &amp;DATE(LEFT($AV$3, 4), MONTH("1 " &amp; AI$6 &amp; " " &amp; LEFT($AV$3, 4)) + 1, 0 ), 'Raw Data'!$AN:$AN,"&gt;" &amp;DATE(LEFT($AV$3, 4), MONTH("1 " &amp; AI$6 &amp; " " &amp; LEFT($AV$3, 4)), 0 ), 'Raw Data'!$H:$H, "Earning - External Client*", 'Raw Data'!$P:$P,""&amp;'Raw Data'!$B$1,'Raw Data'!$D:$D,"&lt;&gt;*ithdr*",'Raw Data'!$D:$D,"&lt;&gt;*ancel*")</f>
        <v>0</v>
      </c>
      <c r="AJ47" s="73"/>
      <c r="AK47" s="73"/>
      <c r="AL47" s="77"/>
      <c r="AM47" s="106">
        <f>COUNTIFS('Raw Data'!$AN:$AN,"&lt;=" &amp;DATE(LEFT($AV$3, 4), MONTH("1 " &amp; AM$6 &amp; " " &amp; LEFT($AV$3, 4)) + 1, 0 ), 'Raw Data'!$AN:$AN,"&gt;" &amp;DATE(LEFT($AV$3, 4), MONTH("1 " &amp; AM$6 &amp; " " &amp; LEFT($AV$3, 4)), 0 ), 'Raw Data'!$H:$H, "Earning - External Client*", 'Raw Data'!$O:$O,""&amp;'Raw Data'!$B$1,'Raw Data'!$D:$D,"&lt;&gt;*ithdr*",'Raw Data'!$D:$D,"&lt;&gt;*ancel*",'Raw Data'!$P:$P,"--")
+
COUNTIFS('Raw Data'!$AN:$AN,"&lt;=" &amp;DATE(LEFT($AV$3, 4), MONTH("1 " &amp; AM$6 &amp; " " &amp; LEFT($AV$3, 4)) + 1, 0 ), 'Raw Data'!$AN:$AN,"&gt;" &amp;DATE(LEFT($AV$3, 4), MONTH("1 " &amp; AM$6 &amp; " " &amp; LEFT($AV$3, 4)), 0 ), 'Raw Data'!$H:$H, "Earning - External Client*", 'Raw Data'!$P:$P,""&amp;'Raw Data'!$B$1,'Raw Data'!$D:$D,"&lt;&gt;*ithdr*",'Raw Data'!$D:$D,"&lt;&gt;*ancel*")</f>
        <v>0</v>
      </c>
      <c r="AN47" s="73"/>
      <c r="AO47" s="73"/>
      <c r="AP47" s="77"/>
      <c r="AQ47" s="106">
        <f>COUNTIFS('Raw Data'!$AN:$AN,"&lt;=" &amp;DATE(LEFT($AV$3, 4), MONTH("1 " &amp; AQ$6 &amp; " " &amp; LEFT($AV$3, 4)) + 1, 0 ), 'Raw Data'!$AN:$AN,"&gt;" &amp;DATE(LEFT($AV$3, 4), MONTH("1 " &amp; AQ$6 &amp; " " &amp; LEFT($AV$3, 4)), 0 ), 'Raw Data'!$H:$H, "Earning - External Client*", 'Raw Data'!$O:$O,""&amp;'Raw Data'!$B$1,'Raw Data'!$D:$D,"&lt;&gt;*ithdr*",'Raw Data'!$D:$D,"&lt;&gt;*ancel*",'Raw Data'!$P:$P,"--")
+
COUNTIFS('Raw Data'!$AN:$AN,"&lt;=" &amp;DATE(LEFT($AV$3, 4), MONTH("1 " &amp; AQ$6 &amp; " " &amp; LEFT($AV$3, 4)) + 1, 0 ), 'Raw Data'!$AN:$AN,"&gt;" &amp;DATE(LEFT($AV$3, 4), MONTH("1 " &amp; AQ$6 &amp; " " &amp; LEFT($AV$3, 4)), 0 ), 'Raw Data'!$H:$H, "Earning - External Client*", 'Raw Data'!$P:$P,""&amp;'Raw Data'!$B$1,'Raw Data'!$D:$D,"&lt;&gt;*ithdr*",'Raw Data'!$D:$D,"&lt;&gt;*ancel*")</f>
        <v>0</v>
      </c>
      <c r="AR47" s="73"/>
      <c r="AS47" s="73"/>
      <c r="AT47" s="77"/>
      <c r="AU47" s="106">
        <f>COUNTIFS('Raw Data'!$AN:$AN,"&lt;=" &amp;DATE(MID($AV$3, 15, 4), MONTH("1 " &amp; AU$6 &amp; " " &amp; MID($AV$3, 15, 4)) + 1, 0 ), 'Raw Data'!$AN:$AN,"&gt;" &amp;DATE(MID($AV$3, 15, 4), MONTH("1 " &amp; AU$6 &amp; " " &amp; MID($AV$3, 15, 4)), 0 ), 'Raw Data'!$H:$H, "Earning - External Client*", 'Raw Data'!$O:$O,""&amp;'Raw Data'!$B$1,'Raw Data'!$D:$D,"&lt;&gt;*ithdr*",'Raw Data'!$D:$D,"&lt;&gt;*ancel*",'Raw Data'!$P:$P,"--")
+
COUNTIFS('Raw Data'!$AN:$AN,"&lt;=" &amp;DATE(MID($AV$3, 15, 4), MONTH("1 " &amp; AU$6 &amp; " " &amp; MID($AV$3, 15, 4)) + 1, 0 ), 'Raw Data'!$AN:$AN,"&gt;" &amp;DATE(MID($AV$3, 15, 4), MONTH("1 " &amp; AU$6 &amp; " " &amp; MID($AV$3, 15, 4)), 0 ), 'Raw Data'!$H:$H, "Earning - External Client*", 'Raw Data'!$P:$P,""&amp;'Raw Data'!$B$1,'Raw Data'!$D:$D,"&lt;&gt;*ithdr*",'Raw Data'!$D:$D,"&lt;&gt;*ancel*")</f>
        <v>0</v>
      </c>
      <c r="AV47" s="73"/>
      <c r="AW47" s="73"/>
      <c r="AX47" s="77"/>
      <c r="AY47" s="106">
        <f>COUNTIFS('Raw Data'!$AN:$AN,"&lt;=" &amp;DATE(MID($AV$3, 15, 4), MONTH("1 " &amp; AY$6 &amp; " " &amp; MID($AV$3, 15, 4)) + 1, 0 ), 'Raw Data'!$AN:$AN,"&gt;" &amp;DATE(MID($AV$3, 15, 4), MONTH("1 " &amp; AY$6 &amp; " " &amp; MID($AV$3, 15, 4)), 0 ), 'Raw Data'!$H:$H, "Earning - External Client*", 'Raw Data'!$O:$O,""&amp;'Raw Data'!$B$1,'Raw Data'!$D:$D,"&lt;&gt;*ithdr*",'Raw Data'!$D:$D,"&lt;&gt;*ancel*",'Raw Data'!$P:$P,"--")
+
COUNTIFS('Raw Data'!$AN:$AN,"&lt;=" &amp;DATE(MID($AV$3, 15, 4), MONTH("1 " &amp; AY$6 &amp; " " &amp; MID($AV$3, 15, 4)) + 1, 0 ), 'Raw Data'!$AN:$AN,"&gt;" &amp;DATE(MID($AV$3, 15, 4), MONTH("1 " &amp; AY$6 &amp; " " &amp; MID($AV$3, 15, 4)), 0 ), 'Raw Data'!$H:$H, "Earning - External Client*", 'Raw Data'!$P:$P,""&amp;'Raw Data'!$B$1,'Raw Data'!$D:$D,"&lt;&gt;*ithdr*",'Raw Data'!$D:$D,"&lt;&gt;*ancel*")</f>
        <v>0</v>
      </c>
      <c r="AZ47" s="73"/>
      <c r="BA47" s="73"/>
      <c r="BB47" s="77"/>
      <c r="BC47" s="106">
        <f>COUNTIFS('Raw Data'!$AN:$AN,"&lt;=" &amp;DATE(MID($AV$3, 15, 4), MONTH("1 " &amp; BC$6 &amp; " " &amp; MID($AV$3, 15, 4)) + 1, 0 ), 'Raw Data'!$AN:$AN,"&gt;" &amp;DATE(MID($AV$3, 15, 4), MONTH("1 " &amp; BC$6 &amp; " " &amp; MID($AV$3, 15, 4)), 0 ), 'Raw Data'!$H:$H, "Earning - External Client*", 'Raw Data'!$O:$O,""&amp;'Raw Data'!$B$1,'Raw Data'!$D:$D,"&lt;&gt;*ithdr*",'Raw Data'!$D:$D,"&lt;&gt;*ancel*",'Raw Data'!$P:$P,"--")
+
COUNTIFS('Raw Data'!$AN:$AN,"&lt;=" &amp;DATE(MID($AV$3, 15, 4), MONTH("1 " &amp; BC$6 &amp; " " &amp; MID($AV$3, 15, 4)) + 1, 0 ), 'Raw Data'!$AN:$AN,"&gt;" &amp;DATE(MID($AV$3, 15, 4), MONTH("1 " &amp; BC$6 &amp; " " &amp; MID($AV$3, 15, 4)), 0 ), 'Raw Data'!$H:$H, "Earning - External Client*", 'Raw Data'!$P:$P,""&amp;'Raw Data'!$B$1,'Raw Data'!$D:$D,"&lt;&gt;*ithdr*",'Raw Data'!$D:$D,"&lt;&gt;*ancel*")</f>
        <v>0</v>
      </c>
      <c r="BD47" s="73"/>
      <c r="BE47" s="73"/>
      <c r="BF47" s="74"/>
    </row>
    <row r="48" ht="12.75" customHeight="1">
      <c r="A48" s="93" t="s">
        <v>99</v>
      </c>
      <c r="B48" s="73"/>
      <c r="C48" s="73"/>
      <c r="D48" s="73"/>
      <c r="E48" s="73"/>
      <c r="F48" s="73"/>
      <c r="G48" s="73"/>
      <c r="H48" s="73"/>
      <c r="I48" s="73"/>
      <c r="J48" s="77"/>
      <c r="K48" s="106">
        <f>COUNTIFS('Raw Data'!$AN:$AN,"&lt;=" &amp;DATE(LEFT($AV$3, 4), MONTH("1 " &amp; K$6 &amp; " " &amp; LEFT($AV$3, 4)) + 1, 0 ), 'Raw Data'!$AN:$AN,"&gt;" &amp;DATE(LEFT($AV$3, 4), MONTH("1 " &amp; K$6 &amp; " " &amp; LEFT($AV$3, 4)), 0 ), 'Raw Data'!$H:$H, "Earning -Obligatory*", 'Raw Data'!$O:$O,""&amp;'Raw Data'!$B$1,'Raw Data'!$D:$D,"&lt;&gt;*ithdr*",'Raw Data'!$D:$D,"&lt;&gt;*ancel*",'Raw Data'!$P:$P,"--")
+
COUNTIFS('Raw Data'!$AN:$AN,"&lt;=" &amp;DATE(LEFT($AV$3, 4), MONTH("1 " &amp; K$6 &amp; " " &amp; LEFT($AV$3, 4)) + 1, 0 ), 'Raw Data'!$AN:$AN,"&gt;" &amp;DATE(LEFT($AV$3, 4), MONTH("1 " &amp; K$6 &amp; " " &amp; LEFT($AV$3, 4)), 0 ), 'Raw Data'!$H:$H, "Earning -Obligatory*", 'Raw Data'!$P:$P,""&amp;'Raw Data'!$B$1,'Raw Data'!$D:$D,"&lt;&gt;*ithdr*",'Raw Data'!$D:$D,"&lt;&gt;*ancel*")</f>
        <v>0</v>
      </c>
      <c r="L48" s="73"/>
      <c r="M48" s="73"/>
      <c r="N48" s="77"/>
      <c r="O48" s="106">
        <f>COUNTIFS('Raw Data'!$AN:$AN,"&lt;=" &amp;DATE(LEFT($AV$3, 4), MONTH("1 " &amp; O$6 &amp; " " &amp; LEFT($AV$3, 4)) + 1, 0 ), 'Raw Data'!$AN:$AN,"&gt;" &amp;DATE(LEFT($AV$3, 4), MONTH("1 " &amp; O$6 &amp; " " &amp; LEFT($AV$3, 4)), 0 ), 'Raw Data'!$H:$H, "Earning -Obligatory*", 'Raw Data'!$O:$O,""&amp;'Raw Data'!$B$1,'Raw Data'!$D:$D,"&lt;&gt;*ithdr*",'Raw Data'!$D:$D,"&lt;&gt;*ancel*",'Raw Data'!$P:$P,"--")
+
COUNTIFS('Raw Data'!$AN:$AN,"&lt;=" &amp;DATE(LEFT($AV$3, 4), MONTH("1 " &amp; O$6 &amp; " " &amp; LEFT($AV$3, 4)) + 1, 0 ), 'Raw Data'!$AN:$AN,"&gt;" &amp;DATE(LEFT($AV$3, 4), MONTH("1 " &amp; O$6 &amp; " " &amp; LEFT($AV$3, 4)), 0 ), 'Raw Data'!$H:$H, "Earning -Obligatory*", 'Raw Data'!$P:$P,""&amp;'Raw Data'!$B$1,'Raw Data'!$D:$D,"&lt;&gt;*ithdr*",'Raw Data'!$D:$D,"&lt;&gt;*ancel*")</f>
        <v>0</v>
      </c>
      <c r="P48" s="73"/>
      <c r="Q48" s="73"/>
      <c r="R48" s="77"/>
      <c r="S48" s="106">
        <f>COUNTIFS('Raw Data'!$AN:$AN,"&lt;=" &amp;DATE(LEFT($AV$3, 4), MONTH("1 " &amp; S$6 &amp; " " &amp; LEFT($AV$3, 4)) + 1, 0 ), 'Raw Data'!$AN:$AN,"&gt;" &amp;DATE(LEFT($AV$3, 4), MONTH("1 " &amp; S$6 &amp; " " &amp; LEFT($AV$3, 4)), 0 ), 'Raw Data'!$H:$H, "Earning -Obligatory*", 'Raw Data'!$O:$O,""&amp;'Raw Data'!$B$1,'Raw Data'!$D:$D,"&lt;&gt;*ithdr*",'Raw Data'!$D:$D,"&lt;&gt;*ancel*",'Raw Data'!$P:$P,"--")
+
COUNTIFS('Raw Data'!$AN:$AN,"&lt;=" &amp;DATE(LEFT($AV$3, 4), MONTH("1 " &amp; S$6 &amp; " " &amp; LEFT($AV$3, 4)) + 1, 0 ), 'Raw Data'!$AN:$AN,"&gt;" &amp;DATE(LEFT($AV$3, 4), MONTH("1 " &amp; S$6 &amp; " " &amp; LEFT($AV$3, 4)), 0 ), 'Raw Data'!$H:$H, "Earning -Obligatory*", 'Raw Data'!$P:$P,""&amp;'Raw Data'!$B$1,'Raw Data'!$D:$D,"&lt;&gt;*ithdr*",'Raw Data'!$D:$D,"&lt;&gt;*ancel*")</f>
        <v>0</v>
      </c>
      <c r="T48" s="73"/>
      <c r="U48" s="73"/>
      <c r="V48" s="77"/>
      <c r="W48" s="106">
        <f>COUNTIFS('Raw Data'!$AN:$AN,"&lt;=" &amp;DATE(LEFT($AV$3, 4), MONTH("1 " &amp; W$6 &amp; " " &amp; LEFT($AV$3, 4)) + 1, 0 ), 'Raw Data'!$AN:$AN,"&gt;" &amp;DATE(LEFT($AV$3, 4), MONTH("1 " &amp; W$6 &amp; " " &amp; LEFT($AV$3, 4)), 0 ), 'Raw Data'!$H:$H, "Earning -Obligatory*", 'Raw Data'!$O:$O,""&amp;'Raw Data'!$B$1,'Raw Data'!$D:$D,"&lt;&gt;*ithdr*",'Raw Data'!$D:$D,"&lt;&gt;*ancel*",'Raw Data'!$P:$P,"--")
+
COUNTIFS('Raw Data'!$AN:$AN,"&lt;=" &amp;DATE(LEFT($AV$3, 4), MONTH("1 " &amp; W$6 &amp; " " &amp; LEFT($AV$3, 4)) + 1, 0 ), 'Raw Data'!$AN:$AN,"&gt;" &amp;DATE(LEFT($AV$3, 4), MONTH("1 " &amp; W$6 &amp; " " &amp; LEFT($AV$3, 4)), 0 ), 'Raw Data'!$H:$H, "Earning -Obligatory*", 'Raw Data'!$P:$P,""&amp;'Raw Data'!$B$1,'Raw Data'!$D:$D,"&lt;&gt;*ithdr*",'Raw Data'!$D:$D,"&lt;&gt;*ancel*")</f>
        <v>0</v>
      </c>
      <c r="X48" s="73"/>
      <c r="Y48" s="73"/>
      <c r="Z48" s="77"/>
      <c r="AA48" s="106">
        <f>COUNTIFS('Raw Data'!$AN:$AN,"&lt;=" &amp;DATE(LEFT($AV$3, 4), MONTH("1 " &amp; AA$6 &amp; " " &amp; LEFT($AV$3, 4)) + 1, 0 ), 'Raw Data'!$AN:$AN,"&gt;" &amp;DATE(LEFT($AV$3, 4), MONTH("1 " &amp; AA$6 &amp; " " &amp; LEFT($AV$3, 4)), 0 ), 'Raw Data'!$H:$H, "Earning -Obligatory*", 'Raw Data'!$O:$O,""&amp;'Raw Data'!$B$1,'Raw Data'!$D:$D,"&lt;&gt;*ithdr*",'Raw Data'!$D:$D,"&lt;&gt;*ancel*",'Raw Data'!$P:$P,"--")
+
COUNTIFS('Raw Data'!$AN:$AN,"&lt;=" &amp;DATE(LEFT($AV$3, 4), MONTH("1 " &amp; AA$6 &amp; " " &amp; LEFT($AV$3, 4)) + 1, 0 ), 'Raw Data'!$AN:$AN,"&gt;" &amp;DATE(LEFT($AV$3, 4), MONTH("1 " &amp; AA$6 &amp; " " &amp; LEFT($AV$3, 4)), 0 ), 'Raw Data'!$H:$H, "Earning -Obligatory*", 'Raw Data'!$P:$P,""&amp;'Raw Data'!$B$1,'Raw Data'!$D:$D,"&lt;&gt;*ithdr*",'Raw Data'!$D:$D,"&lt;&gt;*ancel*")</f>
        <v>0</v>
      </c>
      <c r="AB48" s="73"/>
      <c r="AC48" s="73"/>
      <c r="AD48" s="77"/>
      <c r="AE48" s="106">
        <f>COUNTIFS('Raw Data'!$AN:$AN,"&lt;=" &amp;DATE(LEFT($AV$3, 4), MONTH("1 " &amp; AE$6 &amp; " " &amp; LEFT($AV$3, 4)) + 1, 0 ), 'Raw Data'!$AN:$AN,"&gt;" &amp;DATE(LEFT($AV$3, 4), MONTH("1 " &amp; AE$6 &amp; " " &amp; LEFT($AV$3, 4)), 0 ), 'Raw Data'!$H:$H, "Earning -Obligatory*", 'Raw Data'!$O:$O,""&amp;'Raw Data'!$B$1,'Raw Data'!$D:$D,"&lt;&gt;*ithdr*",'Raw Data'!$D:$D,"&lt;&gt;*ancel*",'Raw Data'!$P:$P,"--")
+
COUNTIFS('Raw Data'!$AN:$AN,"&lt;=" &amp;DATE(LEFT($AV$3, 4), MONTH("1 " &amp; AE$6 &amp; " " &amp; LEFT($AV$3, 4)) + 1, 0 ), 'Raw Data'!$AN:$AN,"&gt;" &amp;DATE(LEFT($AV$3, 4), MONTH("1 " &amp; AE$6 &amp; " " &amp; LEFT($AV$3, 4)), 0 ), 'Raw Data'!$H:$H, "Earning -Obligatory*", 'Raw Data'!$P:$P,""&amp;'Raw Data'!$B$1,'Raw Data'!$D:$D,"&lt;&gt;*ithdr*",'Raw Data'!$D:$D,"&lt;&gt;*ancel*")</f>
        <v>0</v>
      </c>
      <c r="AF48" s="73"/>
      <c r="AG48" s="73"/>
      <c r="AH48" s="77"/>
      <c r="AI48" s="106">
        <f>COUNTIFS('Raw Data'!$AN:$AN,"&lt;=" &amp;DATE(LEFT($AV$3, 4), MONTH("1 " &amp; AI$6 &amp; " " &amp; LEFT($AV$3, 4)) + 1, 0 ), 'Raw Data'!$AN:$AN,"&gt;" &amp;DATE(LEFT($AV$3, 4), MONTH("1 " &amp; AI$6 &amp; " " &amp; LEFT($AV$3, 4)), 0 ), 'Raw Data'!$H:$H, "Earning -Obligatory*", 'Raw Data'!$O:$O,""&amp;'Raw Data'!$B$1,'Raw Data'!$D:$D,"&lt;&gt;*ithdr*",'Raw Data'!$D:$D,"&lt;&gt;*ancel*",'Raw Data'!$P:$P,"--")
+
COUNTIFS('Raw Data'!$AN:$AN,"&lt;=" &amp;DATE(LEFT($AV$3, 4), MONTH("1 " &amp; AI$6 &amp; " " &amp; LEFT($AV$3, 4)) + 1, 0 ), 'Raw Data'!$AN:$AN,"&gt;" &amp;DATE(LEFT($AV$3, 4), MONTH("1 " &amp; AI$6 &amp; " " &amp; LEFT($AV$3, 4)), 0 ), 'Raw Data'!$H:$H, "Earning -Obligatory*", 'Raw Data'!$P:$P,""&amp;'Raw Data'!$B$1,'Raw Data'!$D:$D,"&lt;&gt;*ithdr*",'Raw Data'!$D:$D,"&lt;&gt;*ancel*")</f>
        <v>0</v>
      </c>
      <c r="AJ48" s="73"/>
      <c r="AK48" s="73"/>
      <c r="AL48" s="77"/>
      <c r="AM48" s="106">
        <f>COUNTIFS('Raw Data'!$AN:$AN,"&lt;=" &amp;DATE(LEFT($AV$3, 4), MONTH("1 " &amp; AM$6 &amp; " " &amp; LEFT($AV$3, 4)) + 1, 0 ), 'Raw Data'!$AN:$AN,"&gt;" &amp;DATE(LEFT($AV$3, 4), MONTH("1 " &amp; AM$6 &amp; " " &amp; LEFT($AV$3, 4)), 0 ), 'Raw Data'!$H:$H, "Earning -Obligatory*", 'Raw Data'!$O:$O,""&amp;'Raw Data'!$B$1,'Raw Data'!$D:$D,"&lt;&gt;*ithdr*",'Raw Data'!$D:$D,"&lt;&gt;*ancel*",'Raw Data'!$P:$P,"--")
+
COUNTIFS('Raw Data'!$AN:$AN,"&lt;=" &amp;DATE(LEFT($AV$3, 4), MONTH("1 " &amp; AM$6 &amp; " " &amp; LEFT($AV$3, 4)) + 1, 0 ), 'Raw Data'!$AN:$AN,"&gt;" &amp;DATE(LEFT($AV$3, 4), MONTH("1 " &amp; AM$6 &amp; " " &amp; LEFT($AV$3, 4)), 0 ), 'Raw Data'!$H:$H, "Earning -Obligatory*", 'Raw Data'!$P:$P,""&amp;'Raw Data'!$B$1,'Raw Data'!$D:$D,"&lt;&gt;*ithdr*",'Raw Data'!$D:$D,"&lt;&gt;*ancel*")</f>
        <v>0</v>
      </c>
      <c r="AN48" s="73"/>
      <c r="AO48" s="73"/>
      <c r="AP48" s="77"/>
      <c r="AQ48" s="106">
        <f>COUNTIFS('Raw Data'!$AN:$AN,"&lt;=" &amp;DATE(LEFT($AV$3, 4), MONTH("1 " &amp; AQ$6 &amp; " " &amp; LEFT($AV$3, 4)) + 1, 0 ), 'Raw Data'!$AN:$AN,"&gt;" &amp;DATE(LEFT($AV$3, 4), MONTH("1 " &amp; AQ$6 &amp; " " &amp; LEFT($AV$3, 4)), 0 ), 'Raw Data'!$H:$H, "Earning -Obligatory*", 'Raw Data'!$O:$O,""&amp;'Raw Data'!$B$1,'Raw Data'!$D:$D,"&lt;&gt;*ithdr*",'Raw Data'!$D:$D,"&lt;&gt;*ancel*",'Raw Data'!$P:$P,"--")
+
COUNTIFS('Raw Data'!$AN:$AN,"&lt;=" &amp;DATE(LEFT($AV$3, 4), MONTH("1 " &amp; AQ$6 &amp; " " &amp; LEFT($AV$3, 4)) + 1, 0 ), 'Raw Data'!$AN:$AN,"&gt;" &amp;DATE(LEFT($AV$3, 4), MONTH("1 " &amp; AQ$6 &amp; " " &amp; LEFT($AV$3, 4)), 0 ), 'Raw Data'!$H:$H, "Earning -Obligatory*", 'Raw Data'!$P:$P,""&amp;'Raw Data'!$B$1,'Raw Data'!$D:$D,"&lt;&gt;*ithdr*",'Raw Data'!$D:$D,"&lt;&gt;*ancel*")</f>
        <v>0</v>
      </c>
      <c r="AR48" s="73"/>
      <c r="AS48" s="73"/>
      <c r="AT48" s="77"/>
      <c r="AU48" s="106">
        <f>COUNTIFS('Raw Data'!$AN:$AN,"&lt;=" &amp;DATE(MID($AV$3, 15, 4), MONTH("1 " &amp; AU$6 &amp; " " &amp; MID($AV$3, 15, 4)) + 1, 0 ), 'Raw Data'!$AN:$AN,"&gt;" &amp;DATE(MID($AV$3, 15, 4), MONTH("1 " &amp; AU$6 &amp; " " &amp; MID($AV$3, 15, 4)), 0 ), 'Raw Data'!$H:$H, "Earning -Obligatory*", 'Raw Data'!$O:$O,""&amp;'Raw Data'!$B$1,'Raw Data'!$D:$D,"&lt;&gt;*ithdr*",'Raw Data'!$D:$D,"&lt;&gt;*ancel*",'Raw Data'!$P:$P,"--")
+
COUNTIFS('Raw Data'!$AN:$AN,"&lt;=" &amp;DATE(MID($AV$3, 15, 4), MONTH("1 " &amp; AU$6 &amp; " " &amp; MID($AV$3, 15, 4)) + 1, 0 ), 'Raw Data'!$AN:$AN,"&gt;" &amp;DATE(MID($AV$3, 15, 4), MONTH("1 " &amp; AU$6 &amp; " " &amp; MID($AV$3, 15, 4)), 0 ), 'Raw Data'!$H:$H, "Earning -Obligatory*", 'Raw Data'!$P:$P,""&amp;'Raw Data'!$B$1,'Raw Data'!$D:$D,"&lt;&gt;*ithdr*",'Raw Data'!$D:$D,"&lt;&gt;*ancel*")</f>
        <v>0</v>
      </c>
      <c r="AV48" s="73"/>
      <c r="AW48" s="73"/>
      <c r="AX48" s="77"/>
      <c r="AY48" s="106">
        <f>COUNTIFS('Raw Data'!$AN:$AN,"&lt;=" &amp;DATE(MID($AV$3, 15, 4), MONTH("1 " &amp; AY$6 &amp; " " &amp; MID($AV$3, 15, 4)) + 1, 0 ), 'Raw Data'!$AN:$AN,"&gt;" &amp;DATE(MID($AV$3, 15, 4), MONTH("1 " &amp; AY$6 &amp; " " &amp; MID($AV$3, 15, 4)), 0 ), 'Raw Data'!$H:$H, "Earning -Obligatory*", 'Raw Data'!$O:$O,""&amp;'Raw Data'!$B$1,'Raw Data'!$D:$D,"&lt;&gt;*ithdr*",'Raw Data'!$D:$D,"&lt;&gt;*ancel*",'Raw Data'!$P:$P,"--")
+
COUNTIFS('Raw Data'!$AN:$AN,"&lt;=" &amp;DATE(MID($AV$3, 15, 4), MONTH("1 " &amp; AY$6 &amp; " " &amp; MID($AV$3, 15, 4)) + 1, 0 ), 'Raw Data'!$AN:$AN,"&gt;" &amp;DATE(MID($AV$3, 15, 4), MONTH("1 " &amp; AY$6 &amp; " " &amp; MID($AV$3, 15, 4)), 0 ), 'Raw Data'!$H:$H, "Earning -Obligatory*", 'Raw Data'!$P:$P,""&amp;'Raw Data'!$B$1,'Raw Data'!$D:$D,"&lt;&gt;*ithdr*",'Raw Data'!$D:$D,"&lt;&gt;*ancel*")</f>
        <v>0</v>
      </c>
      <c r="AZ48" s="73"/>
      <c r="BA48" s="73"/>
      <c r="BB48" s="77"/>
      <c r="BC48" s="106">
        <f>COUNTIFS('Raw Data'!$AN:$AN,"&lt;=" &amp;DATE(MID($AV$3, 15, 4), MONTH("1 " &amp; BC$6 &amp; " " &amp; MID($AV$3, 15, 4)) + 1, 0 ), 'Raw Data'!$AN:$AN,"&gt;" &amp;DATE(MID($AV$3, 15, 4), MONTH("1 " &amp; BC$6 &amp; " " &amp; MID($AV$3, 15, 4)), 0 ), 'Raw Data'!$H:$H, "Earning -Obligatory*", 'Raw Data'!$O:$O,""&amp;'Raw Data'!$B$1,'Raw Data'!$D:$D,"&lt;&gt;*ithdr*",'Raw Data'!$D:$D,"&lt;&gt;*ancel*",'Raw Data'!$P:$P,"--")
+
COUNTIFS('Raw Data'!$AN:$AN,"&lt;=" &amp;DATE(MID($AV$3, 15, 4), MONTH("1 " &amp; BC$6 &amp; " " &amp; MID($AV$3, 15, 4)) + 1, 0 ), 'Raw Data'!$AN:$AN,"&gt;" &amp;DATE(MID($AV$3, 15, 4), MONTH("1 " &amp; BC$6 &amp; " " &amp; MID($AV$3, 15, 4)), 0 ), 'Raw Data'!$H:$H, "Earning -Obligatory*", 'Raw Data'!$P:$P,""&amp;'Raw Data'!$B$1,'Raw Data'!$D:$D,"&lt;&gt;*ithdr*",'Raw Data'!$D:$D,"&lt;&gt;*ancel*")</f>
        <v>0</v>
      </c>
      <c r="BD48" s="73"/>
      <c r="BE48" s="73"/>
      <c r="BF48" s="74"/>
    </row>
    <row r="49" ht="12.75" customHeight="1">
      <c r="A49" s="75" t="s">
        <v>100</v>
      </c>
      <c r="B49" s="73"/>
      <c r="C49" s="73"/>
      <c r="D49" s="73"/>
      <c r="E49" s="73"/>
      <c r="F49" s="73"/>
      <c r="G49" s="73"/>
      <c r="H49" s="73"/>
      <c r="I49" s="73"/>
      <c r="J49" s="77"/>
      <c r="K49" s="109">
        <f>COUNTIFS('Raw Data'!$AN:$AN,"&lt;=" &amp;DATE(LEFT($AV$3, 4), MONTH("1 " &amp; K$6 &amp; " " &amp; LEFT($AV$3, 4)) + 1, 0 ), 'Raw Data'!$AN:$AN,"&gt;" &amp;DATE(LEFT($AV$3, 4), MONTH("1 " &amp; K$6 &amp; " " &amp; LEFT($AV$3, 4)), 0 ), 'Raw Data'!$H:$H, "Non*", 'Raw Data'!$O:$O,""&amp;'Raw Data'!$B$1,'Raw Data'!$D:$D,"&lt;&gt;*ithdr*",'Raw Data'!$D:$D,"&lt;&gt;*ancel*",'Raw Data'!$P:$P,"--")
+
COUNTIFS('Raw Data'!$AN:$AN,"&lt;=" &amp;DATE(LEFT($AV$3, 4), MONTH("1 " &amp; K$6 &amp; " " &amp; LEFT($AV$3, 4)) + 1, 0 ), 'Raw Data'!$AN:$AN,"&gt;" &amp;DATE(LEFT($AV$3, 4), MONTH("1 " &amp; K$6 &amp; " " &amp; LEFT($AV$3, 4)), 0 ), 'Raw Data'!$H:$H, "Non*", 'Raw Data'!$P:$P,""&amp;'Raw Data'!$B$1,'Raw Data'!$D:$D,"&lt;&gt;*ithdr*",'Raw Data'!$D:$D,"&lt;&gt;*ancel*")</f>
        <v>0</v>
      </c>
      <c r="L49" s="73"/>
      <c r="M49" s="73"/>
      <c r="N49" s="77"/>
      <c r="O49" s="109">
        <f>COUNTIFS('Raw Data'!$AN:$AN,"&lt;=" &amp;DATE(LEFT($AV$3, 4), MONTH("1 " &amp; O$6 &amp; " " &amp; LEFT($AV$3, 4)) + 1, 0 ), 'Raw Data'!$AN:$AN,"&gt;" &amp;DATE(LEFT($AV$3, 4), MONTH("1 " &amp; O$6 &amp; " " &amp; LEFT($AV$3, 4)), 0 ), 'Raw Data'!$H:$H, "Non*", 'Raw Data'!$O:$O,""&amp;'Raw Data'!$B$1,'Raw Data'!$D:$D,"&lt;&gt;*ithdr*",'Raw Data'!$D:$D,"&lt;&gt;*ancel*",'Raw Data'!$P:$P,"--")
+
COUNTIFS('Raw Data'!$AN:$AN,"&lt;=" &amp;DATE(LEFT($AV$3, 4), MONTH("1 " &amp; O$6 &amp; " " &amp; LEFT($AV$3, 4)) + 1, 0 ), 'Raw Data'!$AN:$AN,"&gt;" &amp;DATE(LEFT($AV$3, 4), MONTH("1 " &amp; O$6 &amp; " " &amp; LEFT($AV$3, 4)), 0 ), 'Raw Data'!$H:$H, "Non*", 'Raw Data'!$P:$P,""&amp;'Raw Data'!$B$1,'Raw Data'!$D:$D,"&lt;&gt;*ithdr*",'Raw Data'!$D:$D,"&lt;&gt;*ancel*")</f>
        <v>0</v>
      </c>
      <c r="P49" s="73"/>
      <c r="Q49" s="73"/>
      <c r="R49" s="77"/>
      <c r="S49" s="109">
        <f>COUNTIFS('Raw Data'!$AN:$AN,"&lt;=" &amp;DATE(LEFT($AV$3, 4), MONTH("1 " &amp; S$6 &amp; " " &amp; LEFT($AV$3, 4)) + 1, 0 ), 'Raw Data'!$AN:$AN,"&gt;" &amp;DATE(LEFT($AV$3, 4), MONTH("1 " &amp; S$6 &amp; " " &amp; LEFT($AV$3, 4)), 0 ), 'Raw Data'!$H:$H, "Non*", 'Raw Data'!$O:$O,""&amp;'Raw Data'!$B$1,'Raw Data'!$D:$D,"&lt;&gt;*ithdr*",'Raw Data'!$D:$D,"&lt;&gt;*ancel*",'Raw Data'!$P:$P,"--")
+
COUNTIFS('Raw Data'!$AN:$AN,"&lt;=" &amp;DATE(LEFT($AV$3, 4), MONTH("1 " &amp; S$6 &amp; " " &amp; LEFT($AV$3, 4)) + 1, 0 ), 'Raw Data'!$AN:$AN,"&gt;" &amp;DATE(LEFT($AV$3, 4), MONTH("1 " &amp; S$6 &amp; " " &amp; LEFT($AV$3, 4)), 0 ), 'Raw Data'!$H:$H, "Non*", 'Raw Data'!$P:$P,""&amp;'Raw Data'!$B$1,'Raw Data'!$D:$D,"&lt;&gt;*ithdr*",'Raw Data'!$D:$D,"&lt;&gt;*ancel*")</f>
        <v>0</v>
      </c>
      <c r="T49" s="73"/>
      <c r="U49" s="73"/>
      <c r="V49" s="77"/>
      <c r="W49" s="109">
        <f>COUNTIFS('Raw Data'!$AN:$AN,"&lt;=" &amp;DATE(LEFT($AV$3, 4), MONTH("1 " &amp; W$6 &amp; " " &amp; LEFT($AV$3, 4)) + 1, 0 ), 'Raw Data'!$AN:$AN,"&gt;" &amp;DATE(LEFT($AV$3, 4), MONTH("1 " &amp; W$6 &amp; " " &amp; LEFT($AV$3, 4)), 0 ), 'Raw Data'!$H:$H, "Non*", 'Raw Data'!$O:$O,""&amp;'Raw Data'!$B$1,'Raw Data'!$D:$D,"&lt;&gt;*ithdr*",'Raw Data'!$D:$D,"&lt;&gt;*ancel*",'Raw Data'!$P:$P,"--")
+
COUNTIFS('Raw Data'!$AN:$AN,"&lt;=" &amp;DATE(LEFT($AV$3, 4), MONTH("1 " &amp; W$6 &amp; " " &amp; LEFT($AV$3, 4)) + 1, 0 ), 'Raw Data'!$AN:$AN,"&gt;" &amp;DATE(LEFT($AV$3, 4), MONTH("1 " &amp; W$6 &amp; " " &amp; LEFT($AV$3, 4)), 0 ), 'Raw Data'!$H:$H, "Non*", 'Raw Data'!$P:$P,""&amp;'Raw Data'!$B$1,'Raw Data'!$D:$D,"&lt;&gt;*ithdr*",'Raw Data'!$D:$D,"&lt;&gt;*ancel*")</f>
        <v>0</v>
      </c>
      <c r="X49" s="73"/>
      <c r="Y49" s="73"/>
      <c r="Z49" s="77"/>
      <c r="AA49" s="109">
        <f>COUNTIFS('Raw Data'!$AN:$AN,"&lt;=" &amp;DATE(LEFT($AV$3, 4), MONTH("1 " &amp; AA$6 &amp; " " &amp; LEFT($AV$3, 4)) + 1, 0 ), 'Raw Data'!$AN:$AN,"&gt;" &amp;DATE(LEFT($AV$3, 4), MONTH("1 " &amp; AA$6 &amp; " " &amp; LEFT($AV$3, 4)), 0 ), 'Raw Data'!$H:$H, "Non*", 'Raw Data'!$O:$O,""&amp;'Raw Data'!$B$1,'Raw Data'!$D:$D,"&lt;&gt;*ithdr*",'Raw Data'!$D:$D,"&lt;&gt;*ancel*",'Raw Data'!$P:$P,"--")
+
COUNTIFS('Raw Data'!$AN:$AN,"&lt;=" &amp;DATE(LEFT($AV$3, 4), MONTH("1 " &amp; AA$6 &amp; " " &amp; LEFT($AV$3, 4)) + 1, 0 ), 'Raw Data'!$AN:$AN,"&gt;" &amp;DATE(LEFT($AV$3, 4), MONTH("1 " &amp; AA$6 &amp; " " &amp; LEFT($AV$3, 4)), 0 ), 'Raw Data'!$H:$H, "Non*", 'Raw Data'!$P:$P,""&amp;'Raw Data'!$B$1,'Raw Data'!$D:$D,"&lt;&gt;*ithdr*",'Raw Data'!$D:$D,"&lt;&gt;*ancel*")</f>
        <v>0</v>
      </c>
      <c r="AB49" s="73"/>
      <c r="AC49" s="73"/>
      <c r="AD49" s="77"/>
      <c r="AE49" s="109">
        <f>COUNTIFS('Raw Data'!$AN:$AN,"&lt;=" &amp;DATE(LEFT($AV$3, 4), MONTH("1 " &amp; AE$6 &amp; " " &amp; LEFT($AV$3, 4)) + 1, 0 ), 'Raw Data'!$AN:$AN,"&gt;" &amp;DATE(LEFT($AV$3, 4), MONTH("1 " &amp; AE$6 &amp; " " &amp; LEFT($AV$3, 4)), 0 ), 'Raw Data'!$H:$H, "Non*", 'Raw Data'!$O:$O,""&amp;'Raw Data'!$B$1,'Raw Data'!$D:$D,"&lt;&gt;*ithdr*",'Raw Data'!$D:$D,"&lt;&gt;*ancel*",'Raw Data'!$P:$P,"--")
+
COUNTIFS('Raw Data'!$AN:$AN,"&lt;=" &amp;DATE(LEFT($AV$3, 4), MONTH("1 " &amp; AE$6 &amp; " " &amp; LEFT($AV$3, 4)) + 1, 0 ), 'Raw Data'!$AN:$AN,"&gt;" &amp;DATE(LEFT($AV$3, 4), MONTH("1 " &amp; AE$6 &amp; " " &amp; LEFT($AV$3, 4)), 0 ), 'Raw Data'!$H:$H, "Non*", 'Raw Data'!$P:$P,""&amp;'Raw Data'!$B$1,'Raw Data'!$D:$D,"&lt;&gt;*ithdr*",'Raw Data'!$D:$D,"&lt;&gt;*ancel*")</f>
        <v>0</v>
      </c>
      <c r="AF49" s="73"/>
      <c r="AG49" s="73"/>
      <c r="AH49" s="77"/>
      <c r="AI49" s="109">
        <f>COUNTIFS('Raw Data'!$AN:$AN,"&lt;=" &amp;DATE(LEFT($AV$3, 4), MONTH("1 " &amp; AI$6 &amp; " " &amp; LEFT($AV$3, 4)) + 1, 0 ), 'Raw Data'!$AN:$AN,"&gt;" &amp;DATE(LEFT($AV$3, 4), MONTH("1 " &amp; AI$6 &amp; " " &amp; LEFT($AV$3, 4)), 0 ), 'Raw Data'!$H:$H, "Non*", 'Raw Data'!$O:$O,""&amp;'Raw Data'!$B$1,'Raw Data'!$D:$D,"&lt;&gt;*ithdr*",'Raw Data'!$D:$D,"&lt;&gt;*ancel*",'Raw Data'!$P:$P,"--")
+
COUNTIFS('Raw Data'!$AN:$AN,"&lt;=" &amp;DATE(LEFT($AV$3, 4), MONTH("1 " &amp; AI$6 &amp; " " &amp; LEFT($AV$3, 4)) + 1, 0 ), 'Raw Data'!$AN:$AN,"&gt;" &amp;DATE(LEFT($AV$3, 4), MONTH("1 " &amp; AI$6 &amp; " " &amp; LEFT($AV$3, 4)), 0 ), 'Raw Data'!$H:$H, "Non*", 'Raw Data'!$P:$P,""&amp;'Raw Data'!$B$1,'Raw Data'!$D:$D,"&lt;&gt;*ithdr*",'Raw Data'!$D:$D,"&lt;&gt;*ancel*")</f>
        <v>0</v>
      </c>
      <c r="AJ49" s="73"/>
      <c r="AK49" s="73"/>
      <c r="AL49" s="77"/>
      <c r="AM49" s="109">
        <f>COUNTIFS('Raw Data'!$AN:$AN,"&lt;=" &amp;DATE(LEFT($AV$3, 4), MONTH("1 " &amp; AM$6 &amp; " " &amp; LEFT($AV$3, 4)) + 1, 0 ), 'Raw Data'!$AN:$AN,"&gt;" &amp;DATE(LEFT($AV$3, 4), MONTH("1 " &amp; AM$6 &amp; " " &amp; LEFT($AV$3, 4)), 0 ), 'Raw Data'!$H:$H, "Non*", 'Raw Data'!$O:$O,""&amp;'Raw Data'!$B$1,'Raw Data'!$D:$D,"&lt;&gt;*ithdr*",'Raw Data'!$D:$D,"&lt;&gt;*ancel*",'Raw Data'!$P:$P,"--")
+
COUNTIFS('Raw Data'!$AN:$AN,"&lt;=" &amp;DATE(LEFT($AV$3, 4), MONTH("1 " &amp; AM$6 &amp; " " &amp; LEFT($AV$3, 4)) + 1, 0 ), 'Raw Data'!$AN:$AN,"&gt;" &amp;DATE(LEFT($AV$3, 4), MONTH("1 " &amp; AM$6 &amp; " " &amp; LEFT($AV$3, 4)), 0 ), 'Raw Data'!$H:$H, "Non*", 'Raw Data'!$P:$P,""&amp;'Raw Data'!$B$1,'Raw Data'!$D:$D,"&lt;&gt;*ithdr*",'Raw Data'!$D:$D,"&lt;&gt;*ancel*")</f>
        <v>0</v>
      </c>
      <c r="AN49" s="73"/>
      <c r="AO49" s="73"/>
      <c r="AP49" s="77"/>
      <c r="AQ49" s="109">
        <f>COUNTIFS('Raw Data'!$AN:$AN,"&lt;=" &amp;DATE(LEFT($AV$3, 4), MONTH("1 " &amp; AQ$6 &amp; " " &amp; LEFT($AV$3, 4)) + 1, 0 ), 'Raw Data'!$AN:$AN,"&gt;" &amp;DATE(LEFT($AV$3, 4), MONTH("1 " &amp; AQ$6 &amp; " " &amp; LEFT($AV$3, 4)), 0 ), 'Raw Data'!$H:$H, "Non*", 'Raw Data'!$O:$O,""&amp;'Raw Data'!$B$1,'Raw Data'!$D:$D,"&lt;&gt;*ithdr*",'Raw Data'!$D:$D,"&lt;&gt;*ancel*",'Raw Data'!$P:$P,"--")
+
COUNTIFS('Raw Data'!$AN:$AN,"&lt;=" &amp;DATE(LEFT($AV$3, 4), MONTH("1 " &amp; AQ$6 &amp; " " &amp; LEFT($AV$3, 4)) + 1, 0 ), 'Raw Data'!$AN:$AN,"&gt;" &amp;DATE(LEFT($AV$3, 4), MONTH("1 " &amp; AQ$6 &amp; " " &amp; LEFT($AV$3, 4)), 0 ), 'Raw Data'!$H:$H, "Non*", 'Raw Data'!$P:$P,""&amp;'Raw Data'!$B$1,'Raw Data'!$D:$D,"&lt;&gt;*ithdr*",'Raw Data'!$D:$D,"&lt;&gt;*ancel*")</f>
        <v>0</v>
      </c>
      <c r="AR49" s="73"/>
      <c r="AS49" s="73"/>
      <c r="AT49" s="77"/>
      <c r="AU49" s="109">
        <f>COUNTIFS('Raw Data'!$AN:$AN,"&lt;=" &amp;DATE(MID($AV$3, 15, 4), MONTH("1 " &amp; AU$6 &amp; " " &amp; MID($AV$3, 15, 4)) + 1, 0 ), 'Raw Data'!$AN:$AN,"&gt;" &amp;DATE(MID($AV$3, 15, 4), MONTH("1 " &amp; AU$6 &amp; " " &amp; MID($AV$3, 15, 4)), 0 ), 'Raw Data'!$H:$H, "Non*", 'Raw Data'!$O:$O,""&amp;'Raw Data'!$B$1,'Raw Data'!$D:$D,"&lt;&gt;*ithdr*",'Raw Data'!$D:$D,"&lt;&gt;*ancel*",'Raw Data'!$P:$P,"--")
+
COUNTIFS('Raw Data'!$AN:$AN,"&lt;=" &amp;DATE(MID($AV$3, 15, 4), MONTH("1 " &amp; AU$6 &amp; " " &amp; MID($AV$3, 15, 4)) + 1, 0 ), 'Raw Data'!$AN:$AN,"&gt;" &amp;DATE(MID($AV$3, 15, 4), MONTH("1 " &amp; AU$6 &amp; " " &amp; MID($AV$3, 15, 4)), 0 ), 'Raw Data'!$H:$H, "Non*", 'Raw Data'!$P:$P,""&amp;'Raw Data'!$B$1,'Raw Data'!$D:$D,"&lt;&gt;*ithdr*",'Raw Data'!$D:$D,"&lt;&gt;*ancel*")</f>
        <v>0</v>
      </c>
      <c r="AV49" s="73"/>
      <c r="AW49" s="73"/>
      <c r="AX49" s="77"/>
      <c r="AY49" s="109">
        <f>COUNTIFS('Raw Data'!$AN:$AN,"&lt;=" &amp;DATE(MID($AV$3, 15, 4), MONTH("1 " &amp; AY$6 &amp; " " &amp; MID($AV$3, 15, 4)) + 1, 0 ), 'Raw Data'!$AN:$AN,"&gt;" &amp;DATE(MID($AV$3, 15, 4), MONTH("1 " &amp; AY$6 &amp; " " &amp; MID($AV$3, 15, 4)), 0 ), 'Raw Data'!$H:$H, "Non*", 'Raw Data'!$O:$O,""&amp;'Raw Data'!$B$1,'Raw Data'!$D:$D,"&lt;&gt;*ithdr*",'Raw Data'!$D:$D,"&lt;&gt;*ancel*",'Raw Data'!$P:$P,"--")
+
COUNTIFS('Raw Data'!$AN:$AN,"&lt;=" &amp;DATE(MID($AV$3, 15, 4), MONTH("1 " &amp; AY$6 &amp; " " &amp; MID($AV$3, 15, 4)) + 1, 0 ), 'Raw Data'!$AN:$AN,"&gt;" &amp;DATE(MID($AV$3, 15, 4), MONTH("1 " &amp; AY$6 &amp; " " &amp; MID($AV$3, 15, 4)), 0 ), 'Raw Data'!$H:$H, "Non*", 'Raw Data'!$P:$P,""&amp;'Raw Data'!$B$1,'Raw Data'!$D:$D,"&lt;&gt;*ithdr*",'Raw Data'!$D:$D,"&lt;&gt;*ancel*")</f>
        <v>0</v>
      </c>
      <c r="AZ49" s="73"/>
      <c r="BA49" s="73"/>
      <c r="BB49" s="77"/>
      <c r="BC49" s="109">
        <f>COUNTIFS('Raw Data'!$AN:$AN,"&lt;=" &amp;DATE(MID($AV$3, 15, 4), MONTH("1 " &amp; BC$6 &amp; " " &amp; MID($AV$3, 15, 4)) + 1, 0 ), 'Raw Data'!$AN:$AN,"&gt;" &amp;DATE(MID($AV$3, 15, 4), MONTH("1 " &amp; BC$6 &amp; " " &amp; MID($AV$3, 15, 4)), 0 ), 'Raw Data'!$H:$H, "Non*", 'Raw Data'!$O:$O,""&amp;'Raw Data'!$B$1,'Raw Data'!$D:$D,"&lt;&gt;*ithdr*",'Raw Data'!$D:$D,"&lt;&gt;*ancel*",'Raw Data'!$P:$P,"--")
+
COUNTIFS('Raw Data'!$AN:$AN,"&lt;=" &amp;DATE(MID($AV$3, 15, 4), MONTH("1 " &amp; BC$6 &amp; " " &amp; MID($AV$3, 15, 4)) + 1, 0 ), 'Raw Data'!$AN:$AN,"&gt;" &amp;DATE(MID($AV$3, 15, 4), MONTH("1 " &amp; BC$6 &amp; " " &amp; MID($AV$3, 15, 4)), 0 ), 'Raw Data'!$H:$H, "Non*", 'Raw Data'!$P:$P,""&amp;'Raw Data'!$B$1,'Raw Data'!$D:$D,"&lt;&gt;*ithdr*",'Raw Data'!$D:$D,"&lt;&gt;*ancel*")</f>
        <v>0</v>
      </c>
      <c r="BD49" s="73"/>
      <c r="BE49" s="73"/>
      <c r="BF49" s="74"/>
    </row>
    <row r="50" ht="12.75" customHeight="1">
      <c r="A50" s="93" t="s">
        <v>101</v>
      </c>
      <c r="B50" s="73"/>
      <c r="C50" s="73"/>
      <c r="D50" s="73"/>
      <c r="E50" s="73"/>
      <c r="F50" s="73"/>
      <c r="G50" s="73"/>
      <c r="H50" s="73"/>
      <c r="I50" s="73"/>
      <c r="J50" s="77"/>
      <c r="K50" s="106">
        <f>COUNTIFS('Raw Data'!$AN:$AN,"&lt;=" &amp;DATE(LEFT($AV$3, 4), MONTH("1 " &amp; K$6 &amp; " " &amp; LEFT($AV$3, 4)) + 1, 0 ), 'Raw Data'!$AN:$AN,"&gt;" &amp;DATE(LEFT($AV$3, 4), MONTH("1 " &amp; K$6 &amp; " " &amp; LEFT($AV$3, 4)), 0 ), 'Raw Data'!$H:$H, "Non*",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  'Raw Data'!$J:$J, "&lt;&gt;*upport",  'Raw Data'!$J:$J, "&lt;&gt;*ttendance", 'Raw Data'!$P:$P,""&amp;'Raw Data'!$B$1,'Raw Data'!$D:$D,"&lt;&gt;*ithdr*",'Raw Data'!$D:$D,"&lt;&gt;*ancel*")</f>
        <v>0</v>
      </c>
      <c r="L50" s="73"/>
      <c r="M50" s="73"/>
      <c r="N50" s="77"/>
      <c r="O50" s="106">
        <f>COUNTIFS('Raw Data'!$AN:$AN,"&lt;=" &amp;DATE(LEFT($AV$3, 4), MONTH("1 " &amp; O$6 &amp; " " &amp; LEFT($AV$3, 4)) + 1, 0 ), 'Raw Data'!$AN:$AN,"&gt;" &amp;DATE(LEFT($AV$3, 4), MONTH("1 " &amp; O$6 &amp; " " &amp; LEFT($AV$3, 4)), 0 ), 'Raw Data'!$H:$H, "Non*",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  'Raw Data'!$J:$J, "&lt;&gt;*upport",  'Raw Data'!$J:$J, "&lt;&gt;*ttendance", 'Raw Data'!$P:$P,""&amp;'Raw Data'!$B$1,'Raw Data'!$D:$D,"&lt;&gt;*ithdr*",'Raw Data'!$D:$D,"&lt;&gt;*ancel*")</f>
        <v>0</v>
      </c>
      <c r="P50" s="73"/>
      <c r="Q50" s="73"/>
      <c r="R50" s="77"/>
      <c r="S50" s="106">
        <f>COUNTIFS('Raw Data'!$AN:$AN,"&lt;=" &amp;DATE(LEFT($AV$3, 4), MONTH("1 " &amp; S$6 &amp; " " &amp; LEFT($AV$3, 4)) + 1, 0 ), 'Raw Data'!$AN:$AN,"&gt;" &amp;DATE(LEFT($AV$3, 4), MONTH("1 " &amp; S$6 &amp; " " &amp; LEFT($AV$3, 4)), 0 ), 'Raw Data'!$H:$H, "Non*",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  'Raw Data'!$J:$J, "&lt;&gt;*upport",  'Raw Data'!$J:$J, "&lt;&gt;*ttendance", 'Raw Data'!$P:$P,""&amp;'Raw Data'!$B$1,'Raw Data'!$D:$D,"&lt;&gt;*ithdr*",'Raw Data'!$D:$D,"&lt;&gt;*ancel*")</f>
        <v>0</v>
      </c>
      <c r="T50" s="73"/>
      <c r="U50" s="73"/>
      <c r="V50" s="77"/>
      <c r="W50" s="106">
        <f>COUNTIFS('Raw Data'!$AN:$AN,"&lt;=" &amp;DATE(LEFT($AV$3, 4), MONTH("1 " &amp; W$6 &amp; " " &amp; LEFT($AV$3, 4)) + 1, 0 ), 'Raw Data'!$AN:$AN,"&gt;" &amp;DATE(LEFT($AV$3, 4), MONTH("1 " &amp; W$6 &amp; " " &amp; LEFT($AV$3, 4)), 0 ), 'Raw Data'!$H:$H, "Non*",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  'Raw Data'!$J:$J, "&lt;&gt;*upport",  'Raw Data'!$J:$J, "&lt;&gt;*ttendance", 'Raw Data'!$P:$P,""&amp;'Raw Data'!$B$1,'Raw Data'!$D:$D,"&lt;&gt;*ithdr*",'Raw Data'!$D:$D,"&lt;&gt;*ancel*")</f>
        <v>0</v>
      </c>
      <c r="X50" s="73"/>
      <c r="Y50" s="73"/>
      <c r="Z50" s="77"/>
      <c r="AA50" s="106">
        <f>COUNTIFS('Raw Data'!$AN:$AN,"&lt;=" &amp;DATE(LEFT($AV$3, 4), MONTH("1 " &amp; AA$6 &amp; " " &amp; LEFT($AV$3, 4)) + 1, 0 ), 'Raw Data'!$AN:$AN,"&gt;" &amp;DATE(LEFT($AV$3, 4), MONTH("1 " &amp; AA$6 &amp; " " &amp; LEFT($AV$3, 4)), 0 ), 'Raw Data'!$H:$H, "Non*",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  'Raw Data'!$J:$J, "&lt;&gt;*upport",  'Raw Data'!$J:$J, "&lt;&gt;*ttendance", 'Raw Data'!$P:$P,""&amp;'Raw Data'!$B$1,'Raw Data'!$D:$D,"&lt;&gt;*ithdr*",'Raw Data'!$D:$D,"&lt;&gt;*ancel*")</f>
        <v>0</v>
      </c>
      <c r="AB50" s="73"/>
      <c r="AC50" s="73"/>
      <c r="AD50" s="77"/>
      <c r="AE50" s="106">
        <f>COUNTIFS('Raw Data'!$AN:$AN,"&lt;=" &amp;DATE(LEFT($AV$3, 4), MONTH("1 " &amp; AE$6 &amp; " " &amp; LEFT($AV$3, 4)) + 1, 0 ), 'Raw Data'!$AN:$AN,"&gt;" &amp;DATE(LEFT($AV$3, 4), MONTH("1 " &amp; AE$6 &amp; " " &amp; LEFT($AV$3, 4)), 0 ), 'Raw Data'!$H:$H, "Non*",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  'Raw Data'!$J:$J, "&lt;&gt;*upport",  'Raw Data'!$J:$J, "&lt;&gt;*ttendance", 'Raw Data'!$P:$P,""&amp;'Raw Data'!$B$1,'Raw Data'!$D:$D,"&lt;&gt;*ithdr*",'Raw Data'!$D:$D,"&lt;&gt;*ancel*")</f>
        <v>0</v>
      </c>
      <c r="AF50" s="73"/>
      <c r="AG50" s="73"/>
      <c r="AH50" s="77"/>
      <c r="AI50" s="106">
        <f>COUNTIFS('Raw Data'!$AN:$AN,"&lt;=" &amp;DATE(LEFT($AV$3, 4), MONTH("1 " &amp; AI$6 &amp; " " &amp; LEFT($AV$3, 4)) + 1, 0 ), 'Raw Data'!$AN:$AN,"&gt;" &amp;DATE(LEFT($AV$3, 4), MONTH("1 " &amp; AI$6 &amp; " " &amp; LEFT($AV$3, 4)), 0 ), 'Raw Data'!$H:$H, "Non*",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  'Raw Data'!$J:$J, "&lt;&gt;*upport",  'Raw Data'!$J:$J, "&lt;&gt;*ttendance", 'Raw Data'!$P:$P,""&amp;'Raw Data'!$B$1,'Raw Data'!$D:$D,"&lt;&gt;*ithdr*",'Raw Data'!$D:$D,"&lt;&gt;*ancel*")</f>
        <v>0</v>
      </c>
      <c r="AJ50" s="73"/>
      <c r="AK50" s="73"/>
      <c r="AL50" s="77"/>
      <c r="AM50" s="106">
        <f>COUNTIFS('Raw Data'!$AN:$AN,"&lt;=" &amp;DATE(LEFT($AV$3, 4), MONTH("1 " &amp; AM$6 &amp; " " &amp; LEFT($AV$3, 4)) + 1, 0 ), 'Raw Data'!$AN:$AN,"&gt;" &amp;DATE(LEFT($AV$3, 4), MONTH("1 " &amp; AM$6 &amp; " " &amp; LEFT($AV$3, 4)), 0 ), 'Raw Data'!$H:$H, "Non*",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  'Raw Data'!$J:$J, "&lt;&gt;*upport",  'Raw Data'!$J:$J, "&lt;&gt;*ttendance", 'Raw Data'!$P:$P,""&amp;'Raw Data'!$B$1,'Raw Data'!$D:$D,"&lt;&gt;*ithdr*",'Raw Data'!$D:$D,"&lt;&gt;*ancel*")</f>
        <v>0</v>
      </c>
      <c r="AN50" s="73"/>
      <c r="AO50" s="73"/>
      <c r="AP50" s="77"/>
      <c r="AQ50" s="106">
        <f>COUNTIFS('Raw Data'!$AN:$AN,"&lt;=" &amp;DATE(LEFT($AV$3, 4), MONTH("1 " &amp; AQ$6 &amp; " " &amp; LEFT($AV$3, 4)) + 1, 0 ), 'Raw Data'!$AN:$AN,"&gt;" &amp;DATE(LEFT($AV$3, 4), MONTH("1 " &amp; AQ$6 &amp; " " &amp; LEFT($AV$3, 4)), 0 ), 'Raw Data'!$H:$H, "Non*",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  'Raw Data'!$J:$J, "&lt;&gt;*upport",  'Raw Data'!$J:$J, "&lt;&gt;*ttendance", 'Raw Data'!$P:$P,""&amp;'Raw Data'!$B$1,'Raw Data'!$D:$D,"&lt;&gt;*ithdr*",'Raw Data'!$D:$D,"&lt;&gt;*ancel*")</f>
        <v>0</v>
      </c>
      <c r="AR50" s="73"/>
      <c r="AS50" s="73"/>
      <c r="AT50" s="77"/>
      <c r="AU50" s="106">
        <f>COUNTIFS('Raw Data'!$AN:$AN,"&lt;=" &amp;DATE(MID($AV$3, 15, 4), MONTH("1 " &amp; AU$6 &amp; " " &amp; MID($AV$3, 15, 4)) + 1, 0 ), 'Raw Data'!$AN:$AN,"&gt;" &amp;DATE(MID($AV$3, 15, 4), MONTH("1 " &amp; AU$6 &amp; " " &amp; MID($AV$3, 15, 4)), 0 ), 'Raw Data'!$H:$H, "Non*",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  'Raw Data'!$J:$J, "&lt;&gt;*upport",  'Raw Data'!$J:$J, "&lt;&gt;*ttendance", 'Raw Data'!$P:$P,""&amp;'Raw Data'!$B$1,'Raw Data'!$D:$D,"&lt;&gt;*ithdr*",'Raw Data'!$D:$D,"&lt;&gt;*ancel*")</f>
        <v>0</v>
      </c>
      <c r="AV50" s="73"/>
      <c r="AW50" s="73"/>
      <c r="AX50" s="77"/>
      <c r="AY50" s="106">
        <f>COUNTIFS('Raw Data'!$AN:$AN,"&lt;=" &amp;DATE(MID($AV$3, 15, 4), MONTH("1 " &amp; AY$6 &amp; " " &amp; MID($AV$3, 15, 4)) + 1, 0 ), 'Raw Data'!$AN:$AN,"&gt;" &amp;DATE(MID($AV$3, 15, 4), MONTH("1 " &amp; AY$6 &amp; " " &amp; MID($AV$3, 15, 4)), 0 ), 'Raw Data'!$H:$H, "Non*",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  'Raw Data'!$J:$J, "&lt;&gt;*upport",  'Raw Data'!$J:$J, "&lt;&gt;*ttendance", 'Raw Data'!$P:$P,""&amp;'Raw Data'!$B$1,'Raw Data'!$D:$D,"&lt;&gt;*ithdr*",'Raw Data'!$D:$D,"&lt;&gt;*ancel*")</f>
        <v>0</v>
      </c>
      <c r="AZ50" s="73"/>
      <c r="BA50" s="73"/>
      <c r="BB50" s="77"/>
      <c r="BC50" s="106">
        <f>COUNTIFS('Raw Data'!$AN:$AN,"&lt;=" &amp;DATE(MID($AV$3, 15, 4), MONTH("1 " &amp; BC$6 &amp; " " &amp; MID($AV$3, 15, 4)) + 1, 0 ), 'Raw Data'!$AN:$AN,"&gt;" &amp;DATE(MID($AV$3, 15, 4), MONTH("1 " &amp; BC$6 &amp; " " &amp; MID($AV$3, 15, 4)), 0 ), 'Raw Data'!$H:$H, "Non*",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  'Raw Data'!$J:$J, "&lt;&gt;*upport",  'Raw Data'!$J:$J, "&lt;&gt;*ttendance", 'Raw Data'!$P:$P,""&amp;'Raw Data'!$B$1,'Raw Data'!$D:$D,"&lt;&gt;*ithdr*",'Raw Data'!$D:$D,"&lt;&gt;*ancel*")</f>
        <v>0</v>
      </c>
      <c r="BD50" s="73"/>
      <c r="BE50" s="73"/>
      <c r="BF50" s="74"/>
    </row>
    <row r="51" ht="12.75" customHeight="1">
      <c r="A51" s="93" t="s">
        <v>102</v>
      </c>
      <c r="B51" s="73"/>
      <c r="C51" s="73"/>
      <c r="D51" s="73"/>
      <c r="E51" s="73"/>
      <c r="F51" s="73"/>
      <c r="G51" s="73"/>
      <c r="H51" s="73"/>
      <c r="I51" s="73"/>
      <c r="J51" s="77"/>
      <c r="K51" s="106">
        <f>COUNTIFS('Raw Data'!$AN:$AN,"&lt;=" &amp;DATE(LEFT($AV$3, 4), MONTH("1 " &amp; K$6 &amp; " " &amp; LEFT($AV$3, 4)) + 1, 0 ), 'Raw Data'!$AN:$AN,"&gt;" &amp;DATE(LEFT($AV$3, 4), MONTH("1 " &amp; K$6 &amp; " " &amp; LEFT($AV$3, 4)), 0 ), 'Raw Data'!$H:$H, "Non-Earning - Gov*", 'Raw Data'!$O:$O,""&amp;'Raw Data'!$B$1,'Raw Data'!$D:$D,"&lt;&gt;*ithdr*",'Raw Data'!$D:$D,"&lt;&gt;*ancel*",'Raw Data'!$P:$P,"--")
+
COUNTIFS('Raw Data'!$AN:$AN,"&lt;=" &amp;DATE(LEFT($AV$3, 4), MONTH("1 " &amp; K$6 &amp; " " &amp; LEFT($AV$3, 4)) + 1, 0 ), 'Raw Data'!$AN:$AN,"&gt;" &amp;DATE(LEFT($AV$3, 4), MONTH("1 " &amp; K$6 &amp; " " &amp; LEFT($AV$3, 4)), 0 ), 'Raw Data'!$H:$H, "Non-Earning - Gov*", 'Raw Data'!$P:$P,""&amp;'Raw Data'!$B$1,'Raw Data'!$D:$D,"&lt;&gt;*ithdr*",'Raw Data'!$D:$D,"&lt;&gt;*ancel*")</f>
        <v>0</v>
      </c>
      <c r="L51" s="73"/>
      <c r="M51" s="73"/>
      <c r="N51" s="77"/>
      <c r="O51" s="106">
        <f>COUNTIFS('Raw Data'!$AN:$AN,"&lt;=" &amp;DATE(LEFT($AV$3, 4), MONTH("1 " &amp; O$6 &amp; " " &amp; LEFT($AV$3, 4)) + 1, 0 ), 'Raw Data'!$AN:$AN,"&gt;" &amp;DATE(LEFT($AV$3, 4), MONTH("1 " &amp; O$6 &amp; " " &amp; LEFT($AV$3, 4)), 0 ), 'Raw Data'!$H:$H, "Non-Earning - Gov*", 'Raw Data'!$O:$O,""&amp;'Raw Data'!$B$1,'Raw Data'!$D:$D,"&lt;&gt;*ithdr*",'Raw Data'!$D:$D,"&lt;&gt;*ancel*",'Raw Data'!$P:$P,"--")
+
COUNTIFS('Raw Data'!$AN:$AN,"&lt;=" &amp;DATE(LEFT($AV$3, 4), MONTH("1 " &amp; O$6 &amp; " " &amp; LEFT($AV$3, 4)) + 1, 0 ), 'Raw Data'!$AN:$AN,"&gt;" &amp;DATE(LEFT($AV$3, 4), MONTH("1 " &amp; O$6 &amp; " " &amp; LEFT($AV$3, 4)), 0 ), 'Raw Data'!$H:$H, "Non-Earning - Gov*", 'Raw Data'!$P:$P,""&amp;'Raw Data'!$B$1,'Raw Data'!$D:$D,"&lt;&gt;*ithdr*",'Raw Data'!$D:$D,"&lt;&gt;*ancel*")</f>
        <v>0</v>
      </c>
      <c r="P51" s="73"/>
      <c r="Q51" s="73"/>
      <c r="R51" s="77"/>
      <c r="S51" s="106">
        <f>COUNTIFS('Raw Data'!$AN:$AN,"&lt;=" &amp;DATE(LEFT($AV$3, 4), MONTH("1 " &amp; S$6 &amp; " " &amp; LEFT($AV$3, 4)) + 1, 0 ), 'Raw Data'!$AN:$AN,"&gt;" &amp;DATE(LEFT($AV$3, 4), MONTH("1 " &amp; S$6 &amp; " " &amp; LEFT($AV$3, 4)), 0 ), 'Raw Data'!$H:$H, "Non-Earning - Gov*", 'Raw Data'!$O:$O,""&amp;'Raw Data'!$B$1,'Raw Data'!$D:$D,"&lt;&gt;*ithdr*",'Raw Data'!$D:$D,"&lt;&gt;*ancel*",'Raw Data'!$P:$P,"--")
+
COUNTIFS('Raw Data'!$AN:$AN,"&lt;=" &amp;DATE(LEFT($AV$3, 4), MONTH("1 " &amp; S$6 &amp; " " &amp; LEFT($AV$3, 4)) + 1, 0 ), 'Raw Data'!$AN:$AN,"&gt;" &amp;DATE(LEFT($AV$3, 4), MONTH("1 " &amp; S$6 &amp; " " &amp; LEFT($AV$3, 4)), 0 ), 'Raw Data'!$H:$H, "Non-Earning - Gov*", 'Raw Data'!$P:$P,""&amp;'Raw Data'!$B$1,'Raw Data'!$D:$D,"&lt;&gt;*ithdr*",'Raw Data'!$D:$D,"&lt;&gt;*ancel*")</f>
        <v>0</v>
      </c>
      <c r="T51" s="73"/>
      <c r="U51" s="73"/>
      <c r="V51" s="77"/>
      <c r="W51" s="106">
        <f>COUNTIFS('Raw Data'!$AN:$AN,"&lt;=" &amp;DATE(LEFT($AV$3, 4), MONTH("1 " &amp; W$6 &amp; " " &amp; LEFT($AV$3, 4)) + 1, 0 ), 'Raw Data'!$AN:$AN,"&gt;" &amp;DATE(LEFT($AV$3, 4), MONTH("1 " &amp; W$6 &amp; " " &amp; LEFT($AV$3, 4)), 0 ), 'Raw Data'!$H:$H, "Non-Earning - Gov*", 'Raw Data'!$O:$O,""&amp;'Raw Data'!$B$1,'Raw Data'!$D:$D,"&lt;&gt;*ithdr*",'Raw Data'!$D:$D,"&lt;&gt;*ancel*",'Raw Data'!$P:$P,"--")
+
COUNTIFS('Raw Data'!$AN:$AN,"&lt;=" &amp;DATE(LEFT($AV$3, 4), MONTH("1 " &amp; W$6 &amp; " " &amp; LEFT($AV$3, 4)) + 1, 0 ), 'Raw Data'!$AN:$AN,"&gt;" &amp;DATE(LEFT($AV$3, 4), MONTH("1 " &amp; W$6 &amp; " " &amp; LEFT($AV$3, 4)), 0 ), 'Raw Data'!$H:$H, "Non-Earning - Gov*", 'Raw Data'!$P:$P,""&amp;'Raw Data'!$B$1,'Raw Data'!$D:$D,"&lt;&gt;*ithdr*",'Raw Data'!$D:$D,"&lt;&gt;*ancel*")</f>
        <v>0</v>
      </c>
      <c r="X51" s="73"/>
      <c r="Y51" s="73"/>
      <c r="Z51" s="77"/>
      <c r="AA51" s="106">
        <f>COUNTIFS('Raw Data'!$AN:$AN,"&lt;=" &amp;DATE(LEFT($AV$3, 4), MONTH("1 " &amp; AA$6 &amp; " " &amp; LEFT($AV$3, 4)) + 1, 0 ), 'Raw Data'!$AN:$AN,"&gt;" &amp;DATE(LEFT($AV$3, 4), MONTH("1 " &amp; AA$6 &amp; " " &amp; LEFT($AV$3, 4)), 0 ), 'Raw Data'!$H:$H, "Non-Earning - Gov*", 'Raw Data'!$O:$O,""&amp;'Raw Data'!$B$1,'Raw Data'!$D:$D,"&lt;&gt;*ithdr*",'Raw Data'!$D:$D,"&lt;&gt;*ancel*",'Raw Data'!$P:$P,"--")
+
COUNTIFS('Raw Data'!$AN:$AN,"&lt;=" &amp;DATE(LEFT($AV$3, 4), MONTH("1 " &amp; AA$6 &amp; " " &amp; LEFT($AV$3, 4)) + 1, 0 ), 'Raw Data'!$AN:$AN,"&gt;" &amp;DATE(LEFT($AV$3, 4), MONTH("1 " &amp; AA$6 &amp; " " &amp; LEFT($AV$3, 4)), 0 ), 'Raw Data'!$H:$H, "Non-Earning - Gov*", 'Raw Data'!$P:$P,""&amp;'Raw Data'!$B$1,'Raw Data'!$D:$D,"&lt;&gt;*ithdr*",'Raw Data'!$D:$D,"&lt;&gt;*ancel*")</f>
        <v>0</v>
      </c>
      <c r="AB51" s="73"/>
      <c r="AC51" s="73"/>
      <c r="AD51" s="77"/>
      <c r="AE51" s="106">
        <f>COUNTIFS('Raw Data'!$AN:$AN,"&lt;=" &amp;DATE(LEFT($AV$3, 4), MONTH("1 " &amp; AE$6 &amp; " " &amp; LEFT($AV$3, 4)) + 1, 0 ), 'Raw Data'!$AN:$AN,"&gt;" &amp;DATE(LEFT($AV$3, 4), MONTH("1 " &amp; AE$6 &amp; " " &amp; LEFT($AV$3, 4)), 0 ), 'Raw Data'!$H:$H, "Non-Earning - Gov*", 'Raw Data'!$O:$O,""&amp;'Raw Data'!$B$1,'Raw Data'!$D:$D,"&lt;&gt;*ithdr*",'Raw Data'!$D:$D,"&lt;&gt;*ancel*",'Raw Data'!$P:$P,"--")
+
COUNTIFS('Raw Data'!$AN:$AN,"&lt;=" &amp;DATE(LEFT($AV$3, 4), MONTH("1 " &amp; AE$6 &amp; " " &amp; LEFT($AV$3, 4)) + 1, 0 ), 'Raw Data'!$AN:$AN,"&gt;" &amp;DATE(LEFT($AV$3, 4), MONTH("1 " &amp; AE$6 &amp; " " &amp; LEFT($AV$3, 4)), 0 ), 'Raw Data'!$H:$H, "Non-Earning - Gov*", 'Raw Data'!$P:$P,""&amp;'Raw Data'!$B$1,'Raw Data'!$D:$D,"&lt;&gt;*ithdr*",'Raw Data'!$D:$D,"&lt;&gt;*ancel*")</f>
        <v>0</v>
      </c>
      <c r="AF51" s="73"/>
      <c r="AG51" s="73"/>
      <c r="AH51" s="77"/>
      <c r="AI51" s="106">
        <f>COUNTIFS('Raw Data'!$AN:$AN,"&lt;=" &amp;DATE(LEFT($AV$3, 4), MONTH("1 " &amp; AI$6 &amp; " " &amp; LEFT($AV$3, 4)) + 1, 0 ), 'Raw Data'!$AN:$AN,"&gt;" &amp;DATE(LEFT($AV$3, 4), MONTH("1 " &amp; AI$6 &amp; " " &amp; LEFT($AV$3, 4)), 0 ), 'Raw Data'!$H:$H, "Non-Earning - Gov*", 'Raw Data'!$O:$O,""&amp;'Raw Data'!$B$1,'Raw Data'!$D:$D,"&lt;&gt;*ithdr*",'Raw Data'!$D:$D,"&lt;&gt;*ancel*",'Raw Data'!$P:$P,"--")
+
COUNTIFS('Raw Data'!$AN:$AN,"&lt;=" &amp;DATE(LEFT($AV$3, 4), MONTH("1 " &amp; AI$6 &amp; " " &amp; LEFT($AV$3, 4)) + 1, 0 ), 'Raw Data'!$AN:$AN,"&gt;" &amp;DATE(LEFT($AV$3, 4), MONTH("1 " &amp; AI$6 &amp; " " &amp; LEFT($AV$3, 4)), 0 ), 'Raw Data'!$H:$H, "Non-Earning - Gov*", 'Raw Data'!$P:$P,""&amp;'Raw Data'!$B$1,'Raw Data'!$D:$D,"&lt;&gt;*ithdr*",'Raw Data'!$D:$D,"&lt;&gt;*ancel*")</f>
        <v>0</v>
      </c>
      <c r="AJ51" s="73"/>
      <c r="AK51" s="73"/>
      <c r="AL51" s="77"/>
      <c r="AM51" s="106">
        <f>COUNTIFS('Raw Data'!$AN:$AN,"&lt;=" &amp;DATE(LEFT($AV$3, 4), MONTH("1 " &amp; AM$6 &amp; " " &amp; LEFT($AV$3, 4)) + 1, 0 ), 'Raw Data'!$AN:$AN,"&gt;" &amp;DATE(LEFT($AV$3, 4), MONTH("1 " &amp; AM$6 &amp; " " &amp; LEFT($AV$3, 4)), 0 ), 'Raw Data'!$H:$H, "Non-Earning - Gov*", 'Raw Data'!$O:$O,""&amp;'Raw Data'!$B$1,'Raw Data'!$D:$D,"&lt;&gt;*ithdr*",'Raw Data'!$D:$D,"&lt;&gt;*ancel*",'Raw Data'!$P:$P,"--")
+
COUNTIFS('Raw Data'!$AN:$AN,"&lt;=" &amp;DATE(LEFT($AV$3, 4), MONTH("1 " &amp; AM$6 &amp; " " &amp; LEFT($AV$3, 4)) + 1, 0 ), 'Raw Data'!$AN:$AN,"&gt;" &amp;DATE(LEFT($AV$3, 4), MONTH("1 " &amp; AM$6 &amp; " " &amp; LEFT($AV$3, 4)), 0 ), 'Raw Data'!$H:$H, "Non-Earning - Gov*", 'Raw Data'!$P:$P,""&amp;'Raw Data'!$B$1,'Raw Data'!$D:$D,"&lt;&gt;*ithdr*",'Raw Data'!$D:$D,"&lt;&gt;*ancel*")</f>
        <v>0</v>
      </c>
      <c r="AN51" s="73"/>
      <c r="AO51" s="73"/>
      <c r="AP51" s="77"/>
      <c r="AQ51" s="106">
        <f>COUNTIFS('Raw Data'!$AN:$AN,"&lt;=" &amp;DATE(LEFT($AV$3, 4), MONTH("1 " &amp; AQ$6 &amp; " " &amp; LEFT($AV$3, 4)) + 1, 0 ), 'Raw Data'!$AN:$AN,"&gt;" &amp;DATE(LEFT($AV$3, 4), MONTH("1 " &amp; AQ$6 &amp; " " &amp; LEFT($AV$3, 4)), 0 ), 'Raw Data'!$H:$H, "Non-Earning - Gov*", 'Raw Data'!$O:$O,""&amp;'Raw Data'!$B$1,'Raw Data'!$D:$D,"&lt;&gt;*ithdr*",'Raw Data'!$D:$D,"&lt;&gt;*ancel*",'Raw Data'!$P:$P,"--")
+
COUNTIFS('Raw Data'!$AN:$AN,"&lt;=" &amp;DATE(LEFT($AV$3, 4), MONTH("1 " &amp; AQ$6 &amp; " " &amp; LEFT($AV$3, 4)) + 1, 0 ), 'Raw Data'!$AN:$AN,"&gt;" &amp;DATE(LEFT($AV$3, 4), MONTH("1 " &amp; AQ$6 &amp; " " &amp; LEFT($AV$3, 4)), 0 ), 'Raw Data'!$H:$H, "Non-Earning - Gov*", 'Raw Data'!$P:$P,""&amp;'Raw Data'!$B$1,'Raw Data'!$D:$D,"&lt;&gt;*ithdr*",'Raw Data'!$D:$D,"&lt;&gt;*ancel*")</f>
        <v>0</v>
      </c>
      <c r="AR51" s="73"/>
      <c r="AS51" s="73"/>
      <c r="AT51" s="77"/>
      <c r="AU51" s="106">
        <f>COUNTIFS('Raw Data'!$AN:$AN,"&lt;=" &amp;DATE(MID($AV$3, 15, 4), MONTH("1 " &amp; AU$6 &amp; " " &amp; MID($AV$3, 15, 4)) + 1, 0 ), 'Raw Data'!$AN:$AN,"&gt;" &amp;DATE(MID($AV$3, 15, 4), MONTH("1 " &amp; AU$6 &amp; " " &amp; MID($AV$3, 15, 4)), 0 ), 'Raw Data'!$H:$H, "Non-Earning - Gov*", 'Raw Data'!$O:$O,""&amp;'Raw Data'!$B$1,'Raw Data'!$D:$D,"&lt;&gt;*ithdr*",'Raw Data'!$D:$D,"&lt;&gt;*ancel*",'Raw Data'!$P:$P,"--")
+
COUNTIFS('Raw Data'!$AN:$AN,"&lt;=" &amp;DATE(MID($AV$3, 15, 4), MONTH("1 " &amp; AU$6 &amp; " " &amp; MID($AV$3, 15, 4)) + 1, 0 ), 'Raw Data'!$AN:$AN,"&gt;" &amp;DATE(MID($AV$3, 15, 4), MONTH("1 " &amp; AU$6 &amp; " " &amp; MID($AV$3, 15, 4)), 0 ), 'Raw Data'!$H:$H, "Non-Earning - Gov*", 'Raw Data'!$P:$P,""&amp;'Raw Data'!$B$1,'Raw Data'!$D:$D,"&lt;&gt;*ithdr*",'Raw Data'!$D:$D,"&lt;&gt;*ancel*")</f>
        <v>0</v>
      </c>
      <c r="AV51" s="73"/>
      <c r="AW51" s="73"/>
      <c r="AX51" s="77"/>
      <c r="AY51" s="106">
        <f>COUNTIFS('Raw Data'!$AN:$AN,"&lt;=" &amp;DATE(MID($AV$3, 15, 4), MONTH("1 " &amp; AY$6 &amp; " " &amp; MID($AV$3, 15, 4)) + 1, 0 ), 'Raw Data'!$AN:$AN,"&gt;" &amp;DATE(MID($AV$3, 15, 4), MONTH("1 " &amp; AY$6 &amp; " " &amp; MID($AV$3, 15, 4)), 0 ), 'Raw Data'!$H:$H, "Non-Earning - Gov*", 'Raw Data'!$O:$O,""&amp;'Raw Data'!$B$1,'Raw Data'!$D:$D,"&lt;&gt;*ithdr*",'Raw Data'!$D:$D,"&lt;&gt;*ancel*",'Raw Data'!$P:$P,"--")
+
COUNTIFS('Raw Data'!$AN:$AN,"&lt;=" &amp;DATE(MID($AV$3, 15, 4), MONTH("1 " &amp; AY$6 &amp; " " &amp; MID($AV$3, 15, 4)) + 1, 0 ), 'Raw Data'!$AN:$AN,"&gt;" &amp;DATE(MID($AV$3, 15, 4), MONTH("1 " &amp; AY$6 &amp; " " &amp; MID($AV$3, 15, 4)), 0 ), 'Raw Data'!$H:$H, "Non-Earning - Gov*", 'Raw Data'!$P:$P,""&amp;'Raw Data'!$B$1,'Raw Data'!$D:$D,"&lt;&gt;*ithdr*",'Raw Data'!$D:$D,"&lt;&gt;*ancel*")</f>
        <v>0</v>
      </c>
      <c r="AZ51" s="73"/>
      <c r="BA51" s="73"/>
      <c r="BB51" s="77"/>
      <c r="BC51" s="106">
        <f>COUNTIFS('Raw Data'!$AN:$AN,"&lt;=" &amp;DATE(MID($AV$3, 15, 4), MONTH("1 " &amp; BC$6 &amp; " " &amp; MID($AV$3, 15, 4)) + 1, 0 ), 'Raw Data'!$AN:$AN,"&gt;" &amp;DATE(MID($AV$3, 15, 4), MONTH("1 " &amp; BC$6 &amp; " " &amp; MID($AV$3, 15, 4)), 0 ), 'Raw Data'!$H:$H, "Non-Earning - Gov*", 'Raw Data'!$O:$O,""&amp;'Raw Data'!$B$1,'Raw Data'!$D:$D,"&lt;&gt;*ithdr*",'Raw Data'!$D:$D,"&lt;&gt;*ancel*",'Raw Data'!$P:$P,"--")
+
COUNTIFS('Raw Data'!$AN:$AN,"&lt;=" &amp;DATE(MID($AV$3, 15, 4), MONTH("1 " &amp; BC$6 &amp; " " &amp; MID($AV$3, 15, 4)) + 1, 0 ), 'Raw Data'!$AN:$AN,"&gt;" &amp;DATE(MID($AV$3, 15, 4), MONTH("1 " &amp; BC$6 &amp; " " &amp; MID($AV$3, 15, 4)), 0 ), 'Raw Data'!$H:$H, "Non-Earning - Gov*", 'Raw Data'!$P:$P,""&amp;'Raw Data'!$B$1,'Raw Data'!$D:$D,"&lt;&gt;*ithdr*",'Raw Data'!$D:$D,"&lt;&gt;*ancel*")</f>
        <v>0</v>
      </c>
      <c r="BD51" s="73"/>
      <c r="BE51" s="73"/>
      <c r="BF51" s="74"/>
    </row>
    <row r="52" ht="12.75" customHeight="1">
      <c r="A52" s="93" t="s">
        <v>103</v>
      </c>
      <c r="B52" s="73"/>
      <c r="C52" s="73"/>
      <c r="D52" s="73"/>
      <c r="E52" s="73"/>
      <c r="F52" s="73"/>
      <c r="G52" s="73"/>
      <c r="H52" s="73"/>
      <c r="I52" s="73"/>
      <c r="J52" s="77"/>
      <c r="K52" s="106">
        <f>COUNTIFS('Raw Data'!$AN:$AN,"&lt;=" &amp;DATE(LEFT($AV$3, 4), MONTH("1 " &amp; K$6 &amp; " " &amp; LEFT($AV$3, 4)) + 1, 0 ), 'Raw Data'!$AN:$AN,"&gt;" &amp;DATE(LEFT($AV$3, 4), MONTH("1 " &amp; K$6 &amp; " " &amp; LEFT($AV$3, 4)), 0 ), 'Raw Data'!$H:$H, "Non-Earning - Internal Client*", 'Raw Data'!$O:$O,""&amp;'Raw Data'!$B$1,'Raw Data'!$D:$D,"&lt;&gt;*ithdr*",'Raw Data'!$D:$D,"&lt;&gt;*ancel*",'Raw Data'!$P:$P,"--")
+
COUNTIFS('Raw Data'!$AN:$AN,"&lt;=" &amp;DATE(LEFT($AV$3, 4), MONTH("1 " &amp; K$6 &amp; " " &amp; LEFT($AV$3, 4)) + 1, 0 ), 'Raw Data'!$AN:$AN,"&gt;" &amp;DATE(LEFT($AV$3, 4), MONTH("1 " &amp; K$6 &amp; " " &amp; LEFT($AV$3, 4)), 0 ), 'Raw Data'!$H:$H, "Non-Earning - Internal Client*", 'Raw Data'!$P:$P,""&amp;'Raw Data'!$B$1,'Raw Data'!$D:$D,"&lt;&gt;*ithdr*",'Raw Data'!$D:$D,"&lt;&gt;*ancel*")</f>
        <v>0</v>
      </c>
      <c r="L52" s="73"/>
      <c r="M52" s="73"/>
      <c r="N52" s="77"/>
      <c r="O52" s="106">
        <f>COUNTIFS('Raw Data'!$AN:$AN,"&lt;=" &amp;DATE(LEFT($AV$3, 4), MONTH("1 " &amp; O$6 &amp; " " &amp; LEFT($AV$3, 4)) + 1, 0 ), 'Raw Data'!$AN:$AN,"&gt;" &amp;DATE(LEFT($AV$3, 4), MONTH("1 " &amp; O$6 &amp; " " &amp; LEFT($AV$3, 4)), 0 ), 'Raw Data'!$H:$H, "Non-Earning - Internal Client*", 'Raw Data'!$O:$O,""&amp;'Raw Data'!$B$1,'Raw Data'!$D:$D,"&lt;&gt;*ithdr*",'Raw Data'!$D:$D,"&lt;&gt;*ancel*",'Raw Data'!$P:$P,"--")
+
COUNTIFS('Raw Data'!$AN:$AN,"&lt;=" &amp;DATE(LEFT($AV$3, 4), MONTH("1 " &amp; O$6 &amp; " " &amp; LEFT($AV$3, 4)) + 1, 0 ), 'Raw Data'!$AN:$AN,"&gt;" &amp;DATE(LEFT($AV$3, 4), MONTH("1 " &amp; O$6 &amp; " " &amp; LEFT($AV$3, 4)), 0 ), 'Raw Data'!$H:$H, "Non-Earning - Internal Client*", 'Raw Data'!$P:$P,""&amp;'Raw Data'!$B$1,'Raw Data'!$D:$D,"&lt;&gt;*ithdr*",'Raw Data'!$D:$D,"&lt;&gt;*ancel*")</f>
        <v>0</v>
      </c>
      <c r="P52" s="73"/>
      <c r="Q52" s="73"/>
      <c r="R52" s="77"/>
      <c r="S52" s="106">
        <f>COUNTIFS('Raw Data'!$AN:$AN,"&lt;=" &amp;DATE(LEFT($AV$3, 4), MONTH("1 " &amp; S$6 &amp; " " &amp; LEFT($AV$3, 4)) + 1, 0 ), 'Raw Data'!$AN:$AN,"&gt;" &amp;DATE(LEFT($AV$3, 4), MONTH("1 " &amp; S$6 &amp; " " &amp; LEFT($AV$3, 4)), 0 ), 'Raw Data'!$H:$H, "Non-Earning - Internal Client*", 'Raw Data'!$O:$O,""&amp;'Raw Data'!$B$1,'Raw Data'!$D:$D,"&lt;&gt;*ithdr*",'Raw Data'!$D:$D,"&lt;&gt;*ancel*",'Raw Data'!$P:$P,"--")
+
COUNTIFS('Raw Data'!$AN:$AN,"&lt;=" &amp;DATE(LEFT($AV$3, 4), MONTH("1 " &amp; S$6 &amp; " " &amp; LEFT($AV$3, 4)) + 1, 0 ), 'Raw Data'!$AN:$AN,"&gt;" &amp;DATE(LEFT($AV$3, 4), MONTH("1 " &amp; S$6 &amp; " " &amp; LEFT($AV$3, 4)), 0 ), 'Raw Data'!$H:$H, "Non-Earning - Internal Client*", 'Raw Data'!$P:$P,""&amp;'Raw Data'!$B$1,'Raw Data'!$D:$D,"&lt;&gt;*ithdr*",'Raw Data'!$D:$D,"&lt;&gt;*ancel*")</f>
        <v>0</v>
      </c>
      <c r="T52" s="73"/>
      <c r="U52" s="73"/>
      <c r="V52" s="77"/>
      <c r="W52" s="106">
        <f>COUNTIFS('Raw Data'!$AN:$AN,"&lt;=" &amp;DATE(LEFT($AV$3, 4), MONTH("1 " &amp; W$6 &amp; " " &amp; LEFT($AV$3, 4)) + 1, 0 ), 'Raw Data'!$AN:$AN,"&gt;" &amp;DATE(LEFT($AV$3, 4), MONTH("1 " &amp; W$6 &amp; " " &amp; LEFT($AV$3, 4)), 0 ), 'Raw Data'!$H:$H, "Non-Earning - Internal Client*", 'Raw Data'!$O:$O,""&amp;'Raw Data'!$B$1,'Raw Data'!$D:$D,"&lt;&gt;*ithdr*",'Raw Data'!$D:$D,"&lt;&gt;*ancel*",'Raw Data'!$P:$P,"--")
+
COUNTIFS('Raw Data'!$AN:$AN,"&lt;=" &amp;DATE(LEFT($AV$3, 4), MONTH("1 " &amp; W$6 &amp; " " &amp; LEFT($AV$3, 4)) + 1, 0 ), 'Raw Data'!$AN:$AN,"&gt;" &amp;DATE(LEFT($AV$3, 4), MONTH("1 " &amp; W$6 &amp; " " &amp; LEFT($AV$3, 4)), 0 ), 'Raw Data'!$H:$H, "Non-Earning - Internal Client*", 'Raw Data'!$P:$P,""&amp;'Raw Data'!$B$1,'Raw Data'!$D:$D,"&lt;&gt;*ithdr*",'Raw Data'!$D:$D,"&lt;&gt;*ancel*")</f>
        <v>0</v>
      </c>
      <c r="X52" s="73"/>
      <c r="Y52" s="73"/>
      <c r="Z52" s="77"/>
      <c r="AA52" s="106">
        <f>COUNTIFS('Raw Data'!$AN:$AN,"&lt;=" &amp;DATE(LEFT($AV$3, 4), MONTH("1 " &amp; AA$6 &amp; " " &amp; LEFT($AV$3, 4)) + 1, 0 ), 'Raw Data'!$AN:$AN,"&gt;" &amp;DATE(LEFT($AV$3, 4), MONTH("1 " &amp; AA$6 &amp; " " &amp; LEFT($AV$3, 4)), 0 ), 'Raw Data'!$H:$H, "Non-Earning - Internal Client*", 'Raw Data'!$O:$O,""&amp;'Raw Data'!$B$1,'Raw Data'!$D:$D,"&lt;&gt;*ithdr*",'Raw Data'!$D:$D,"&lt;&gt;*ancel*",'Raw Data'!$P:$P,"--")
+
COUNTIFS('Raw Data'!$AN:$AN,"&lt;=" &amp;DATE(LEFT($AV$3, 4), MONTH("1 " &amp; AA$6 &amp; " " &amp; LEFT($AV$3, 4)) + 1, 0 ), 'Raw Data'!$AN:$AN,"&gt;" &amp;DATE(LEFT($AV$3, 4), MONTH("1 " &amp; AA$6 &amp; " " &amp; LEFT($AV$3, 4)), 0 ), 'Raw Data'!$H:$H, "Non-Earning - Internal Client*", 'Raw Data'!$P:$P,""&amp;'Raw Data'!$B$1,'Raw Data'!$D:$D,"&lt;&gt;*ithdr*",'Raw Data'!$D:$D,"&lt;&gt;*ancel*")</f>
        <v>0</v>
      </c>
      <c r="AB52" s="73"/>
      <c r="AC52" s="73"/>
      <c r="AD52" s="77"/>
      <c r="AE52" s="106">
        <f>COUNTIFS('Raw Data'!$AN:$AN,"&lt;=" &amp;DATE(LEFT($AV$3, 4), MONTH("1 " &amp; AE$6 &amp; " " &amp; LEFT($AV$3, 4)) + 1, 0 ), 'Raw Data'!$AN:$AN,"&gt;" &amp;DATE(LEFT($AV$3, 4), MONTH("1 " &amp; AE$6 &amp; " " &amp; LEFT($AV$3, 4)), 0 ), 'Raw Data'!$H:$H, "Non-Earning - Internal Client*", 'Raw Data'!$O:$O,""&amp;'Raw Data'!$B$1,'Raw Data'!$D:$D,"&lt;&gt;*ithdr*",'Raw Data'!$D:$D,"&lt;&gt;*ancel*",'Raw Data'!$P:$P,"--")
+
COUNTIFS('Raw Data'!$AN:$AN,"&lt;=" &amp;DATE(LEFT($AV$3, 4), MONTH("1 " &amp; AE$6 &amp; " " &amp; LEFT($AV$3, 4)) + 1, 0 ), 'Raw Data'!$AN:$AN,"&gt;" &amp;DATE(LEFT($AV$3, 4), MONTH("1 " &amp; AE$6 &amp; " " &amp; LEFT($AV$3, 4)), 0 ), 'Raw Data'!$H:$H, "Non-Earning - Internal Client*", 'Raw Data'!$P:$P,""&amp;'Raw Data'!$B$1,'Raw Data'!$D:$D,"&lt;&gt;*ithdr*",'Raw Data'!$D:$D,"&lt;&gt;*ancel*")</f>
        <v>0</v>
      </c>
      <c r="AF52" s="73"/>
      <c r="AG52" s="73"/>
      <c r="AH52" s="77"/>
      <c r="AI52" s="106">
        <f>COUNTIFS('Raw Data'!$AN:$AN,"&lt;=" &amp;DATE(LEFT($AV$3, 4), MONTH("1 " &amp; AI$6 &amp; " " &amp; LEFT($AV$3, 4)) + 1, 0 ), 'Raw Data'!$AN:$AN,"&gt;" &amp;DATE(LEFT($AV$3, 4), MONTH("1 " &amp; AI$6 &amp; " " &amp; LEFT($AV$3, 4)), 0 ), 'Raw Data'!$H:$H, "Non-Earning - Internal Client*", 'Raw Data'!$O:$O,""&amp;'Raw Data'!$B$1,'Raw Data'!$D:$D,"&lt;&gt;*ithdr*",'Raw Data'!$D:$D,"&lt;&gt;*ancel*",'Raw Data'!$P:$P,"--")
+
COUNTIFS('Raw Data'!$AN:$AN,"&lt;=" &amp;DATE(LEFT($AV$3, 4), MONTH("1 " &amp; AI$6 &amp; " " &amp; LEFT($AV$3, 4)) + 1, 0 ), 'Raw Data'!$AN:$AN,"&gt;" &amp;DATE(LEFT($AV$3, 4), MONTH("1 " &amp; AI$6 &amp; " " &amp; LEFT($AV$3, 4)), 0 ), 'Raw Data'!$H:$H, "Non-Earning - Internal Client*", 'Raw Data'!$P:$P,""&amp;'Raw Data'!$B$1,'Raw Data'!$D:$D,"&lt;&gt;*ithdr*",'Raw Data'!$D:$D,"&lt;&gt;*ancel*")</f>
        <v>0</v>
      </c>
      <c r="AJ52" s="73"/>
      <c r="AK52" s="73"/>
      <c r="AL52" s="77"/>
      <c r="AM52" s="106">
        <f>COUNTIFS('Raw Data'!$AN:$AN,"&lt;=" &amp;DATE(LEFT($AV$3, 4), MONTH("1 " &amp; AM$6 &amp; " " &amp; LEFT($AV$3, 4)) + 1, 0 ), 'Raw Data'!$AN:$AN,"&gt;" &amp;DATE(LEFT($AV$3, 4), MONTH("1 " &amp; AM$6 &amp; " " &amp; LEFT($AV$3, 4)), 0 ), 'Raw Data'!$H:$H, "Non-Earning - Internal Client*", 'Raw Data'!$O:$O,""&amp;'Raw Data'!$B$1,'Raw Data'!$D:$D,"&lt;&gt;*ithdr*",'Raw Data'!$D:$D,"&lt;&gt;*ancel*",'Raw Data'!$P:$P,"--")
+
COUNTIFS('Raw Data'!$AN:$AN,"&lt;=" &amp;DATE(LEFT($AV$3, 4), MONTH("1 " &amp; AM$6 &amp; " " &amp; LEFT($AV$3, 4)) + 1, 0 ), 'Raw Data'!$AN:$AN,"&gt;" &amp;DATE(LEFT($AV$3, 4), MONTH("1 " &amp; AM$6 &amp; " " &amp; LEFT($AV$3, 4)), 0 ), 'Raw Data'!$H:$H, "Non-Earning - Internal Client*", 'Raw Data'!$P:$P,""&amp;'Raw Data'!$B$1,'Raw Data'!$D:$D,"&lt;&gt;*ithdr*",'Raw Data'!$D:$D,"&lt;&gt;*ancel*")</f>
        <v>0</v>
      </c>
      <c r="AN52" s="73"/>
      <c r="AO52" s="73"/>
      <c r="AP52" s="77"/>
      <c r="AQ52" s="106">
        <f>COUNTIFS('Raw Data'!$AN:$AN,"&lt;=" &amp;DATE(LEFT($AV$3, 4), MONTH("1 " &amp; AQ$6 &amp; " " &amp; LEFT($AV$3, 4)) + 1, 0 ), 'Raw Data'!$AN:$AN,"&gt;" &amp;DATE(LEFT($AV$3, 4), MONTH("1 " &amp; AQ$6 &amp; " " &amp; LEFT($AV$3, 4)), 0 ), 'Raw Data'!$H:$H, "Non-Earning - Internal Client*", 'Raw Data'!$O:$O,""&amp;'Raw Data'!$B$1,'Raw Data'!$D:$D,"&lt;&gt;*ithdr*",'Raw Data'!$D:$D,"&lt;&gt;*ancel*",'Raw Data'!$P:$P,"--")
+
COUNTIFS('Raw Data'!$AN:$AN,"&lt;=" &amp;DATE(LEFT($AV$3, 4), MONTH("1 " &amp; AQ$6 &amp; " " &amp; LEFT($AV$3, 4)) + 1, 0 ), 'Raw Data'!$AN:$AN,"&gt;" &amp;DATE(LEFT($AV$3, 4), MONTH("1 " &amp; AQ$6 &amp; " " &amp; LEFT($AV$3, 4)), 0 ), 'Raw Data'!$H:$H, "Non-Earning - Internal Client*", 'Raw Data'!$P:$P,""&amp;'Raw Data'!$B$1,'Raw Data'!$D:$D,"&lt;&gt;*ithdr*",'Raw Data'!$D:$D,"&lt;&gt;*ancel*")</f>
        <v>0</v>
      </c>
      <c r="AR52" s="73"/>
      <c r="AS52" s="73"/>
      <c r="AT52" s="77"/>
      <c r="AU52" s="106">
        <f>COUNTIFS('Raw Data'!$AN:$AN,"&lt;=" &amp;DATE(MID($AV$3, 15, 4), MONTH("1 " &amp; AU$6 &amp; " " &amp; MID($AV$3, 15, 4)) + 1, 0 ), 'Raw Data'!$AN:$AN,"&gt;" &amp;DATE(MID($AV$3, 15, 4), MONTH("1 " &amp; AU$6 &amp; " " &amp; MID($AV$3, 15, 4)), 0 ), 'Raw Data'!$H:$H, "Non-Earning - Internal Client*", 'Raw Data'!$O:$O,""&amp;'Raw Data'!$B$1,'Raw Data'!$D:$D,"&lt;&gt;*ithdr*",'Raw Data'!$D:$D,"&lt;&gt;*ancel*",'Raw Data'!$P:$P,"--")
+
COUNTIFS('Raw Data'!$AN:$AN,"&lt;=" &amp;DATE(MID($AV$3, 15, 4), MONTH("1 " &amp; AU$6 &amp; " " &amp; MID($AV$3, 15, 4)) + 1, 0 ), 'Raw Data'!$AN:$AN,"&gt;" &amp;DATE(MID($AV$3, 15, 4), MONTH("1 " &amp; AU$6 &amp; " " &amp; MID($AV$3, 15, 4)), 0 ), 'Raw Data'!$H:$H, "Non-Earning - Internal Client*", 'Raw Data'!$P:$P,""&amp;'Raw Data'!$B$1,'Raw Data'!$D:$D,"&lt;&gt;*ithdr*",'Raw Data'!$D:$D,"&lt;&gt;*ancel*")</f>
        <v>0</v>
      </c>
      <c r="AV52" s="73"/>
      <c r="AW52" s="73"/>
      <c r="AX52" s="77"/>
      <c r="AY52" s="106">
        <f>COUNTIFS('Raw Data'!$AN:$AN,"&lt;=" &amp;DATE(MID($AV$3, 15, 4), MONTH("1 " &amp; AY$6 &amp; " " &amp; MID($AV$3, 15, 4)) + 1, 0 ), 'Raw Data'!$AN:$AN,"&gt;" &amp;DATE(MID($AV$3, 15, 4), MONTH("1 " &amp; AY$6 &amp; " " &amp; MID($AV$3, 15, 4)), 0 ), 'Raw Data'!$H:$H, "Non-Earning - Internal Client*", 'Raw Data'!$O:$O,""&amp;'Raw Data'!$B$1,'Raw Data'!$D:$D,"&lt;&gt;*ithdr*",'Raw Data'!$D:$D,"&lt;&gt;*ancel*",'Raw Data'!$P:$P,"--")
+
COUNTIFS('Raw Data'!$AN:$AN,"&lt;=" &amp;DATE(MID($AV$3, 15, 4), MONTH("1 " &amp; AY$6 &amp; " " &amp; MID($AV$3, 15, 4)) + 1, 0 ), 'Raw Data'!$AN:$AN,"&gt;" &amp;DATE(MID($AV$3, 15, 4), MONTH("1 " &amp; AY$6 &amp; " " &amp; MID($AV$3, 15, 4)), 0 ), 'Raw Data'!$H:$H, "Non-Earning - Internal Client*", 'Raw Data'!$P:$P,""&amp;'Raw Data'!$B$1,'Raw Data'!$D:$D,"&lt;&gt;*ithdr*",'Raw Data'!$D:$D,"&lt;&gt;*ancel*")</f>
        <v>0</v>
      </c>
      <c r="AZ52" s="73"/>
      <c r="BA52" s="73"/>
      <c r="BB52" s="77"/>
      <c r="BC52" s="106">
        <f>COUNTIFS('Raw Data'!$AN:$AN,"&lt;=" &amp;DATE(MID($AV$3, 15, 4), MONTH("1 " &amp; BC$6 &amp; " " &amp; MID($AV$3, 15, 4)) + 1, 0 ), 'Raw Data'!$AN:$AN,"&gt;" &amp;DATE(MID($AV$3, 15, 4), MONTH("1 " &amp; BC$6 &amp; " " &amp; MID($AV$3, 15, 4)), 0 ), 'Raw Data'!$H:$H, "Non-Earning - Internal Client*", 'Raw Data'!$O:$O,""&amp;'Raw Data'!$B$1,'Raw Data'!$D:$D,"&lt;&gt;*ithdr*",'Raw Data'!$D:$D,"&lt;&gt;*ancel*",'Raw Data'!$P:$P,"--")
+
COUNTIFS('Raw Data'!$AN:$AN,"&lt;=" &amp;DATE(MID($AV$3, 15, 4), MONTH("1 " &amp; BC$6 &amp; " " &amp; MID($AV$3, 15, 4)) + 1, 0 ), 'Raw Data'!$AN:$AN,"&gt;" &amp;DATE(MID($AV$3, 15, 4), MONTH("1 " &amp; BC$6 &amp; " " &amp; MID($AV$3, 15, 4)), 0 ), 'Raw Data'!$H:$H, "Non-Earning - Internal Client*", 'Raw Data'!$P:$P,""&amp;'Raw Data'!$B$1,'Raw Data'!$D:$D,"&lt;&gt;*ithdr*",'Raw Data'!$D:$D,"&lt;&gt;*ancel*")</f>
        <v>0</v>
      </c>
      <c r="BD52" s="73"/>
      <c r="BE52" s="73"/>
      <c r="BF52" s="74"/>
    </row>
    <row r="53" ht="12.75" customHeight="1">
      <c r="A53" s="93" t="s">
        <v>99</v>
      </c>
      <c r="B53" s="73"/>
      <c r="C53" s="73"/>
      <c r="D53" s="73"/>
      <c r="E53" s="73"/>
      <c r="F53" s="73"/>
      <c r="G53" s="73"/>
      <c r="H53" s="73"/>
      <c r="I53" s="73"/>
      <c r="J53" s="77"/>
      <c r="K53" s="106">
        <f>COUNTIFS('Raw Data'!$AN:$AN,"&lt;=" &amp;DATE(LEFT($AV$3, 4), MONTH("1 " &amp; K$6 &amp; " " &amp; LEFT($AV$3, 4)) + 1, 0 ), 'Raw Data'!$AN:$AN,"&gt;" &amp;DATE(LEFT($AV$3, 4), MONTH("1 " &amp; K$6 &amp; " " &amp; LEFT($AV$3, 4)), 0 ), 'Raw Data'!$H:$H, "Non-Earning - Obligatory*", 'Raw Data'!$O:$O,""&amp;'Raw Data'!$B$1,'Raw Data'!$D:$D,"&lt;&gt;*ithdr*",'Raw Data'!$D:$D,"&lt;&gt;*ancel*",'Raw Data'!$P:$P,"--")
+
COUNTIFS('Raw Data'!$AN:$AN,"&lt;=" &amp;DATE(LEFT($AV$3, 4), MONTH("1 " &amp; K$6 &amp; " " &amp; LEFT($AV$3, 4)) + 1, 0 ), 'Raw Data'!$AN:$AN,"&gt;" &amp;DATE(LEFT($AV$3, 4), MONTH("1 " &amp; K$6 &amp; " " &amp; LEFT($AV$3, 4)), 0 ), 'Raw Data'!$H:$H, "Non-Earning - Obligatory*", 'Raw Data'!$P:$P,""&amp;'Raw Data'!$B$1,'Raw Data'!$D:$D,"&lt;&gt;*ithdr*",'Raw Data'!$D:$D,"&lt;&gt;*ancel*")</f>
        <v>0</v>
      </c>
      <c r="L53" s="73"/>
      <c r="M53" s="73"/>
      <c r="N53" s="77"/>
      <c r="O53" s="106">
        <f>COUNTIFS('Raw Data'!$AN:$AN,"&lt;=" &amp;DATE(LEFT($AV$3, 4), MONTH("1 " &amp; O$6 &amp; " " &amp; LEFT($AV$3, 4)) + 1, 0 ), 'Raw Data'!$AN:$AN,"&gt;" &amp;DATE(LEFT($AV$3, 4), MONTH("1 " &amp; O$6 &amp; " " &amp; LEFT($AV$3, 4)), 0 ), 'Raw Data'!$H:$H, "Non-Earning - Obligatory*", 'Raw Data'!$O:$O,""&amp;'Raw Data'!$B$1,'Raw Data'!$D:$D,"&lt;&gt;*ithdr*",'Raw Data'!$D:$D,"&lt;&gt;*ancel*",'Raw Data'!$P:$P,"--")
+
COUNTIFS('Raw Data'!$AN:$AN,"&lt;=" &amp;DATE(LEFT($AV$3, 4), MONTH("1 " &amp; O$6 &amp; " " &amp; LEFT($AV$3, 4)) + 1, 0 ), 'Raw Data'!$AN:$AN,"&gt;" &amp;DATE(LEFT($AV$3, 4), MONTH("1 " &amp; O$6 &amp; " " &amp; LEFT($AV$3, 4)), 0 ), 'Raw Data'!$H:$H, "Non-Earning - Obligatory*", 'Raw Data'!$P:$P,""&amp;'Raw Data'!$B$1,'Raw Data'!$D:$D,"&lt;&gt;*ithdr*",'Raw Data'!$D:$D,"&lt;&gt;*ancel*")</f>
        <v>0</v>
      </c>
      <c r="P53" s="73"/>
      <c r="Q53" s="73"/>
      <c r="R53" s="77"/>
      <c r="S53" s="106">
        <f>COUNTIFS('Raw Data'!$AN:$AN,"&lt;=" &amp;DATE(LEFT($AV$3, 4), MONTH("1 " &amp; S$6 &amp; " " &amp; LEFT($AV$3, 4)) + 1, 0 ), 'Raw Data'!$AN:$AN,"&gt;" &amp;DATE(LEFT($AV$3, 4), MONTH("1 " &amp; S$6 &amp; " " &amp; LEFT($AV$3, 4)), 0 ), 'Raw Data'!$H:$H, "Non-Earning - Obligatory*", 'Raw Data'!$O:$O,""&amp;'Raw Data'!$B$1,'Raw Data'!$D:$D,"&lt;&gt;*ithdr*",'Raw Data'!$D:$D,"&lt;&gt;*ancel*",'Raw Data'!$P:$P,"--")
+
COUNTIFS('Raw Data'!$AN:$AN,"&lt;=" &amp;DATE(LEFT($AV$3, 4), MONTH("1 " &amp; S$6 &amp; " " &amp; LEFT($AV$3, 4)) + 1, 0 ), 'Raw Data'!$AN:$AN,"&gt;" &amp;DATE(LEFT($AV$3, 4), MONTH("1 " &amp; S$6 &amp; " " &amp; LEFT($AV$3, 4)), 0 ), 'Raw Data'!$H:$H, "Non-Earning - Obligatory*", 'Raw Data'!$P:$P,""&amp;'Raw Data'!$B$1,'Raw Data'!$D:$D,"&lt;&gt;*ithdr*",'Raw Data'!$D:$D,"&lt;&gt;*ancel*")</f>
        <v>0</v>
      </c>
      <c r="T53" s="73"/>
      <c r="U53" s="73"/>
      <c r="V53" s="77"/>
      <c r="W53" s="106">
        <f>COUNTIFS('Raw Data'!$AN:$AN,"&lt;=" &amp;DATE(LEFT($AV$3, 4), MONTH("1 " &amp; W$6 &amp; " " &amp; LEFT($AV$3, 4)) + 1, 0 ), 'Raw Data'!$AN:$AN,"&gt;" &amp;DATE(LEFT($AV$3, 4), MONTH("1 " &amp; W$6 &amp; " " &amp; LEFT($AV$3, 4)), 0 ), 'Raw Data'!$H:$H, "Non-Earning - Obligatory*", 'Raw Data'!$O:$O,""&amp;'Raw Data'!$B$1,'Raw Data'!$D:$D,"&lt;&gt;*ithdr*",'Raw Data'!$D:$D,"&lt;&gt;*ancel*",'Raw Data'!$P:$P,"--")
+
COUNTIFS('Raw Data'!$AN:$AN,"&lt;=" &amp;DATE(LEFT($AV$3, 4), MONTH("1 " &amp; W$6 &amp; " " &amp; LEFT($AV$3, 4)) + 1, 0 ), 'Raw Data'!$AN:$AN,"&gt;" &amp;DATE(LEFT($AV$3, 4), MONTH("1 " &amp; W$6 &amp; " " &amp; LEFT($AV$3, 4)), 0 ), 'Raw Data'!$H:$H, "Non-Earning - Obligatory*", 'Raw Data'!$P:$P,""&amp;'Raw Data'!$B$1,'Raw Data'!$D:$D,"&lt;&gt;*ithdr*",'Raw Data'!$D:$D,"&lt;&gt;*ancel*")</f>
        <v>0</v>
      </c>
      <c r="X53" s="73"/>
      <c r="Y53" s="73"/>
      <c r="Z53" s="77"/>
      <c r="AA53" s="106">
        <f>COUNTIFS('Raw Data'!$AN:$AN,"&lt;=" &amp;DATE(LEFT($AV$3, 4), MONTH("1 " &amp; AA$6 &amp; " " &amp; LEFT($AV$3, 4)) + 1, 0 ), 'Raw Data'!$AN:$AN,"&gt;" &amp;DATE(LEFT($AV$3, 4), MONTH("1 " &amp; AA$6 &amp; " " &amp; LEFT($AV$3, 4)), 0 ), 'Raw Data'!$H:$H, "Non-Earning - Obligatory*", 'Raw Data'!$O:$O,""&amp;'Raw Data'!$B$1,'Raw Data'!$D:$D,"&lt;&gt;*ithdr*",'Raw Data'!$D:$D,"&lt;&gt;*ancel*",'Raw Data'!$P:$P,"--")
+
COUNTIFS('Raw Data'!$AN:$AN,"&lt;=" &amp;DATE(LEFT($AV$3, 4), MONTH("1 " &amp; AA$6 &amp; " " &amp; LEFT($AV$3, 4)) + 1, 0 ), 'Raw Data'!$AN:$AN,"&gt;" &amp;DATE(LEFT($AV$3, 4), MONTH("1 " &amp; AA$6 &amp; " " &amp; LEFT($AV$3, 4)), 0 ), 'Raw Data'!$H:$H, "Non-Earning - Obligatory*", 'Raw Data'!$P:$P,""&amp;'Raw Data'!$B$1,'Raw Data'!$D:$D,"&lt;&gt;*ithdr*",'Raw Data'!$D:$D,"&lt;&gt;*ancel*")</f>
        <v>0</v>
      </c>
      <c r="AB53" s="73"/>
      <c r="AC53" s="73"/>
      <c r="AD53" s="77"/>
      <c r="AE53" s="106">
        <f>COUNTIFS('Raw Data'!$AN:$AN,"&lt;=" &amp;DATE(LEFT($AV$3, 4), MONTH("1 " &amp; AE$6 &amp; " " &amp; LEFT($AV$3, 4)) + 1, 0 ), 'Raw Data'!$AN:$AN,"&gt;" &amp;DATE(LEFT($AV$3, 4), MONTH("1 " &amp; AE$6 &amp; " " &amp; LEFT($AV$3, 4)), 0 ), 'Raw Data'!$H:$H, "Non-Earning - Obligatory*", 'Raw Data'!$O:$O,""&amp;'Raw Data'!$B$1,'Raw Data'!$D:$D,"&lt;&gt;*ithdr*",'Raw Data'!$D:$D,"&lt;&gt;*ancel*",'Raw Data'!$P:$P,"--")
+
COUNTIFS('Raw Data'!$AN:$AN,"&lt;=" &amp;DATE(LEFT($AV$3, 4), MONTH("1 " &amp; AE$6 &amp; " " &amp; LEFT($AV$3, 4)) + 1, 0 ), 'Raw Data'!$AN:$AN,"&gt;" &amp;DATE(LEFT($AV$3, 4), MONTH("1 " &amp; AE$6 &amp; " " &amp; LEFT($AV$3, 4)), 0 ), 'Raw Data'!$H:$H, "Non-Earning - Obligatory*", 'Raw Data'!$P:$P,""&amp;'Raw Data'!$B$1,'Raw Data'!$D:$D,"&lt;&gt;*ithdr*",'Raw Data'!$D:$D,"&lt;&gt;*ancel*")</f>
        <v>0</v>
      </c>
      <c r="AF53" s="73"/>
      <c r="AG53" s="73"/>
      <c r="AH53" s="77"/>
      <c r="AI53" s="106">
        <f>COUNTIFS('Raw Data'!$AN:$AN,"&lt;=" &amp;DATE(LEFT($AV$3, 4), MONTH("1 " &amp; AI$6 &amp; " " &amp; LEFT($AV$3, 4)) + 1, 0 ), 'Raw Data'!$AN:$AN,"&gt;" &amp;DATE(LEFT($AV$3, 4), MONTH("1 " &amp; AI$6 &amp; " " &amp; LEFT($AV$3, 4)), 0 ), 'Raw Data'!$H:$H, "Non-Earning - Obligatory*", 'Raw Data'!$O:$O,""&amp;'Raw Data'!$B$1,'Raw Data'!$D:$D,"&lt;&gt;*ithdr*",'Raw Data'!$D:$D,"&lt;&gt;*ancel*",'Raw Data'!$P:$P,"--")
+
COUNTIFS('Raw Data'!$AN:$AN,"&lt;=" &amp;DATE(LEFT($AV$3, 4), MONTH("1 " &amp; AI$6 &amp; " " &amp; LEFT($AV$3, 4)) + 1, 0 ), 'Raw Data'!$AN:$AN,"&gt;" &amp;DATE(LEFT($AV$3, 4), MONTH("1 " &amp; AI$6 &amp; " " &amp; LEFT($AV$3, 4)), 0 ), 'Raw Data'!$H:$H, "Non-Earning - Obligatory*", 'Raw Data'!$P:$P,""&amp;'Raw Data'!$B$1,'Raw Data'!$D:$D,"&lt;&gt;*ithdr*",'Raw Data'!$D:$D,"&lt;&gt;*ancel*")</f>
        <v>0</v>
      </c>
      <c r="AJ53" s="73"/>
      <c r="AK53" s="73"/>
      <c r="AL53" s="77"/>
      <c r="AM53" s="106">
        <f>COUNTIFS('Raw Data'!$AN:$AN,"&lt;=" &amp;DATE(LEFT($AV$3, 4), MONTH("1 " &amp; AM$6 &amp; " " &amp; LEFT($AV$3, 4)) + 1, 0 ), 'Raw Data'!$AN:$AN,"&gt;" &amp;DATE(LEFT($AV$3, 4), MONTH("1 " &amp; AM$6 &amp; " " &amp; LEFT($AV$3, 4)), 0 ), 'Raw Data'!$H:$H, "Non-Earning - Obligatory*", 'Raw Data'!$O:$O,""&amp;'Raw Data'!$B$1,'Raw Data'!$D:$D,"&lt;&gt;*ithdr*",'Raw Data'!$D:$D,"&lt;&gt;*ancel*",'Raw Data'!$P:$P,"--")
+
COUNTIFS('Raw Data'!$AN:$AN,"&lt;=" &amp;DATE(LEFT($AV$3, 4), MONTH("1 " &amp; AM$6 &amp; " " &amp; LEFT($AV$3, 4)) + 1, 0 ), 'Raw Data'!$AN:$AN,"&gt;" &amp;DATE(LEFT($AV$3, 4), MONTH("1 " &amp; AM$6 &amp; " " &amp; LEFT($AV$3, 4)), 0 ), 'Raw Data'!$H:$H, "Non-Earning - Obligatory*", 'Raw Data'!$P:$P,""&amp;'Raw Data'!$B$1,'Raw Data'!$D:$D,"&lt;&gt;*ithdr*",'Raw Data'!$D:$D,"&lt;&gt;*ancel*")</f>
        <v>0</v>
      </c>
      <c r="AN53" s="73"/>
      <c r="AO53" s="73"/>
      <c r="AP53" s="77"/>
      <c r="AQ53" s="106">
        <f>COUNTIFS('Raw Data'!$AN:$AN,"&lt;=" &amp;DATE(LEFT($AV$3, 4), MONTH("1 " &amp; AQ$6 &amp; " " &amp; LEFT($AV$3, 4)) + 1, 0 ), 'Raw Data'!$AN:$AN,"&gt;" &amp;DATE(LEFT($AV$3, 4), MONTH("1 " &amp; AQ$6 &amp; " " &amp; LEFT($AV$3, 4)), 0 ), 'Raw Data'!$H:$H, "Non-Earning - Obligatory*", 'Raw Data'!$O:$O,""&amp;'Raw Data'!$B$1,'Raw Data'!$D:$D,"&lt;&gt;*ithdr*",'Raw Data'!$D:$D,"&lt;&gt;*ancel*",'Raw Data'!$P:$P,"--")
+
COUNTIFS('Raw Data'!$AN:$AN,"&lt;=" &amp;DATE(LEFT($AV$3, 4), MONTH("1 " &amp; AQ$6 &amp; " " &amp; LEFT($AV$3, 4)) + 1, 0 ), 'Raw Data'!$AN:$AN,"&gt;" &amp;DATE(LEFT($AV$3, 4), MONTH("1 " &amp; AQ$6 &amp; " " &amp; LEFT($AV$3, 4)), 0 ), 'Raw Data'!$H:$H, "Non-Earning - Obligatory*", 'Raw Data'!$P:$P,""&amp;'Raw Data'!$B$1,'Raw Data'!$D:$D,"&lt;&gt;*ithdr*",'Raw Data'!$D:$D,"&lt;&gt;*ancel*")</f>
        <v>0</v>
      </c>
      <c r="AR53" s="73"/>
      <c r="AS53" s="73"/>
      <c r="AT53" s="77"/>
      <c r="AU53" s="106">
        <f>COUNTIFS('Raw Data'!$AN:$AN,"&lt;=" &amp;DATE(MID($AV$3, 15, 4), MONTH("1 " &amp; AU$6 &amp; " " &amp; MID($AV$3, 15, 4)) + 1, 0 ), 'Raw Data'!$AN:$AN,"&gt;" &amp;DATE(MID($AV$3, 15, 4), MONTH("1 " &amp; AU$6 &amp; " " &amp; MID($AV$3, 15, 4)), 0 ), 'Raw Data'!$H:$H, "Non-Earning - Obligatory*", 'Raw Data'!$O:$O,""&amp;'Raw Data'!$B$1,'Raw Data'!$D:$D,"&lt;&gt;*ithdr*",'Raw Data'!$D:$D,"&lt;&gt;*ancel*",'Raw Data'!$P:$P,"--")
+
COUNTIFS('Raw Data'!$AN:$AN,"&lt;=" &amp;DATE(MID($AV$3, 15, 4), MONTH("1 " &amp; AU$6 &amp; " " &amp; MID($AV$3, 15, 4)) + 1, 0 ), 'Raw Data'!$AN:$AN,"&gt;" &amp;DATE(MID($AV$3, 15, 4), MONTH("1 " &amp; AU$6 &amp; " " &amp; MID($AV$3, 15, 4)), 0 ), 'Raw Data'!$H:$H, "Non-Earning - Obligatory*", 'Raw Data'!$P:$P,""&amp;'Raw Data'!$B$1,'Raw Data'!$D:$D,"&lt;&gt;*ithdr*",'Raw Data'!$D:$D,"&lt;&gt;*ancel*")</f>
        <v>0</v>
      </c>
      <c r="AV53" s="73"/>
      <c r="AW53" s="73"/>
      <c r="AX53" s="77"/>
      <c r="AY53" s="106">
        <f>COUNTIFS('Raw Data'!$AN:$AN,"&lt;=" &amp;DATE(MID($AV$3, 15, 4), MONTH("1 " &amp; AY$6 &amp; " " &amp; MID($AV$3, 15, 4)) + 1, 0 ), 'Raw Data'!$AN:$AN,"&gt;" &amp;DATE(MID($AV$3, 15, 4), MONTH("1 " &amp; AY$6 &amp; " " &amp; MID($AV$3, 15, 4)), 0 ), 'Raw Data'!$H:$H, "Non-Earning - Obligatory*", 'Raw Data'!$O:$O,""&amp;'Raw Data'!$B$1,'Raw Data'!$D:$D,"&lt;&gt;*ithdr*",'Raw Data'!$D:$D,"&lt;&gt;*ancel*",'Raw Data'!$P:$P,"--")
+
COUNTIFS('Raw Data'!$AN:$AN,"&lt;=" &amp;DATE(MID($AV$3, 15, 4), MONTH("1 " &amp; AY$6 &amp; " " &amp; MID($AV$3, 15, 4)) + 1, 0 ), 'Raw Data'!$AN:$AN,"&gt;" &amp;DATE(MID($AV$3, 15, 4), MONTH("1 " &amp; AY$6 &amp; " " &amp; MID($AV$3, 15, 4)), 0 ), 'Raw Data'!$H:$H, "Non-Earning - Obligatory*", 'Raw Data'!$P:$P,""&amp;'Raw Data'!$B$1,'Raw Data'!$D:$D,"&lt;&gt;*ithdr*",'Raw Data'!$D:$D,"&lt;&gt;*ancel*")</f>
        <v>0</v>
      </c>
      <c r="AZ53" s="73"/>
      <c r="BA53" s="73"/>
      <c r="BB53" s="77"/>
      <c r="BC53" s="106">
        <f>COUNTIFS('Raw Data'!$AN:$AN,"&lt;=" &amp;DATE(MID($AV$3, 15, 4), MONTH("1 " &amp; BC$6 &amp; " " &amp; MID($AV$3, 15, 4)) + 1, 0 ), 'Raw Data'!$AN:$AN,"&gt;" &amp;DATE(MID($AV$3, 15, 4), MONTH("1 " &amp; BC$6 &amp; " " &amp; MID($AV$3, 15, 4)), 0 ), 'Raw Data'!$H:$H, "Non-Earning - Obligatory*", 'Raw Data'!$O:$O,""&amp;'Raw Data'!$B$1,'Raw Data'!$D:$D,"&lt;&gt;*ithdr*",'Raw Data'!$D:$D,"&lt;&gt;*ancel*",'Raw Data'!$P:$P,"--")
+
COUNTIFS('Raw Data'!$AN:$AN,"&lt;=" &amp;DATE(MID($AV$3, 15, 4), MONTH("1 " &amp; BC$6 &amp; " " &amp; MID($AV$3, 15, 4)) + 1, 0 ), 'Raw Data'!$AN:$AN,"&gt;" &amp;DATE(MID($AV$3, 15, 4), MONTH("1 " &amp; BC$6 &amp; " " &amp; MID($AV$3, 15, 4)), 0 ), 'Raw Data'!$H:$H, "Non-Earning - Obligatory*", 'Raw Data'!$P:$P,""&amp;'Raw Data'!$B$1,'Raw Data'!$D:$D,"&lt;&gt;*ithdr*",'Raw Data'!$D:$D,"&lt;&gt;*ancel*")</f>
        <v>0</v>
      </c>
      <c r="BD53" s="73"/>
      <c r="BE53" s="73"/>
      <c r="BF53" s="74"/>
    </row>
    <row r="54" ht="12.75" customHeight="1">
      <c r="A54" s="93" t="s">
        <v>104</v>
      </c>
      <c r="B54" s="73"/>
      <c r="C54" s="73"/>
      <c r="D54" s="73"/>
      <c r="E54" s="73"/>
      <c r="F54" s="73"/>
      <c r="G54" s="73"/>
      <c r="H54" s="73"/>
      <c r="I54" s="73"/>
      <c r="J54" s="77"/>
      <c r="K54" s="106">
        <f>COUNTIFS('Raw Data'!$AN:$AN,"&lt;=" &amp;DATE(LEFT($AV$3, 4), MONTH("1 " &amp; K$6 &amp; " " &amp; LEFT($AV$3, 4)) + 1, 0 ), 'Raw Data'!$AN:$AN,"&gt;" &amp;DATE(LEFT($AV$3, 4), MONTH("1 " &amp; K$6 &amp; " " &amp; LEFT($AV$3, 4)), 0 ), 'Raw Data'!$H:$H, "Non-Earning - Service*",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"Non-Earning - Service*",  'Raw Data'!$J:$J, "&lt;&gt;*upport",  'Raw Data'!$J:$J, "&lt;&gt;*ttendance", 'Raw Data'!$P:$P,""&amp;'Raw Data'!$B$1,'Raw Data'!$D:$D,"&lt;&gt;*ithdr*",'Raw Data'!$D:$D,"&lt;&gt;*ancel*")</f>
        <v>0</v>
      </c>
      <c r="L54" s="73"/>
      <c r="M54" s="73"/>
      <c r="N54" s="77"/>
      <c r="O54" s="106">
        <f>COUNTIFS('Raw Data'!$AN:$AN,"&lt;=" &amp;DATE(LEFT($AV$3, 4), MONTH("1 " &amp; O$6 &amp; " " &amp; LEFT($AV$3, 4)) + 1, 0 ), 'Raw Data'!$AN:$AN,"&gt;" &amp;DATE(LEFT($AV$3, 4), MONTH("1 " &amp; O$6 &amp; " " &amp; LEFT($AV$3, 4)), 0 ), 'Raw Data'!$H:$H, "Non-Earning - Service*",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"Non-Earning - Service*",  'Raw Data'!$J:$J, "&lt;&gt;*upport",  'Raw Data'!$J:$J, "&lt;&gt;*ttendance", 'Raw Data'!$P:$P,""&amp;'Raw Data'!$B$1,'Raw Data'!$D:$D,"&lt;&gt;*ithdr*",'Raw Data'!$D:$D,"&lt;&gt;*ancel*")</f>
        <v>0</v>
      </c>
      <c r="P54" s="73"/>
      <c r="Q54" s="73"/>
      <c r="R54" s="77"/>
      <c r="S54" s="106">
        <f>COUNTIFS('Raw Data'!$AN:$AN,"&lt;=" &amp;DATE(LEFT($AV$3, 4), MONTH("1 " &amp; S$6 &amp; " " &amp; LEFT($AV$3, 4)) + 1, 0 ), 'Raw Data'!$AN:$AN,"&gt;" &amp;DATE(LEFT($AV$3, 4), MONTH("1 " &amp; S$6 &amp; " " &amp; LEFT($AV$3, 4)), 0 ), 'Raw Data'!$H:$H, "Non-Earning - Service*",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"Non-Earning - Service*",  'Raw Data'!$J:$J, "&lt;&gt;*upport",  'Raw Data'!$J:$J, "&lt;&gt;*ttendance", 'Raw Data'!$P:$P,""&amp;'Raw Data'!$B$1,'Raw Data'!$D:$D,"&lt;&gt;*ithdr*",'Raw Data'!$D:$D,"&lt;&gt;*ancel*")</f>
        <v>0</v>
      </c>
      <c r="T54" s="73"/>
      <c r="U54" s="73"/>
      <c r="V54" s="77"/>
      <c r="W54" s="106">
        <f>COUNTIFS('Raw Data'!$AN:$AN,"&lt;=" &amp;DATE(LEFT($AV$3, 4), MONTH("1 " &amp; W$6 &amp; " " &amp; LEFT($AV$3, 4)) + 1, 0 ), 'Raw Data'!$AN:$AN,"&gt;" &amp;DATE(LEFT($AV$3, 4), MONTH("1 " &amp; W$6 &amp; " " &amp; LEFT($AV$3, 4)), 0 ), 'Raw Data'!$H:$H, "Non-Earning - Service*",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"Non-Earning - Service*",  'Raw Data'!$J:$J, "&lt;&gt;*upport",  'Raw Data'!$J:$J, "&lt;&gt;*ttendance", 'Raw Data'!$P:$P,""&amp;'Raw Data'!$B$1,'Raw Data'!$D:$D,"&lt;&gt;*ithdr*",'Raw Data'!$D:$D,"&lt;&gt;*ancel*")</f>
        <v>0</v>
      </c>
      <c r="X54" s="73"/>
      <c r="Y54" s="73"/>
      <c r="Z54" s="77"/>
      <c r="AA54" s="106">
        <f>COUNTIFS('Raw Data'!$AN:$AN,"&lt;=" &amp;DATE(LEFT($AV$3, 4), MONTH("1 " &amp; AA$6 &amp; " " &amp; LEFT($AV$3, 4)) + 1, 0 ), 'Raw Data'!$AN:$AN,"&gt;" &amp;DATE(LEFT($AV$3, 4), MONTH("1 " &amp; AA$6 &amp; " " &amp; LEFT($AV$3, 4)), 0 ), 'Raw Data'!$H:$H, "Non-Earning - Service*",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"Non-Earning - Service*",  'Raw Data'!$J:$J, "&lt;&gt;*upport",  'Raw Data'!$J:$J, "&lt;&gt;*ttendance", 'Raw Data'!$P:$P,""&amp;'Raw Data'!$B$1,'Raw Data'!$D:$D,"&lt;&gt;*ithdr*",'Raw Data'!$D:$D,"&lt;&gt;*ancel*")</f>
        <v>0</v>
      </c>
      <c r="AB54" s="73"/>
      <c r="AC54" s="73"/>
      <c r="AD54" s="77"/>
      <c r="AE54" s="106">
        <f>COUNTIFS('Raw Data'!$AN:$AN,"&lt;=" &amp;DATE(LEFT($AV$3, 4), MONTH("1 " &amp; AE$6 &amp; " " &amp; LEFT($AV$3, 4)) + 1, 0 ), 'Raw Data'!$AN:$AN,"&gt;" &amp;DATE(LEFT($AV$3, 4), MONTH("1 " &amp; AE$6 &amp; " " &amp; LEFT($AV$3, 4)), 0 ), 'Raw Data'!$H:$H, "Non-Earning - Service*",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"Non-Earning - Service*",  'Raw Data'!$J:$J, "&lt;&gt;*upport",  'Raw Data'!$J:$J, "&lt;&gt;*ttendance", 'Raw Data'!$P:$P,""&amp;'Raw Data'!$B$1,'Raw Data'!$D:$D,"&lt;&gt;*ithdr*",'Raw Data'!$D:$D,"&lt;&gt;*ancel*")</f>
        <v>0</v>
      </c>
      <c r="AF54" s="73"/>
      <c r="AG54" s="73"/>
      <c r="AH54" s="77"/>
      <c r="AI54" s="106">
        <f>COUNTIFS('Raw Data'!$AN:$AN,"&lt;=" &amp;DATE(LEFT($AV$3, 4), MONTH("1 " &amp; AI$6 &amp; " " &amp; LEFT($AV$3, 4)) + 1, 0 ), 'Raw Data'!$AN:$AN,"&gt;" &amp;DATE(LEFT($AV$3, 4), MONTH("1 " &amp; AI$6 &amp; " " &amp; LEFT($AV$3, 4)), 0 ), 'Raw Data'!$H:$H, "Non-Earning - Service*",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"Non-Earning - Service*",  'Raw Data'!$J:$J, "&lt;&gt;*upport",  'Raw Data'!$J:$J, "&lt;&gt;*ttendance", 'Raw Data'!$P:$P,""&amp;'Raw Data'!$B$1,'Raw Data'!$D:$D,"&lt;&gt;*ithdr*",'Raw Data'!$D:$D,"&lt;&gt;*ancel*")</f>
        <v>0</v>
      </c>
      <c r="AJ54" s="73"/>
      <c r="AK54" s="73"/>
      <c r="AL54" s="77"/>
      <c r="AM54" s="106">
        <f>COUNTIFS('Raw Data'!$AN:$AN,"&lt;=" &amp;DATE(LEFT($AV$3, 4), MONTH("1 " &amp; AM$6 &amp; " " &amp; LEFT($AV$3, 4)) + 1, 0 ), 'Raw Data'!$AN:$AN,"&gt;" &amp;DATE(LEFT($AV$3, 4), MONTH("1 " &amp; AM$6 &amp; " " &amp; LEFT($AV$3, 4)), 0 ), 'Raw Data'!$H:$H, "Non-Earning - Service*",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"Non-Earning - Service*",  'Raw Data'!$J:$J, "&lt;&gt;*upport",  'Raw Data'!$J:$J, "&lt;&gt;*ttendance", 'Raw Data'!$P:$P,""&amp;'Raw Data'!$B$1,'Raw Data'!$D:$D,"&lt;&gt;*ithdr*",'Raw Data'!$D:$D,"&lt;&gt;*ancel*")</f>
        <v>0</v>
      </c>
      <c r="AN54" s="73"/>
      <c r="AO54" s="73"/>
      <c r="AP54" s="77"/>
      <c r="AQ54" s="106">
        <f>COUNTIFS('Raw Data'!$AN:$AN,"&lt;=" &amp;DATE(LEFT($AV$3, 4), MONTH("1 " &amp; AQ$6 &amp; " " &amp; LEFT($AV$3, 4)) + 1, 0 ), 'Raw Data'!$AN:$AN,"&gt;" &amp;DATE(LEFT($AV$3, 4), MONTH("1 " &amp; AQ$6 &amp; " " &amp; LEFT($AV$3, 4)), 0 ), 'Raw Data'!$H:$H, "Non-Earning - Service*",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"Non-Earning - Service*",  'Raw Data'!$J:$J, "&lt;&gt;*upport",  'Raw Data'!$J:$J, "&lt;&gt;*ttendance", 'Raw Data'!$P:$P,""&amp;'Raw Data'!$B$1,'Raw Data'!$D:$D,"&lt;&gt;*ithdr*",'Raw Data'!$D:$D,"&lt;&gt;*ancel*")</f>
        <v>0</v>
      </c>
      <c r="AR54" s="73"/>
      <c r="AS54" s="73"/>
      <c r="AT54" s="77"/>
      <c r="AU54" s="106">
        <f>COUNTIFS('Raw Data'!$AN:$AN,"&lt;=" &amp;DATE(MID($AV$3, 15, 4), MONTH("1 " &amp; AU$6 &amp; " " &amp; MID($AV$3, 15, 4)) + 1, 0 ), 'Raw Data'!$AN:$AN,"&gt;" &amp;DATE(MID($AV$3, 15, 4), MONTH("1 " &amp; AU$6 &amp; " " &amp; MID($AV$3, 15, 4)), 0 ), 'Raw Data'!$H:$H, "Non-Earning - Service*",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"Non-Earning - Service*",  'Raw Data'!$J:$J, "&lt;&gt;*upport",  'Raw Data'!$J:$J, "&lt;&gt;*ttendance", 'Raw Data'!$P:$P,""&amp;'Raw Data'!$B$1,'Raw Data'!$D:$D,"&lt;&gt;*ithdr*",'Raw Data'!$D:$D,"&lt;&gt;*ancel*")</f>
        <v>0</v>
      </c>
      <c r="AV54" s="73"/>
      <c r="AW54" s="73"/>
      <c r="AX54" s="77"/>
      <c r="AY54" s="106">
        <f>COUNTIFS('Raw Data'!$AN:$AN,"&lt;=" &amp;DATE(MID($AV$3, 15, 4), MONTH("1 " &amp; AY$6 &amp; " " &amp; MID($AV$3, 15, 4)) + 1, 0 ), 'Raw Data'!$AN:$AN,"&gt;" &amp;DATE(MID($AV$3, 15, 4), MONTH("1 " &amp; AY$6 &amp; " " &amp; MID($AV$3, 15, 4)), 0 ), 'Raw Data'!$H:$H, "Non-Earning - Service*",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"Non-Earning - Service*",  'Raw Data'!$J:$J, "&lt;&gt;*upport",  'Raw Data'!$J:$J, "&lt;&gt;*ttendance", 'Raw Data'!$P:$P,""&amp;'Raw Data'!$B$1,'Raw Data'!$D:$D,"&lt;&gt;*ithdr*",'Raw Data'!$D:$D,"&lt;&gt;*ancel*")</f>
        <v>0</v>
      </c>
      <c r="AZ54" s="73"/>
      <c r="BA54" s="73"/>
      <c r="BB54" s="77"/>
      <c r="BC54" s="106">
        <f>COUNTIFS('Raw Data'!$AN:$AN,"&lt;=" &amp;DATE(MID($AV$3, 15, 4), MONTH("1 " &amp; BC$6 &amp; " " &amp; MID($AV$3, 15, 4)) + 1, 0 ), 'Raw Data'!$AN:$AN,"&gt;" &amp;DATE(MID($AV$3, 15, 4), MONTH("1 " &amp; BC$6 &amp; " " &amp; MID($AV$3, 15, 4)), 0 ), 'Raw Data'!$H:$H, "Non-Earning - Service*",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"Non-Earning - Service*",  'Raw Data'!$J:$J, "&lt;&gt;*upport",  'Raw Data'!$J:$J, "&lt;&gt;*ttendance", 'Raw Data'!$P:$P,""&amp;'Raw Data'!$B$1,'Raw Data'!$D:$D,"&lt;&gt;*ithdr*",'Raw Data'!$D:$D,"&lt;&gt;*ancel*")</f>
        <v>0</v>
      </c>
      <c r="BD54" s="73"/>
      <c r="BE54" s="73"/>
      <c r="BF54" s="74"/>
    </row>
    <row r="55" ht="12.75" customHeight="1">
      <c r="A55" s="93" t="s">
        <v>105</v>
      </c>
      <c r="B55" s="73"/>
      <c r="C55" s="73"/>
      <c r="D55" s="73"/>
      <c r="E55" s="73"/>
      <c r="F55" s="73"/>
      <c r="G55" s="73"/>
      <c r="H55" s="73"/>
      <c r="I55" s="73"/>
      <c r="J55" s="77"/>
      <c r="K55" s="106">
        <f>COUNTIFS('Raw Data'!$AN:$AN,"&lt;=" &amp;DATE(LEFT($AV$3, 4), MONTH("1 " &amp; K$6 &amp; " " &amp; LEFT($AV$3, 4)) + 1, 0 ), 'Raw Data'!$AN:$AN,"&gt;" &amp;DATE(LEFT($AV$3, 4), MONTH("1 " &amp; K$6 &amp; " " &amp; LEFT($AV$3, 4)), 0 ), 'Raw Data'!$H:$H, "Non*",  'Raw Data'!$J:$J, "*upport", 'Raw Data'!$O:$O,""&amp;'Raw Data'!$B$1,'Raw Data'!$D:$D,"&lt;&gt;*ithdr*",'Raw Data'!$D:$D,"&lt;&gt;*ancel*",'Raw Data'!$P:$P,"--")
+
COUNTIFS('Raw Data'!$AN:$AN,"&lt;=" &amp;DATE(LEFT($AV$3, 4), MONTH("1 " &amp; K$6 &amp; " " &amp; LEFT($AV$3, 4)) + 1, 0 ), 'Raw Data'!$AN:$AN,"&gt;" &amp;DATE(LEFT($AV$3, 4), MONTH("1 " &amp; K$6 &amp; " " &amp; LEFT($AV$3, 4)), 0 ), 'Raw Data'!$H:$H, "Non*", 'Raw Data'!$J:$J, "*ttendance", 'Raw Data'!$O:$O,""&amp;'Raw Data'!$B$1,'Raw Data'!$D:$D,"&lt;&gt;*ithdr*",'Raw Data'!$D:$D,"&lt;&gt;*ancel*",'Raw Data'!$P:$P,"--")
+
COUNTIFS('Raw Data'!$AN:$AN,"&lt;=" &amp;DATE(LEFT($AV$3, 4), MONTH("1 " &amp; K$6 &amp; " " &amp; LEFT($AV$3, 4)) + 1, 0 ), 'Raw Data'!$AN:$AN,"&gt;" &amp;DATE(LEFT($AV$3, 4), MONTH("1 " &amp; K$6 &amp; " " &amp; LEFT($AV$3, 4)), 0 ), 'Raw Data'!$H:$H, "Non*",  'Raw Data'!$J:$J, "*upport", 'Raw Data'!$P:$P,""&amp;'Raw Data'!$B$1,'Raw Data'!$D:$D,"&lt;&gt;*ithdr*",'Raw Data'!$D:$D,"&lt;&gt;*ancel*")
+
COUNTIFS('Raw Data'!$AN:$AN,"&lt;=" &amp;DATE(LEFT($AV$3, 4), MONTH("1 " &amp; K$6 &amp; " " &amp; LEFT($AV$3, 4)) + 1, 0 ), 'Raw Data'!$AN:$AN,"&gt;" &amp;DATE(LEFT($AV$3, 4), MONTH("1 " &amp; K$6 &amp; " " &amp; LEFT($AV$3, 4)), 0 ), 'Raw Data'!$H:$H, "Non*", 'Raw Data'!$J:$J, "*ttendance", 'Raw Data'!$P:$P,""&amp;'Raw Data'!$B$1,'Raw Data'!$D:$D,"&lt;&gt;*ithdr*",'Raw Data'!$D:$D,"&lt;&gt;*ancel*")</f>
        <v>0</v>
      </c>
      <c r="L55" s="73"/>
      <c r="M55" s="73"/>
      <c r="N55" s="77"/>
      <c r="O55" s="106">
        <f>COUNTIFS('Raw Data'!$AN:$AN,"&lt;=" &amp;DATE(LEFT($AV$3, 4), MONTH("1 " &amp; O$6 &amp; " " &amp; LEFT($AV$3, 4)) + 1, 0 ), 'Raw Data'!$AN:$AN,"&gt;" &amp;DATE(LEFT($AV$3, 4), MONTH("1 " &amp; O$6 &amp; " " &amp; LEFT($AV$3, 4)), 0 ), 'Raw Data'!$H:$H, "Non*",  'Raw Data'!$J:$J, "*upport", 'Raw Data'!$O:$O,""&amp;'Raw Data'!$B$1,'Raw Data'!$D:$D,"&lt;&gt;*ithdr*",'Raw Data'!$D:$D,"&lt;&gt;*ancel*",'Raw Data'!$P:$P,"--")
+
COUNTIFS('Raw Data'!$AN:$AN,"&lt;=" &amp;DATE(LEFT($AV$3, 4), MONTH("1 " &amp; O$6 &amp; " " &amp; LEFT($AV$3, 4)) + 1, 0 ), 'Raw Data'!$AN:$AN,"&gt;" &amp;DATE(LEFT($AV$3, 4), MONTH("1 " &amp; O$6 &amp; " " &amp; LEFT($AV$3, 4)), 0 ), 'Raw Data'!$H:$H, "Non*", 'Raw Data'!$J:$J, "*ttendance", 'Raw Data'!$O:$O,""&amp;'Raw Data'!$B$1,'Raw Data'!$D:$D,"&lt;&gt;*ithdr*",'Raw Data'!$D:$D,"&lt;&gt;*ancel*",'Raw Data'!$P:$P,"--")
+
COUNTIFS('Raw Data'!$AN:$AN,"&lt;=" &amp;DATE(LEFT($AV$3, 4), MONTH("1 " &amp; O$6 &amp; " " &amp; LEFT($AV$3, 4)) + 1, 0 ), 'Raw Data'!$AN:$AN,"&gt;" &amp;DATE(LEFT($AV$3, 4), MONTH("1 " &amp; O$6 &amp; " " &amp; LEFT($AV$3, 4)), 0 ), 'Raw Data'!$H:$H, "Non*",  'Raw Data'!$J:$J, "*upport", 'Raw Data'!$P:$P,""&amp;'Raw Data'!$B$1,'Raw Data'!$D:$D,"&lt;&gt;*ithdr*",'Raw Data'!$D:$D,"&lt;&gt;*ancel*")
+
COUNTIFS('Raw Data'!$AN:$AN,"&lt;=" &amp;DATE(LEFT($AV$3, 4), MONTH("1 " &amp; O$6 &amp; " " &amp; LEFT($AV$3, 4)) + 1, 0 ), 'Raw Data'!$AN:$AN,"&gt;" &amp;DATE(LEFT($AV$3, 4), MONTH("1 " &amp; O$6 &amp; " " &amp; LEFT($AV$3, 4)), 0 ), 'Raw Data'!$H:$H, "Non*", 'Raw Data'!$J:$J, "*ttendance", 'Raw Data'!$P:$P,""&amp;'Raw Data'!$B$1,'Raw Data'!$D:$D,"&lt;&gt;*ithdr*",'Raw Data'!$D:$D,"&lt;&gt;*ancel*")</f>
        <v>0</v>
      </c>
      <c r="P55" s="73"/>
      <c r="Q55" s="73"/>
      <c r="R55" s="77"/>
      <c r="S55" s="106">
        <f>COUNTIFS('Raw Data'!$AN:$AN,"&lt;=" &amp;DATE(LEFT($AV$3, 4), MONTH("1 " &amp; S$6 &amp; " " &amp; LEFT($AV$3, 4)) + 1, 0 ), 'Raw Data'!$AN:$AN,"&gt;" &amp;DATE(LEFT($AV$3, 4), MONTH("1 " &amp; S$6 &amp; " " &amp; LEFT($AV$3, 4)), 0 ), 'Raw Data'!$H:$H, "Non*",  'Raw Data'!$J:$J, "*upport", 'Raw Data'!$O:$O,""&amp;'Raw Data'!$B$1,'Raw Data'!$D:$D,"&lt;&gt;*ithdr*",'Raw Data'!$D:$D,"&lt;&gt;*ancel*",'Raw Data'!$P:$P,"--")
+
COUNTIFS('Raw Data'!$AN:$AN,"&lt;=" &amp;DATE(LEFT($AV$3, 4), MONTH("1 " &amp; S$6 &amp; " " &amp; LEFT($AV$3, 4)) + 1, 0 ), 'Raw Data'!$AN:$AN,"&gt;" &amp;DATE(LEFT($AV$3, 4), MONTH("1 " &amp; S$6 &amp; " " &amp; LEFT($AV$3, 4)), 0 ), 'Raw Data'!$H:$H, "Non*", 'Raw Data'!$J:$J, "*ttendance", 'Raw Data'!$O:$O,""&amp;'Raw Data'!$B$1,'Raw Data'!$D:$D,"&lt;&gt;*ithdr*",'Raw Data'!$D:$D,"&lt;&gt;*ancel*",'Raw Data'!$P:$P,"--")
+
COUNTIFS('Raw Data'!$AN:$AN,"&lt;=" &amp;DATE(LEFT($AV$3, 4), MONTH("1 " &amp; S$6 &amp; " " &amp; LEFT($AV$3, 4)) + 1, 0 ), 'Raw Data'!$AN:$AN,"&gt;" &amp;DATE(LEFT($AV$3, 4), MONTH("1 " &amp; S$6 &amp; " " &amp; LEFT($AV$3, 4)), 0 ), 'Raw Data'!$H:$H, "Non*",  'Raw Data'!$J:$J, "*upport", 'Raw Data'!$P:$P,""&amp;'Raw Data'!$B$1,'Raw Data'!$D:$D,"&lt;&gt;*ithdr*",'Raw Data'!$D:$D,"&lt;&gt;*ancel*")
+
COUNTIFS('Raw Data'!$AN:$AN,"&lt;=" &amp;DATE(LEFT($AV$3, 4), MONTH("1 " &amp; S$6 &amp; " " &amp; LEFT($AV$3, 4)) + 1, 0 ), 'Raw Data'!$AN:$AN,"&gt;" &amp;DATE(LEFT($AV$3, 4), MONTH("1 " &amp; S$6 &amp; " " &amp; LEFT($AV$3, 4)), 0 ), 'Raw Data'!$H:$H, "Non*", 'Raw Data'!$J:$J, "*ttendance", 'Raw Data'!$P:$P,""&amp;'Raw Data'!$B$1,'Raw Data'!$D:$D,"&lt;&gt;*ithdr*",'Raw Data'!$D:$D,"&lt;&gt;*ancel*")</f>
        <v>0</v>
      </c>
      <c r="T55" s="73"/>
      <c r="U55" s="73"/>
      <c r="V55" s="77"/>
      <c r="W55" s="106">
        <f>COUNTIFS('Raw Data'!$AN:$AN,"&lt;=" &amp;DATE(LEFT($AV$3, 4), MONTH("1 " &amp; W$6 &amp; " " &amp; LEFT($AV$3, 4)) + 1, 0 ), 'Raw Data'!$AN:$AN,"&gt;" &amp;DATE(LEFT($AV$3, 4), MONTH("1 " &amp; W$6 &amp; " " &amp; LEFT($AV$3, 4)), 0 ), 'Raw Data'!$H:$H, "Non*",  'Raw Data'!$J:$J, "*upport", 'Raw Data'!$O:$O,""&amp;'Raw Data'!$B$1,'Raw Data'!$D:$D,"&lt;&gt;*ithdr*",'Raw Data'!$D:$D,"&lt;&gt;*ancel*",'Raw Data'!$P:$P,"--")
+
COUNTIFS('Raw Data'!$AN:$AN,"&lt;=" &amp;DATE(LEFT($AV$3, 4), MONTH("1 " &amp; W$6 &amp; " " &amp; LEFT($AV$3, 4)) + 1, 0 ), 'Raw Data'!$AN:$AN,"&gt;" &amp;DATE(LEFT($AV$3, 4), MONTH("1 " &amp; W$6 &amp; " " &amp; LEFT($AV$3, 4)), 0 ), 'Raw Data'!$H:$H, "Non*", 'Raw Data'!$J:$J, "*ttendance", 'Raw Data'!$O:$O,""&amp;'Raw Data'!$B$1,'Raw Data'!$D:$D,"&lt;&gt;*ithdr*",'Raw Data'!$D:$D,"&lt;&gt;*ancel*",'Raw Data'!$P:$P,"--")
+
COUNTIFS('Raw Data'!$AN:$AN,"&lt;=" &amp;DATE(LEFT($AV$3, 4), MONTH("1 " &amp; W$6 &amp; " " &amp; LEFT($AV$3, 4)) + 1, 0 ), 'Raw Data'!$AN:$AN,"&gt;" &amp;DATE(LEFT($AV$3, 4), MONTH("1 " &amp; W$6 &amp; " " &amp; LEFT($AV$3, 4)), 0 ), 'Raw Data'!$H:$H, "Non*",  'Raw Data'!$J:$J, "*upport", 'Raw Data'!$P:$P,""&amp;'Raw Data'!$B$1,'Raw Data'!$D:$D,"&lt;&gt;*ithdr*",'Raw Data'!$D:$D,"&lt;&gt;*ancel*")
+
COUNTIFS('Raw Data'!$AN:$AN,"&lt;=" &amp;DATE(LEFT($AV$3, 4), MONTH("1 " &amp; W$6 &amp; " " &amp; LEFT($AV$3, 4)) + 1, 0 ), 'Raw Data'!$AN:$AN,"&gt;" &amp;DATE(LEFT($AV$3, 4), MONTH("1 " &amp; W$6 &amp; " " &amp; LEFT($AV$3, 4)), 0 ), 'Raw Data'!$H:$H, "Non*", 'Raw Data'!$J:$J, "*ttendance", 'Raw Data'!$P:$P,""&amp;'Raw Data'!$B$1,'Raw Data'!$D:$D,"&lt;&gt;*ithdr*",'Raw Data'!$D:$D,"&lt;&gt;*ancel*")</f>
        <v>0</v>
      </c>
      <c r="X55" s="73"/>
      <c r="Y55" s="73"/>
      <c r="Z55" s="77"/>
      <c r="AA55" s="106">
        <f>COUNTIFS('Raw Data'!$AN:$AN,"&lt;=" &amp;DATE(LEFT($AV$3, 4), MONTH("1 " &amp; AA$6 &amp; " " &amp; LEFT($AV$3, 4)) + 1, 0 ), 'Raw Data'!$AN:$AN,"&gt;" &amp;DATE(LEFT($AV$3, 4), MONTH("1 " &amp; AA$6 &amp; " " &amp; LEFT($AV$3, 4)), 0 ), 'Raw Data'!$H:$H, "Non*",  'Raw Data'!$J:$J, "*upport", 'Raw Data'!$O:$O,""&amp;'Raw Data'!$B$1,'Raw Data'!$D:$D,"&lt;&gt;*ithdr*",'Raw Data'!$D:$D,"&lt;&gt;*ancel*",'Raw Data'!$P:$P,"--")
+
COUNTIFS('Raw Data'!$AN:$AN,"&lt;=" &amp;DATE(LEFT($AV$3, 4), MONTH("1 " &amp; AA$6 &amp; " " &amp; LEFT($AV$3, 4)) + 1, 0 ), 'Raw Data'!$AN:$AN,"&gt;" &amp;DATE(LEFT($AV$3, 4), MONTH("1 " &amp; AA$6 &amp; " " &amp; LEFT($AV$3, 4)), 0 ), 'Raw Data'!$H:$H, "Non*", 'Raw Data'!$J:$J, "*ttendance", 'Raw Data'!$O:$O,""&amp;'Raw Data'!$B$1,'Raw Data'!$D:$D,"&lt;&gt;*ithdr*",'Raw Data'!$D:$D,"&lt;&gt;*ancel*",'Raw Data'!$P:$P,"--")
+
COUNTIFS('Raw Data'!$AN:$AN,"&lt;=" &amp;DATE(LEFT($AV$3, 4), MONTH("1 " &amp; AA$6 &amp; " " &amp; LEFT($AV$3, 4)) + 1, 0 ), 'Raw Data'!$AN:$AN,"&gt;" &amp;DATE(LEFT($AV$3, 4), MONTH("1 " &amp; AA$6 &amp; " " &amp; LEFT($AV$3, 4)), 0 ), 'Raw Data'!$H:$H, "Non*",  'Raw Data'!$J:$J, "*upport", 'Raw Data'!$P:$P,""&amp;'Raw Data'!$B$1,'Raw Data'!$D:$D,"&lt;&gt;*ithdr*",'Raw Data'!$D:$D,"&lt;&gt;*ancel*")
+
COUNTIFS('Raw Data'!$AN:$AN,"&lt;=" &amp;DATE(LEFT($AV$3, 4), MONTH("1 " &amp; AA$6 &amp; " " &amp; LEFT($AV$3, 4)) + 1, 0 ), 'Raw Data'!$AN:$AN,"&gt;" &amp;DATE(LEFT($AV$3, 4), MONTH("1 " &amp; AA$6 &amp; " " &amp; LEFT($AV$3, 4)), 0 ), 'Raw Data'!$H:$H, "Non*", 'Raw Data'!$J:$J, "*ttendance", 'Raw Data'!$P:$P,""&amp;'Raw Data'!$B$1,'Raw Data'!$D:$D,"&lt;&gt;*ithdr*",'Raw Data'!$D:$D,"&lt;&gt;*ancel*")</f>
        <v>0</v>
      </c>
      <c r="AB55" s="73"/>
      <c r="AC55" s="73"/>
      <c r="AD55" s="77"/>
      <c r="AE55" s="106">
        <f>COUNTIFS('Raw Data'!$AN:$AN,"&lt;=" &amp;DATE(LEFT($AV$3, 4), MONTH("1 " &amp; AE$6 &amp; " " &amp; LEFT($AV$3, 4)) + 1, 0 ), 'Raw Data'!$AN:$AN,"&gt;" &amp;DATE(LEFT($AV$3, 4), MONTH("1 " &amp; AE$6 &amp; " " &amp; LEFT($AV$3, 4)), 0 ), 'Raw Data'!$H:$H, "Non*",  'Raw Data'!$J:$J, "*upport", 'Raw Data'!$O:$O,""&amp;'Raw Data'!$B$1,'Raw Data'!$D:$D,"&lt;&gt;*ithdr*",'Raw Data'!$D:$D,"&lt;&gt;*ancel*",'Raw Data'!$P:$P,"--")
+
COUNTIFS('Raw Data'!$AN:$AN,"&lt;=" &amp;DATE(LEFT($AV$3, 4), MONTH("1 " &amp; AE$6 &amp; " " &amp; LEFT($AV$3, 4)) + 1, 0 ), 'Raw Data'!$AN:$AN,"&gt;" &amp;DATE(LEFT($AV$3, 4), MONTH("1 " &amp; AE$6 &amp; " " &amp; LEFT($AV$3, 4)), 0 ), 'Raw Data'!$H:$H, "Non*", 'Raw Data'!$J:$J, "*ttendance", 'Raw Data'!$O:$O,""&amp;'Raw Data'!$B$1,'Raw Data'!$D:$D,"&lt;&gt;*ithdr*",'Raw Data'!$D:$D,"&lt;&gt;*ancel*",'Raw Data'!$P:$P,"--")
+
COUNTIFS('Raw Data'!$AN:$AN,"&lt;=" &amp;DATE(LEFT($AV$3, 4), MONTH("1 " &amp; AE$6 &amp; " " &amp; LEFT($AV$3, 4)) + 1, 0 ), 'Raw Data'!$AN:$AN,"&gt;" &amp;DATE(LEFT($AV$3, 4), MONTH("1 " &amp; AE$6 &amp; " " &amp; LEFT($AV$3, 4)), 0 ), 'Raw Data'!$H:$H, "Non*",  'Raw Data'!$J:$J, "*upport", 'Raw Data'!$P:$P,""&amp;'Raw Data'!$B$1,'Raw Data'!$D:$D,"&lt;&gt;*ithdr*",'Raw Data'!$D:$D,"&lt;&gt;*ancel*")
+
COUNTIFS('Raw Data'!$AN:$AN,"&lt;=" &amp;DATE(LEFT($AV$3, 4), MONTH("1 " &amp; AE$6 &amp; " " &amp; LEFT($AV$3, 4)) + 1, 0 ), 'Raw Data'!$AN:$AN,"&gt;" &amp;DATE(LEFT($AV$3, 4), MONTH("1 " &amp; AE$6 &amp; " " &amp; LEFT($AV$3, 4)), 0 ), 'Raw Data'!$H:$H, "Non*", 'Raw Data'!$J:$J, "*ttendance", 'Raw Data'!$P:$P,""&amp;'Raw Data'!$B$1,'Raw Data'!$D:$D,"&lt;&gt;*ithdr*",'Raw Data'!$D:$D,"&lt;&gt;*ancel*")</f>
        <v>0</v>
      </c>
      <c r="AF55" s="73"/>
      <c r="AG55" s="73"/>
      <c r="AH55" s="77"/>
      <c r="AI55" s="106">
        <f>COUNTIFS('Raw Data'!$AN:$AN,"&lt;=" &amp;DATE(LEFT($AV$3, 4), MONTH("1 " &amp; AI$6 &amp; " " &amp; LEFT($AV$3, 4)) + 1, 0 ), 'Raw Data'!$AN:$AN,"&gt;" &amp;DATE(LEFT($AV$3, 4), MONTH("1 " &amp; AI$6 &amp; " " &amp; LEFT($AV$3, 4)), 0 ), 'Raw Data'!$H:$H, "Non*",  'Raw Data'!$J:$J, "*upport", 'Raw Data'!$O:$O,""&amp;'Raw Data'!$B$1,'Raw Data'!$D:$D,"&lt;&gt;*ithdr*",'Raw Data'!$D:$D,"&lt;&gt;*ancel*",'Raw Data'!$P:$P,"--")
+
COUNTIFS('Raw Data'!$AN:$AN,"&lt;=" &amp;DATE(LEFT($AV$3, 4), MONTH("1 " &amp; AI$6 &amp; " " &amp; LEFT($AV$3, 4)) + 1, 0 ), 'Raw Data'!$AN:$AN,"&gt;" &amp;DATE(LEFT($AV$3, 4), MONTH("1 " &amp; AI$6 &amp; " " &amp; LEFT($AV$3, 4)), 0 ), 'Raw Data'!$H:$H, "Non*", 'Raw Data'!$J:$J, "*ttendance", 'Raw Data'!$O:$O,""&amp;'Raw Data'!$B$1,'Raw Data'!$D:$D,"&lt;&gt;*ithdr*",'Raw Data'!$D:$D,"&lt;&gt;*ancel*",'Raw Data'!$P:$P,"--")
+
COUNTIFS('Raw Data'!$AN:$AN,"&lt;=" &amp;DATE(LEFT($AV$3, 4), MONTH("1 " &amp; AI$6 &amp; " " &amp; LEFT($AV$3, 4)) + 1, 0 ), 'Raw Data'!$AN:$AN,"&gt;" &amp;DATE(LEFT($AV$3, 4), MONTH("1 " &amp; AI$6 &amp; " " &amp; LEFT($AV$3, 4)), 0 ), 'Raw Data'!$H:$H, "Non*",  'Raw Data'!$J:$J, "*upport", 'Raw Data'!$P:$P,""&amp;'Raw Data'!$B$1,'Raw Data'!$D:$D,"&lt;&gt;*ithdr*",'Raw Data'!$D:$D,"&lt;&gt;*ancel*")
+
COUNTIFS('Raw Data'!$AN:$AN,"&lt;=" &amp;DATE(LEFT($AV$3, 4), MONTH("1 " &amp; AI$6 &amp; " " &amp; LEFT($AV$3, 4)) + 1, 0 ), 'Raw Data'!$AN:$AN,"&gt;" &amp;DATE(LEFT($AV$3, 4), MONTH("1 " &amp; AI$6 &amp; " " &amp; LEFT($AV$3, 4)), 0 ), 'Raw Data'!$H:$H, "Non*", 'Raw Data'!$J:$J, "*ttendance", 'Raw Data'!$P:$P,""&amp;'Raw Data'!$B$1,'Raw Data'!$D:$D,"&lt;&gt;*ithdr*",'Raw Data'!$D:$D,"&lt;&gt;*ancel*")</f>
        <v>0</v>
      </c>
      <c r="AJ55" s="73"/>
      <c r="AK55" s="73"/>
      <c r="AL55" s="77"/>
      <c r="AM55" s="106">
        <f>COUNTIFS('Raw Data'!$AN:$AN,"&lt;=" &amp;DATE(LEFT($AV$3, 4), MONTH("1 " &amp; AM$6 &amp; " " &amp; LEFT($AV$3, 4)) + 1, 0 ), 'Raw Data'!$AN:$AN,"&gt;" &amp;DATE(LEFT($AV$3, 4), MONTH("1 " &amp; AM$6 &amp; " " &amp; LEFT($AV$3, 4)), 0 ), 'Raw Data'!$H:$H, "Non*",  'Raw Data'!$J:$J, "*upport", 'Raw Data'!$O:$O,""&amp;'Raw Data'!$B$1,'Raw Data'!$D:$D,"&lt;&gt;*ithdr*",'Raw Data'!$D:$D,"&lt;&gt;*ancel*",'Raw Data'!$P:$P,"--")
+
COUNTIFS('Raw Data'!$AN:$AN,"&lt;=" &amp;DATE(LEFT($AV$3, 4), MONTH("1 " &amp; AM$6 &amp; " " &amp; LEFT($AV$3, 4)) + 1, 0 ), 'Raw Data'!$AN:$AN,"&gt;" &amp;DATE(LEFT($AV$3, 4), MONTH("1 " &amp; AM$6 &amp; " " &amp; LEFT($AV$3, 4)), 0 ), 'Raw Data'!$H:$H, "Non*", 'Raw Data'!$J:$J, "*ttendance", 'Raw Data'!$O:$O,""&amp;'Raw Data'!$B$1,'Raw Data'!$D:$D,"&lt;&gt;*ithdr*",'Raw Data'!$D:$D,"&lt;&gt;*ancel*",'Raw Data'!$P:$P,"--")
+
COUNTIFS('Raw Data'!$AN:$AN,"&lt;=" &amp;DATE(LEFT($AV$3, 4), MONTH("1 " &amp; AM$6 &amp; " " &amp; LEFT($AV$3, 4)) + 1, 0 ), 'Raw Data'!$AN:$AN,"&gt;" &amp;DATE(LEFT($AV$3, 4), MONTH("1 " &amp; AM$6 &amp; " " &amp; LEFT($AV$3, 4)), 0 ), 'Raw Data'!$H:$H, "Non*",  'Raw Data'!$J:$J, "*upport", 'Raw Data'!$P:$P,""&amp;'Raw Data'!$B$1,'Raw Data'!$D:$D,"&lt;&gt;*ithdr*",'Raw Data'!$D:$D,"&lt;&gt;*ancel*")
+
COUNTIFS('Raw Data'!$AN:$AN,"&lt;=" &amp;DATE(LEFT($AV$3, 4), MONTH("1 " &amp; AM$6 &amp; " " &amp; LEFT($AV$3, 4)) + 1, 0 ), 'Raw Data'!$AN:$AN,"&gt;" &amp;DATE(LEFT($AV$3, 4), MONTH("1 " &amp; AM$6 &amp; " " &amp; LEFT($AV$3, 4)), 0 ), 'Raw Data'!$H:$H, "Non*", 'Raw Data'!$J:$J, "*ttendance", 'Raw Data'!$P:$P,""&amp;'Raw Data'!$B$1,'Raw Data'!$D:$D,"&lt;&gt;*ithdr*",'Raw Data'!$D:$D,"&lt;&gt;*ancel*")</f>
        <v>0</v>
      </c>
      <c r="AN55" s="73"/>
      <c r="AO55" s="73"/>
      <c r="AP55" s="77"/>
      <c r="AQ55" s="106">
        <f>COUNTIFS('Raw Data'!$AN:$AN,"&lt;=" &amp;DATE(LEFT($AV$3, 4), MONTH("1 " &amp; AQ$6 &amp; " " &amp; LEFT($AV$3, 4)) + 1, 0 ), 'Raw Data'!$AN:$AN,"&gt;" &amp;DATE(LEFT($AV$3, 4), MONTH("1 " &amp; AQ$6 &amp; " " &amp; LEFT($AV$3, 4)), 0 ), 'Raw Data'!$H:$H, "Non*",  'Raw Data'!$J:$J, "*upport", 'Raw Data'!$O:$O,""&amp;'Raw Data'!$B$1,'Raw Data'!$D:$D,"&lt;&gt;*ithdr*",'Raw Data'!$D:$D,"&lt;&gt;*ancel*",'Raw Data'!$P:$P,"--")
+
COUNTIFS('Raw Data'!$AN:$AN,"&lt;=" &amp;DATE(LEFT($AV$3, 4), MONTH("1 " &amp; AQ$6 &amp; " " &amp; LEFT($AV$3, 4)) + 1, 0 ), 'Raw Data'!$AN:$AN,"&gt;" &amp;DATE(LEFT($AV$3, 4), MONTH("1 " &amp; AQ$6 &amp; " " &amp; LEFT($AV$3, 4)), 0 ), 'Raw Data'!$H:$H, "Non*", 'Raw Data'!$J:$J, "*ttendance", 'Raw Data'!$O:$O,""&amp;'Raw Data'!$B$1,'Raw Data'!$D:$D,"&lt;&gt;*ithdr*",'Raw Data'!$D:$D,"&lt;&gt;*ancel*",'Raw Data'!$P:$P,"--")
+
COUNTIFS('Raw Data'!$AN:$AN,"&lt;=" &amp;DATE(LEFT($AV$3, 4), MONTH("1 " &amp; AQ$6 &amp; " " &amp; LEFT($AV$3, 4)) + 1, 0 ), 'Raw Data'!$AN:$AN,"&gt;" &amp;DATE(LEFT($AV$3, 4), MONTH("1 " &amp; AQ$6 &amp; " " &amp; LEFT($AV$3, 4)), 0 ), 'Raw Data'!$H:$H, "Non*",  'Raw Data'!$J:$J, "*upport", 'Raw Data'!$P:$P,""&amp;'Raw Data'!$B$1,'Raw Data'!$D:$D,"&lt;&gt;*ithdr*",'Raw Data'!$D:$D,"&lt;&gt;*ancel*")
+
COUNTIFS('Raw Data'!$AN:$AN,"&lt;=" &amp;DATE(LEFT($AV$3, 4), MONTH("1 " &amp; AQ$6 &amp; " " &amp; LEFT($AV$3, 4)) + 1, 0 ), 'Raw Data'!$AN:$AN,"&gt;" &amp;DATE(LEFT($AV$3, 4), MONTH("1 " &amp; AQ$6 &amp; " " &amp; LEFT($AV$3, 4)), 0 ), 'Raw Data'!$H:$H, "Non*", 'Raw Data'!$J:$J, "*ttendance", 'Raw Data'!$P:$P,""&amp;'Raw Data'!$B$1,'Raw Data'!$D:$D,"&lt;&gt;*ithdr*",'Raw Data'!$D:$D,"&lt;&gt;*ancel*")</f>
        <v>0</v>
      </c>
      <c r="AR55" s="73"/>
      <c r="AS55" s="73"/>
      <c r="AT55" s="77"/>
      <c r="AU55" s="106">
        <f>COUNTIFS('Raw Data'!$AN:$AN,"&lt;=" &amp;DATE(MID($AV$3, 15, 4), MONTH("1 " &amp; AU$6 &amp; " " &amp; MID($AV$3, 15, 4)) + 1, 0 ), 'Raw Data'!$AN:$AN,"&gt;" &amp;DATE(MID($AV$3, 15, 4), MONTH("1 " &amp; AU$6 &amp; " " &amp; MID($AV$3, 15, 4)), 0 ), 'Raw Data'!$H:$H, "Non*",  'Raw Data'!$J:$J, "*upport", 'Raw Data'!$O:$O,""&amp;'Raw Data'!$B$1,'Raw Data'!$D:$D,"&lt;&gt;*ithdr*",'Raw Data'!$D:$D,"&lt;&gt;*ancel*",'Raw Data'!$P:$P,"--")
+
COUNTIFS('Raw Data'!$AN:$AN,"&lt;=" &amp;DATE(MID($AV$3, 15, 4), MONTH("1 " &amp; AU$6 &amp; " " &amp; MID($AV$3, 15, 4)) + 1, 0 ), 'Raw Data'!$AN:$AN,"&gt;" &amp;DATE(MID($AV$3, 15, 4), MONTH("1 " &amp; AU$6 &amp; " " &amp; MID($AV$3, 15, 4)), 0 ), 'Raw Data'!$H:$H, "Non*", 'Raw Data'!$J:$J, "*ttendance", 'Raw Data'!$O:$O,""&amp;'Raw Data'!$B$1,'Raw Data'!$D:$D,"&lt;&gt;*ithdr*",'Raw Data'!$D:$D,"&lt;&gt;*ancel*",'Raw Data'!$P:$P,"--")
+
COUNTIFS('Raw Data'!$AN:$AN,"&lt;=" &amp;DATE(MID($AV$3, 15, 4), MONTH("1 " &amp; AU$6 &amp; " " &amp; MID($AV$3, 15, 4)) + 1, 0 ), 'Raw Data'!$AN:$AN,"&gt;" &amp;DATE(MID($AV$3, 15, 4), MONTH("1 " &amp; AU$6 &amp; " " &amp; MID($AV$3, 15, 4)), 0 ), 'Raw Data'!$H:$H, "Non*",  'Raw Data'!$J:$J, "*upport", 'Raw Data'!$P:$P,""&amp;'Raw Data'!$B$1,'Raw Data'!$D:$D,"&lt;&gt;*ithdr*",'Raw Data'!$D:$D,"&lt;&gt;*ancel*")
+
COUNTIFS('Raw Data'!$AN:$AN,"&lt;=" &amp;DATE(MID($AV$3, 15, 4), MONTH("1 " &amp; AU$6 &amp; " " &amp; MID($AV$3, 15, 4)) + 1, 0 ), 'Raw Data'!$AN:$AN,"&gt;" &amp;DATE(MID($AV$3, 15, 4), MONTH("1 " &amp; AU$6 &amp; " " &amp; MID($AV$3, 15, 4)), 0 ), 'Raw Data'!$H:$H, "Non*", 'Raw Data'!$J:$J, "*ttendance", 'Raw Data'!$P:$P,""&amp;'Raw Data'!$B$1,'Raw Data'!$D:$D,"&lt;&gt;*ithdr*",'Raw Data'!$D:$D,"&lt;&gt;*ancel*")</f>
        <v>0</v>
      </c>
      <c r="AV55" s="73"/>
      <c r="AW55" s="73"/>
      <c r="AX55" s="77"/>
      <c r="AY55" s="106">
        <f>COUNTIFS('Raw Data'!$AN:$AN,"&lt;=" &amp;DATE(MID($AV$3, 15, 4), MONTH("1 " &amp; AY$6 &amp; " " &amp; MID($AV$3, 15, 4)) + 1, 0 ), 'Raw Data'!$AN:$AN,"&gt;" &amp;DATE(MID($AV$3, 15, 4), MONTH("1 " &amp; AY$6 &amp; " " &amp; MID($AV$3, 15, 4)), 0 ), 'Raw Data'!$H:$H, "Non*",  'Raw Data'!$J:$J, "*upport", 'Raw Data'!$O:$O,""&amp;'Raw Data'!$B$1,'Raw Data'!$D:$D,"&lt;&gt;*ithdr*",'Raw Data'!$D:$D,"&lt;&gt;*ancel*",'Raw Data'!$P:$P,"--")
+
COUNTIFS('Raw Data'!$AN:$AN,"&lt;=" &amp;DATE(MID($AV$3, 15, 4), MONTH("1 " &amp; AY$6 &amp; " " &amp; MID($AV$3, 15, 4)) + 1, 0 ), 'Raw Data'!$AN:$AN,"&gt;" &amp;DATE(MID($AV$3, 15, 4), MONTH("1 " &amp; AY$6 &amp; " " &amp; MID($AV$3, 15, 4)), 0 ), 'Raw Data'!$H:$H, "Non*", 'Raw Data'!$J:$J, "*ttendance", 'Raw Data'!$O:$O,""&amp;'Raw Data'!$B$1,'Raw Data'!$D:$D,"&lt;&gt;*ithdr*",'Raw Data'!$D:$D,"&lt;&gt;*ancel*",'Raw Data'!$P:$P,"--")
+
COUNTIFS('Raw Data'!$AN:$AN,"&lt;=" &amp;DATE(MID($AV$3, 15, 4), MONTH("1 " &amp; AY$6 &amp; " " &amp; MID($AV$3, 15, 4)) + 1, 0 ), 'Raw Data'!$AN:$AN,"&gt;" &amp;DATE(MID($AV$3, 15, 4), MONTH("1 " &amp; AY$6 &amp; " " &amp; MID($AV$3, 15, 4)), 0 ), 'Raw Data'!$H:$H, "Non*",  'Raw Data'!$J:$J, "*upport", 'Raw Data'!$P:$P,""&amp;'Raw Data'!$B$1,'Raw Data'!$D:$D,"&lt;&gt;*ithdr*",'Raw Data'!$D:$D,"&lt;&gt;*ancel*")
+
COUNTIFS('Raw Data'!$AN:$AN,"&lt;=" &amp;DATE(MID($AV$3, 15, 4), MONTH("1 " &amp; AY$6 &amp; " " &amp; MID($AV$3, 15, 4)) + 1, 0 ), 'Raw Data'!$AN:$AN,"&gt;" &amp;DATE(MID($AV$3, 15, 4), MONTH("1 " &amp; AY$6 &amp; " " &amp; MID($AV$3, 15, 4)), 0 ), 'Raw Data'!$H:$H, "Non*", 'Raw Data'!$J:$J, "*ttendance", 'Raw Data'!$P:$P,""&amp;'Raw Data'!$B$1,'Raw Data'!$D:$D,"&lt;&gt;*ithdr*",'Raw Data'!$D:$D,"&lt;&gt;*ancel*")</f>
        <v>0</v>
      </c>
      <c r="AZ55" s="73"/>
      <c r="BA55" s="73"/>
      <c r="BB55" s="77"/>
      <c r="BC55" s="106">
        <f>COUNTIFS('Raw Data'!$AN:$AN,"&lt;=" &amp;DATE(MID($AV$3, 15, 4), MONTH("1 " &amp; BC$6 &amp; " " &amp; MID($AV$3, 15, 4)) + 1, 0 ), 'Raw Data'!$AN:$AN,"&gt;" &amp;DATE(MID($AV$3, 15, 4), MONTH("1 " &amp; BC$6 &amp; " " &amp; MID($AV$3, 15, 4)), 0 ), 'Raw Data'!$H:$H, "Non*",  'Raw Data'!$J:$J, "*upport", 'Raw Data'!$O:$O,""&amp;'Raw Data'!$B$1,'Raw Data'!$D:$D,"&lt;&gt;*ithdr*",'Raw Data'!$D:$D,"&lt;&gt;*ancel*",'Raw Data'!$P:$P,"--")
+
COUNTIFS('Raw Data'!$AN:$AN,"&lt;=" &amp;DATE(MID($AV$3, 15, 4), MONTH("1 " &amp; BC$6 &amp; " " &amp; MID($AV$3, 15, 4)) + 1, 0 ), 'Raw Data'!$AN:$AN,"&gt;" &amp;DATE(MID($AV$3, 15, 4), MONTH("1 " &amp; BC$6 &amp; " " &amp; MID($AV$3, 15, 4)), 0 ), 'Raw Data'!$H:$H, "Non*", 'Raw Data'!$J:$J, "*ttendance", 'Raw Data'!$O:$O,""&amp;'Raw Data'!$B$1,'Raw Data'!$D:$D,"&lt;&gt;*ithdr*",'Raw Data'!$D:$D,"&lt;&gt;*ancel*",'Raw Data'!$P:$P,"--")
+
COUNTIFS('Raw Data'!$AN:$AN,"&lt;=" &amp;DATE(MID($AV$3, 15, 4), MONTH("1 " &amp; BC$6 &amp; " " &amp; MID($AV$3, 15, 4)) + 1, 0 ), 'Raw Data'!$AN:$AN,"&gt;" &amp;DATE(MID($AV$3, 15, 4), MONTH("1 " &amp; BC$6 &amp; " " &amp; MID($AV$3, 15, 4)), 0 ), 'Raw Data'!$H:$H, "Non*",  'Raw Data'!$J:$J, "*upport", 'Raw Data'!$P:$P,""&amp;'Raw Data'!$B$1,'Raw Data'!$D:$D,"&lt;&gt;*ithdr*",'Raw Data'!$D:$D,"&lt;&gt;*ancel*")
+
COUNTIFS('Raw Data'!$AN:$AN,"&lt;=" &amp;DATE(MID($AV$3, 15, 4), MONTH("1 " &amp; BC$6 &amp; " " &amp; MID($AV$3, 15, 4)) + 1, 0 ), 'Raw Data'!$AN:$AN,"&gt;" &amp;DATE(MID($AV$3, 15, 4), MONTH("1 " &amp; BC$6 &amp; " " &amp; MID($AV$3, 15, 4)), 0 ), 'Raw Data'!$H:$H, "Non*", 'Raw Data'!$J:$J, "*ttendance", 'Raw Data'!$P:$P,""&amp;'Raw Data'!$B$1,'Raw Data'!$D:$D,"&lt;&gt;*ithdr*",'Raw Data'!$D:$D,"&lt;&gt;*ancel*")</f>
        <v>0</v>
      </c>
      <c r="BD55" s="73"/>
      <c r="BE55" s="73"/>
      <c r="BF55" s="74"/>
    </row>
    <row r="56" ht="12.75" customHeight="1">
      <c r="A56" s="95" t="s">
        <v>106</v>
      </c>
      <c r="B56" s="73"/>
      <c r="C56" s="73"/>
      <c r="D56" s="73"/>
      <c r="E56" s="73"/>
      <c r="F56" s="73"/>
      <c r="G56" s="73"/>
      <c r="H56" s="73"/>
      <c r="I56" s="73"/>
      <c r="J56" s="77"/>
      <c r="K56" s="110">
        <f>COUNTIFS('Raw Data'!$AN:$AN,"&lt;=" &amp;DATE(LEFT($AV$3, 4), MONTH("1 " &amp; K$6 &amp; " " &amp; LEFT($AV$3, 4)) + 1, 0 ), 'Raw Data'!$AN:$AN,"&gt;" &amp;DATE(LEFT($AV$3, 4), MONTH("1 " &amp; K$6 &amp; " " &amp; LEFT($AV$3, 4)), 0 ), 'Raw Data'!$H:$H, "Non*",  'Raw Data'!$J:$J, "Departmental Supp*", 'Raw Data'!$O:$O,""&amp;'Raw Data'!$B$1,'Raw Data'!$D:$D,"&lt;&gt;*ithdr*",'Raw Data'!$D:$D,"&lt;&gt;*ancel*",'Raw Data'!$P:$P,"--")
+
COUNTIFS('Raw Data'!$AN:$AN,"&lt;=" &amp;DATE(LEFT($AV$3, 4), MONTH("1 " &amp; K$6 &amp; " " &amp; LEFT($AV$3, 4)) + 1, 0 ), 'Raw Data'!$AN:$AN,"&gt;" &amp;DATE(LEFT($AV$3, 4), MONTH("1 " &amp; K$6 &amp; " " &amp; LEFT($AV$3, 4)), 0 ), 'Raw Data'!$H:$H, "Non*",  'Raw Data'!$J:$J, "Departmental Supp*", 'Raw Data'!$P:$P,""&amp;'Raw Data'!$B$1,'Raw Data'!$D:$D,"&lt;&gt;*ithdr*",'Raw Data'!$D:$D,"&lt;&gt;*ancel*")</f>
        <v>0</v>
      </c>
      <c r="L56" s="73"/>
      <c r="M56" s="73"/>
      <c r="N56" s="77"/>
      <c r="O56" s="110">
        <f>COUNTIFS('Raw Data'!$AN:$AN,"&lt;=" &amp;DATE(LEFT($AV$3, 4), MONTH("1 " &amp; O$6 &amp; " " &amp; LEFT($AV$3, 4)) + 1, 0 ), 'Raw Data'!$AN:$AN,"&gt;" &amp;DATE(LEFT($AV$3, 4), MONTH("1 " &amp; O$6 &amp; " " &amp; LEFT($AV$3, 4)), 0 ), 'Raw Data'!$H:$H, "Non*",  'Raw Data'!$J:$J, "Departmental Supp*", 'Raw Data'!$O:$O,""&amp;'Raw Data'!$B$1,'Raw Data'!$D:$D,"&lt;&gt;*ithdr*",'Raw Data'!$D:$D,"&lt;&gt;*ancel*",'Raw Data'!$P:$P,"--")
+
COUNTIFS('Raw Data'!$AN:$AN,"&lt;=" &amp;DATE(LEFT($AV$3, 4), MONTH("1 " &amp; O$6 &amp; " " &amp; LEFT($AV$3, 4)) + 1, 0 ), 'Raw Data'!$AN:$AN,"&gt;" &amp;DATE(LEFT($AV$3, 4), MONTH("1 " &amp; O$6 &amp; " " &amp; LEFT($AV$3, 4)), 0 ), 'Raw Data'!$H:$H, "Non*",  'Raw Data'!$J:$J, "Departmental Supp*", 'Raw Data'!$P:$P,""&amp;'Raw Data'!$B$1,'Raw Data'!$D:$D,"&lt;&gt;*ithdr*",'Raw Data'!$D:$D,"&lt;&gt;*ancel*")</f>
        <v>0</v>
      </c>
      <c r="P56" s="73"/>
      <c r="Q56" s="73"/>
      <c r="R56" s="77"/>
      <c r="S56" s="110">
        <f>COUNTIFS('Raw Data'!$AN:$AN,"&lt;=" &amp;DATE(LEFT($AV$3, 4), MONTH("1 " &amp; S$6 &amp; " " &amp; LEFT($AV$3, 4)) + 1, 0 ), 'Raw Data'!$AN:$AN,"&gt;" &amp;DATE(LEFT($AV$3, 4), MONTH("1 " &amp; S$6 &amp; " " &amp; LEFT($AV$3, 4)), 0 ), 'Raw Data'!$H:$H, "Non*",  'Raw Data'!$J:$J, "Departmental Supp*", 'Raw Data'!$O:$O,""&amp;'Raw Data'!$B$1,'Raw Data'!$D:$D,"&lt;&gt;*ithdr*",'Raw Data'!$D:$D,"&lt;&gt;*ancel*",'Raw Data'!$P:$P,"--")
+
COUNTIFS('Raw Data'!$AN:$AN,"&lt;=" &amp;DATE(LEFT($AV$3, 4), MONTH("1 " &amp; S$6 &amp; " " &amp; LEFT($AV$3, 4)) + 1, 0 ), 'Raw Data'!$AN:$AN,"&gt;" &amp;DATE(LEFT($AV$3, 4), MONTH("1 " &amp; S$6 &amp; " " &amp; LEFT($AV$3, 4)), 0 ), 'Raw Data'!$H:$H, "Non*",  'Raw Data'!$J:$J, "Departmental Supp*", 'Raw Data'!$P:$P,""&amp;'Raw Data'!$B$1,'Raw Data'!$D:$D,"&lt;&gt;*ithdr*",'Raw Data'!$D:$D,"&lt;&gt;*ancel*")</f>
        <v>0</v>
      </c>
      <c r="T56" s="73"/>
      <c r="U56" s="73"/>
      <c r="V56" s="77"/>
      <c r="W56" s="110">
        <f>COUNTIFS('Raw Data'!$AN:$AN,"&lt;=" &amp;DATE(LEFT($AV$3, 4), MONTH("1 " &amp; W$6 &amp; " " &amp; LEFT($AV$3, 4)) + 1, 0 ), 'Raw Data'!$AN:$AN,"&gt;" &amp;DATE(LEFT($AV$3, 4), MONTH("1 " &amp; W$6 &amp; " " &amp; LEFT($AV$3, 4)), 0 ), 'Raw Data'!$H:$H, "Non*",  'Raw Data'!$J:$J, "Departmental Supp*", 'Raw Data'!$O:$O,""&amp;'Raw Data'!$B$1,'Raw Data'!$D:$D,"&lt;&gt;*ithdr*",'Raw Data'!$D:$D,"&lt;&gt;*ancel*",'Raw Data'!$P:$P,"--")
+
COUNTIFS('Raw Data'!$AN:$AN,"&lt;=" &amp;DATE(LEFT($AV$3, 4), MONTH("1 " &amp; W$6 &amp; " " &amp; LEFT($AV$3, 4)) + 1, 0 ), 'Raw Data'!$AN:$AN,"&gt;" &amp;DATE(LEFT($AV$3, 4), MONTH("1 " &amp; W$6 &amp; " " &amp; LEFT($AV$3, 4)), 0 ), 'Raw Data'!$H:$H, "Non*",  'Raw Data'!$J:$J, "Departmental Supp*", 'Raw Data'!$P:$P,""&amp;'Raw Data'!$B$1,'Raw Data'!$D:$D,"&lt;&gt;*ithdr*",'Raw Data'!$D:$D,"&lt;&gt;*ancel*")</f>
        <v>0</v>
      </c>
      <c r="X56" s="73"/>
      <c r="Y56" s="73"/>
      <c r="Z56" s="77"/>
      <c r="AA56" s="110">
        <f>COUNTIFS('Raw Data'!$AN:$AN,"&lt;=" &amp;DATE(LEFT($AV$3, 4), MONTH("1 " &amp; AA$6 &amp; " " &amp; LEFT($AV$3, 4)) + 1, 0 ), 'Raw Data'!$AN:$AN,"&gt;" &amp;DATE(LEFT($AV$3, 4), MONTH("1 " &amp; AA$6 &amp; " " &amp; LEFT($AV$3, 4)), 0 ), 'Raw Data'!$H:$H, "Non*",  'Raw Data'!$J:$J, "Departmental Supp*", 'Raw Data'!$O:$O,""&amp;'Raw Data'!$B$1,'Raw Data'!$D:$D,"&lt;&gt;*ithdr*",'Raw Data'!$D:$D,"&lt;&gt;*ancel*",'Raw Data'!$P:$P,"--")
+
COUNTIFS('Raw Data'!$AN:$AN,"&lt;=" &amp;DATE(LEFT($AV$3, 4), MONTH("1 " &amp; AA$6 &amp; " " &amp; LEFT($AV$3, 4)) + 1, 0 ), 'Raw Data'!$AN:$AN,"&gt;" &amp;DATE(LEFT($AV$3, 4), MONTH("1 " &amp; AA$6 &amp; " " &amp; LEFT($AV$3, 4)), 0 ), 'Raw Data'!$H:$H, "Non*",  'Raw Data'!$J:$J, "Departmental Supp*", 'Raw Data'!$P:$P,""&amp;'Raw Data'!$B$1,'Raw Data'!$D:$D,"&lt;&gt;*ithdr*",'Raw Data'!$D:$D,"&lt;&gt;*ancel*")</f>
        <v>0</v>
      </c>
      <c r="AB56" s="73"/>
      <c r="AC56" s="73"/>
      <c r="AD56" s="77"/>
      <c r="AE56" s="110">
        <f>COUNTIFS('Raw Data'!$AN:$AN,"&lt;=" &amp;DATE(LEFT($AV$3, 4), MONTH("1 " &amp; AE$6 &amp; " " &amp; LEFT($AV$3, 4)) + 1, 0 ), 'Raw Data'!$AN:$AN,"&gt;" &amp;DATE(LEFT($AV$3, 4), MONTH("1 " &amp; AE$6 &amp; " " &amp; LEFT($AV$3, 4)), 0 ), 'Raw Data'!$H:$H, "Non*",  'Raw Data'!$J:$J, "Departmental Supp*", 'Raw Data'!$O:$O,""&amp;'Raw Data'!$B$1,'Raw Data'!$D:$D,"&lt;&gt;*ithdr*",'Raw Data'!$D:$D,"&lt;&gt;*ancel*",'Raw Data'!$P:$P,"--")
+
COUNTIFS('Raw Data'!$AN:$AN,"&lt;=" &amp;DATE(LEFT($AV$3, 4), MONTH("1 " &amp; AE$6 &amp; " " &amp; LEFT($AV$3, 4)) + 1, 0 ), 'Raw Data'!$AN:$AN,"&gt;" &amp;DATE(LEFT($AV$3, 4), MONTH("1 " &amp; AE$6 &amp; " " &amp; LEFT($AV$3, 4)), 0 ), 'Raw Data'!$H:$H, "Non*",  'Raw Data'!$J:$J, "Departmental Supp*", 'Raw Data'!$P:$P,""&amp;'Raw Data'!$B$1,'Raw Data'!$D:$D,"&lt;&gt;*ithdr*",'Raw Data'!$D:$D,"&lt;&gt;*ancel*")</f>
        <v>0</v>
      </c>
      <c r="AF56" s="73"/>
      <c r="AG56" s="73"/>
      <c r="AH56" s="77"/>
      <c r="AI56" s="110">
        <f>COUNTIFS('Raw Data'!$AN:$AN,"&lt;=" &amp;DATE(LEFT($AV$3, 4), MONTH("1 " &amp; AI$6 &amp; " " &amp; LEFT($AV$3, 4)) + 1, 0 ), 'Raw Data'!$AN:$AN,"&gt;" &amp;DATE(LEFT($AV$3, 4), MONTH("1 " &amp; AI$6 &amp; " " &amp; LEFT($AV$3, 4)), 0 ), 'Raw Data'!$H:$H, "Non*",  'Raw Data'!$J:$J, "Departmental Supp*", 'Raw Data'!$O:$O,""&amp;'Raw Data'!$B$1,'Raw Data'!$D:$D,"&lt;&gt;*ithdr*",'Raw Data'!$D:$D,"&lt;&gt;*ancel*",'Raw Data'!$P:$P,"--")
+
COUNTIFS('Raw Data'!$AN:$AN,"&lt;=" &amp;DATE(LEFT($AV$3, 4), MONTH("1 " &amp; AI$6 &amp; " " &amp; LEFT($AV$3, 4)) + 1, 0 ), 'Raw Data'!$AN:$AN,"&gt;" &amp;DATE(LEFT($AV$3, 4), MONTH("1 " &amp; AI$6 &amp; " " &amp; LEFT($AV$3, 4)), 0 ), 'Raw Data'!$H:$H, "Non*",  'Raw Data'!$J:$J, "Departmental Supp*", 'Raw Data'!$P:$P,""&amp;'Raw Data'!$B$1,'Raw Data'!$D:$D,"&lt;&gt;*ithdr*",'Raw Data'!$D:$D,"&lt;&gt;*ancel*")</f>
        <v>0</v>
      </c>
      <c r="AJ56" s="73"/>
      <c r="AK56" s="73"/>
      <c r="AL56" s="77"/>
      <c r="AM56" s="110">
        <f>COUNTIFS('Raw Data'!$AN:$AN,"&lt;=" &amp;DATE(LEFT($AV$3, 4), MONTH("1 " &amp; AM$6 &amp; " " &amp; LEFT($AV$3, 4)) + 1, 0 ), 'Raw Data'!$AN:$AN,"&gt;" &amp;DATE(LEFT($AV$3, 4), MONTH("1 " &amp; AM$6 &amp; " " &amp; LEFT($AV$3, 4)), 0 ), 'Raw Data'!$H:$H, "Non*",  'Raw Data'!$J:$J, "Departmental Supp*", 'Raw Data'!$O:$O,""&amp;'Raw Data'!$B$1,'Raw Data'!$D:$D,"&lt;&gt;*ithdr*",'Raw Data'!$D:$D,"&lt;&gt;*ancel*",'Raw Data'!$P:$P,"--")
+
COUNTIFS('Raw Data'!$AN:$AN,"&lt;=" &amp;DATE(LEFT($AV$3, 4), MONTH("1 " &amp; AM$6 &amp; " " &amp; LEFT($AV$3, 4)) + 1, 0 ), 'Raw Data'!$AN:$AN,"&gt;" &amp;DATE(LEFT($AV$3, 4), MONTH("1 " &amp; AM$6 &amp; " " &amp; LEFT($AV$3, 4)), 0 ), 'Raw Data'!$H:$H, "Non*",  'Raw Data'!$J:$J, "Departmental Supp*", 'Raw Data'!$P:$P,""&amp;'Raw Data'!$B$1,'Raw Data'!$D:$D,"&lt;&gt;*ithdr*",'Raw Data'!$D:$D,"&lt;&gt;*ancel*")</f>
        <v>0</v>
      </c>
      <c r="AN56" s="73"/>
      <c r="AO56" s="73"/>
      <c r="AP56" s="77"/>
      <c r="AQ56" s="110">
        <f>COUNTIFS('Raw Data'!$AN:$AN,"&lt;=" &amp;DATE(LEFT($AV$3, 4), MONTH("1 " &amp; AQ$6 &amp; " " &amp; LEFT($AV$3, 4)) + 1, 0 ), 'Raw Data'!$AN:$AN,"&gt;" &amp;DATE(LEFT($AV$3, 4), MONTH("1 " &amp; AQ$6 &amp; " " &amp; LEFT($AV$3, 4)), 0 ), 'Raw Data'!$H:$H, "Non*",  'Raw Data'!$J:$J, "Departmental Supp*", 'Raw Data'!$O:$O,""&amp;'Raw Data'!$B$1,'Raw Data'!$D:$D,"&lt;&gt;*ithdr*",'Raw Data'!$D:$D,"&lt;&gt;*ancel*",'Raw Data'!$P:$P,"--")
+
COUNTIFS('Raw Data'!$AN:$AN,"&lt;=" &amp;DATE(LEFT($AV$3, 4), MONTH("1 " &amp; AQ$6 &amp; " " &amp; LEFT($AV$3, 4)) + 1, 0 ), 'Raw Data'!$AN:$AN,"&gt;" &amp;DATE(LEFT($AV$3, 4), MONTH("1 " &amp; AQ$6 &amp; " " &amp; LEFT($AV$3, 4)), 0 ), 'Raw Data'!$H:$H, "Non*",  'Raw Data'!$J:$J, "Departmental Supp*", 'Raw Data'!$P:$P,""&amp;'Raw Data'!$B$1,'Raw Data'!$D:$D,"&lt;&gt;*ithdr*",'Raw Data'!$D:$D,"&lt;&gt;*ancel*")</f>
        <v>0</v>
      </c>
      <c r="AR56" s="73"/>
      <c r="AS56" s="73"/>
      <c r="AT56" s="77"/>
      <c r="AU56" s="110">
        <f>COUNTIFS('Raw Data'!$AN:$AN,"&lt;=" &amp;DATE(MID($AV$3, 15, 4), MONTH("1 " &amp; AU$6 &amp; " " &amp; MID($AV$3, 15, 4)) + 1, 0 ), 'Raw Data'!$AN:$AN,"&gt;" &amp;DATE(MID($AV$3, 15, 4), MONTH("1 " &amp; AU$6 &amp; " " &amp; MID($AV$3, 15, 4)), 0 ), 'Raw Data'!$H:$H, "Non*",  'Raw Data'!$J:$J, "Departmental Supp*", 'Raw Data'!$O:$O,""&amp;'Raw Data'!$B$1,'Raw Data'!$D:$D,"&lt;&gt;*ithdr*",'Raw Data'!$D:$D,"&lt;&gt;*ancel*",'Raw Data'!$P:$P,"--")
+
COUNTIFS('Raw Data'!$AN:$AN,"&lt;=" &amp;DATE(MID($AV$3, 15, 4), MONTH("1 " &amp; AU$6 &amp; " " &amp; MID($AV$3, 15, 4)) + 1, 0 ), 'Raw Data'!$AN:$AN,"&gt;" &amp;DATE(MID($AV$3, 15, 4), MONTH("1 " &amp; AU$6 &amp; " " &amp; MID($AV$3, 15, 4)), 0 ), 'Raw Data'!$H:$H, "Non*",  'Raw Data'!$J:$J, "Departmental Supp*", 'Raw Data'!$P:$P,""&amp;'Raw Data'!$B$1,'Raw Data'!$D:$D,"&lt;&gt;*ithdr*",'Raw Data'!$D:$D,"&lt;&gt;*ancel*")</f>
        <v>0</v>
      </c>
      <c r="AV56" s="73"/>
      <c r="AW56" s="73"/>
      <c r="AX56" s="77"/>
      <c r="AY56" s="110">
        <f>COUNTIFS('Raw Data'!$AN:$AN,"&lt;=" &amp;DATE(MID($AV$3, 15, 4), MONTH("1 " &amp; AY$6 &amp; " " &amp; MID($AV$3, 15, 4)) + 1, 0 ), 'Raw Data'!$AN:$AN,"&gt;" &amp;DATE(MID($AV$3, 15, 4), MONTH("1 " &amp; AY$6 &amp; " " &amp; MID($AV$3, 15, 4)), 0 ), 'Raw Data'!$H:$H, "Non*",  'Raw Data'!$J:$J, "Departmental Supp*", 'Raw Data'!$O:$O,""&amp;'Raw Data'!$B$1,'Raw Data'!$D:$D,"&lt;&gt;*ithdr*",'Raw Data'!$D:$D,"&lt;&gt;*ancel*",'Raw Data'!$P:$P,"--")
+
COUNTIFS('Raw Data'!$AN:$AN,"&lt;=" &amp;DATE(MID($AV$3, 15, 4), MONTH("1 " &amp; AY$6 &amp; " " &amp; MID($AV$3, 15, 4)) + 1, 0 ), 'Raw Data'!$AN:$AN,"&gt;" &amp;DATE(MID($AV$3, 15, 4), MONTH("1 " &amp; AY$6 &amp; " " &amp; MID($AV$3, 15, 4)), 0 ), 'Raw Data'!$H:$H, "Non*",  'Raw Data'!$J:$J, "Departmental Supp*", 'Raw Data'!$P:$P,""&amp;'Raw Data'!$B$1,'Raw Data'!$D:$D,"&lt;&gt;*ithdr*",'Raw Data'!$D:$D,"&lt;&gt;*ancel*")</f>
        <v>0</v>
      </c>
      <c r="AZ56" s="73"/>
      <c r="BA56" s="73"/>
      <c r="BB56" s="77"/>
      <c r="BC56" s="110">
        <f>COUNTIFS('Raw Data'!$AN:$AN,"&lt;=" &amp;DATE(MID($AV$3, 15, 4), MONTH("1 " &amp; BC$6 &amp; " " &amp; MID($AV$3, 15, 4)) + 1, 0 ), 'Raw Data'!$AN:$AN,"&gt;" &amp;DATE(MID($AV$3, 15, 4), MONTH("1 " &amp; BC$6 &amp; " " &amp; MID($AV$3, 15, 4)), 0 ), 'Raw Data'!$H:$H, "Non*",  'Raw Data'!$J:$J, "Departmental Supp*", 'Raw Data'!$O:$O,""&amp;'Raw Data'!$B$1,'Raw Data'!$D:$D,"&lt;&gt;*ithdr*",'Raw Data'!$D:$D,"&lt;&gt;*ancel*",'Raw Data'!$P:$P,"--")
+
COUNTIFS('Raw Data'!$AN:$AN,"&lt;=" &amp;DATE(MID($AV$3, 15, 4), MONTH("1 " &amp; BC$6 &amp; " " &amp; MID($AV$3, 15, 4)) + 1, 0 ), 'Raw Data'!$AN:$AN,"&gt;" &amp;DATE(MID($AV$3, 15, 4), MONTH("1 " &amp; BC$6 &amp; " " &amp; MID($AV$3, 15, 4)), 0 ), 'Raw Data'!$H:$H, "Non*",  'Raw Data'!$J:$J, "Departmental Supp*", 'Raw Data'!$P:$P,""&amp;'Raw Data'!$B$1,'Raw Data'!$D:$D,"&lt;&gt;*ithdr*",'Raw Data'!$D:$D,"&lt;&gt;*ancel*")</f>
        <v>0</v>
      </c>
      <c r="BD56" s="73"/>
      <c r="BE56" s="73"/>
      <c r="BF56" s="74"/>
    </row>
    <row r="57" ht="12.75" customHeight="1">
      <c r="A57" s="95" t="s">
        <v>107</v>
      </c>
      <c r="B57" s="73"/>
      <c r="C57" s="73"/>
      <c r="D57" s="73"/>
      <c r="E57" s="73"/>
      <c r="F57" s="73"/>
      <c r="G57" s="73"/>
      <c r="H57" s="73"/>
      <c r="I57" s="73"/>
      <c r="J57" s="77"/>
      <c r="K57" s="110">
        <f>COUNTIFS('Raw Data'!$AN:$AN,"&lt;=" &amp;DATE(LEFT($AV$3, 4), MONTH("1 " &amp; K$6 &amp; " " &amp; LEFT($AV$3, 4)) + 1, 0 ), 'Raw Data'!$AN:$AN,"&gt;" &amp;DATE(LEFT($AV$3, 4), MONTH("1 " &amp; K$6 &amp; " " &amp; LEFT($AV$3, 4)), 0 ), 'Raw Data'!$H:$H, "Non*",  'Raw Data'!$J:$J, "Meeting Attendance", 'Raw Data'!$O:$O,""&amp;'Raw Data'!$B$1,'Raw Data'!$D:$D,"&lt;&gt;*ithdr*",'Raw Data'!$D:$D,"&lt;&gt;*ancel*",'Raw Data'!$P:$P,"--")
+
COUNTIFS('Raw Data'!$AN:$AN,"&lt;=" &amp;DATE(LEFT($AV$3, 4), MONTH("1 " &amp; K$6 &amp; " " &amp; LEFT($AV$3, 4)) + 1, 0 ), 'Raw Data'!$AN:$AN,"&gt;" &amp;DATE(LEFT($AV$3, 4), MONTH("1 " &amp; K$6 &amp; " " &amp; LEFT($AV$3, 4)), 0 ), 'Raw Data'!$H:$H, "Non*",  'Raw Data'!$J:$J, "Meeting Attendance", 'Raw Data'!$P:$P,""&amp;'Raw Data'!$B$1,'Raw Data'!$D:$D,"&lt;&gt;*ithdr*",'Raw Data'!$D:$D,"&lt;&gt;*ancel*")</f>
        <v>0</v>
      </c>
      <c r="L57" s="73"/>
      <c r="M57" s="73"/>
      <c r="N57" s="77"/>
      <c r="O57" s="110">
        <f>COUNTIFS('Raw Data'!$AN:$AN,"&lt;=" &amp;DATE(LEFT($AV$3, 4), MONTH("1 " &amp; O$6 &amp; " " &amp; LEFT($AV$3, 4)) + 1, 0 ), 'Raw Data'!$AN:$AN,"&gt;" &amp;DATE(LEFT($AV$3, 4), MONTH("1 " &amp; O$6 &amp; " " &amp; LEFT($AV$3, 4)), 0 ), 'Raw Data'!$H:$H, "Non*",  'Raw Data'!$J:$J, "Meeting Attendance", 'Raw Data'!$O:$O,""&amp;'Raw Data'!$B$1,'Raw Data'!$D:$D,"&lt;&gt;*ithdr*",'Raw Data'!$D:$D,"&lt;&gt;*ancel*",'Raw Data'!$P:$P,"--")
+
COUNTIFS('Raw Data'!$AN:$AN,"&lt;=" &amp;DATE(LEFT($AV$3, 4), MONTH("1 " &amp; O$6 &amp; " " &amp; LEFT($AV$3, 4)) + 1, 0 ), 'Raw Data'!$AN:$AN,"&gt;" &amp;DATE(LEFT($AV$3, 4), MONTH("1 " &amp; O$6 &amp; " " &amp; LEFT($AV$3, 4)), 0 ), 'Raw Data'!$H:$H, "Non*",  'Raw Data'!$J:$J, "Meeting Attendance", 'Raw Data'!$P:$P,""&amp;'Raw Data'!$B$1,'Raw Data'!$D:$D,"&lt;&gt;*ithdr*",'Raw Data'!$D:$D,"&lt;&gt;*ancel*")</f>
        <v>0</v>
      </c>
      <c r="P57" s="73"/>
      <c r="Q57" s="73"/>
      <c r="R57" s="77"/>
      <c r="S57" s="110">
        <f>COUNTIFS('Raw Data'!$AN:$AN,"&lt;=" &amp;DATE(LEFT($AV$3, 4), MONTH("1 " &amp; S$6 &amp; " " &amp; LEFT($AV$3, 4)) + 1, 0 ), 'Raw Data'!$AN:$AN,"&gt;" &amp;DATE(LEFT($AV$3, 4), MONTH("1 " &amp; S$6 &amp; " " &amp; LEFT($AV$3, 4)), 0 ), 'Raw Data'!$H:$H, "Non*",  'Raw Data'!$J:$J, "Meeting Attendance", 'Raw Data'!$O:$O,""&amp;'Raw Data'!$B$1,'Raw Data'!$D:$D,"&lt;&gt;*ithdr*",'Raw Data'!$D:$D,"&lt;&gt;*ancel*",'Raw Data'!$P:$P,"--")
+
COUNTIFS('Raw Data'!$AN:$AN,"&lt;=" &amp;DATE(LEFT($AV$3, 4), MONTH("1 " &amp; S$6 &amp; " " &amp; LEFT($AV$3, 4)) + 1, 0 ), 'Raw Data'!$AN:$AN,"&gt;" &amp;DATE(LEFT($AV$3, 4), MONTH("1 " &amp; S$6 &amp; " " &amp; LEFT($AV$3, 4)), 0 ), 'Raw Data'!$H:$H, "Non*",  'Raw Data'!$J:$J, "Meeting Attendance", 'Raw Data'!$P:$P,""&amp;'Raw Data'!$B$1,'Raw Data'!$D:$D,"&lt;&gt;*ithdr*",'Raw Data'!$D:$D,"&lt;&gt;*ancel*")</f>
        <v>0</v>
      </c>
      <c r="T57" s="73"/>
      <c r="U57" s="73"/>
      <c r="V57" s="77"/>
      <c r="W57" s="110">
        <f>COUNTIFS('Raw Data'!$AN:$AN,"&lt;=" &amp;DATE(LEFT($AV$3, 4), MONTH("1 " &amp; W$6 &amp; " " &amp; LEFT($AV$3, 4)) + 1, 0 ), 'Raw Data'!$AN:$AN,"&gt;" &amp;DATE(LEFT($AV$3, 4), MONTH("1 " &amp; W$6 &amp; " " &amp; LEFT($AV$3, 4)), 0 ), 'Raw Data'!$H:$H, "Non*",  'Raw Data'!$J:$J, "Meeting Attendance", 'Raw Data'!$O:$O,""&amp;'Raw Data'!$B$1,'Raw Data'!$D:$D,"&lt;&gt;*ithdr*",'Raw Data'!$D:$D,"&lt;&gt;*ancel*",'Raw Data'!$P:$P,"--")
+
COUNTIFS('Raw Data'!$AN:$AN,"&lt;=" &amp;DATE(LEFT($AV$3, 4), MONTH("1 " &amp; W$6 &amp; " " &amp; LEFT($AV$3, 4)) + 1, 0 ), 'Raw Data'!$AN:$AN,"&gt;" &amp;DATE(LEFT($AV$3, 4), MONTH("1 " &amp; W$6 &amp; " " &amp; LEFT($AV$3, 4)), 0 ), 'Raw Data'!$H:$H, "Non*",  'Raw Data'!$J:$J, "Meeting Attendance", 'Raw Data'!$P:$P,""&amp;'Raw Data'!$B$1,'Raw Data'!$D:$D,"&lt;&gt;*ithdr*",'Raw Data'!$D:$D,"&lt;&gt;*ancel*")</f>
        <v>0</v>
      </c>
      <c r="X57" s="73"/>
      <c r="Y57" s="73"/>
      <c r="Z57" s="77"/>
      <c r="AA57" s="110">
        <f>COUNTIFS('Raw Data'!$AN:$AN,"&lt;=" &amp;DATE(LEFT($AV$3, 4), MONTH("1 " &amp; AA$6 &amp; " " &amp; LEFT($AV$3, 4)) + 1, 0 ), 'Raw Data'!$AN:$AN,"&gt;" &amp;DATE(LEFT($AV$3, 4), MONTH("1 " &amp; AA$6 &amp; " " &amp; LEFT($AV$3, 4)), 0 ), 'Raw Data'!$H:$H, "Non*",  'Raw Data'!$J:$J, "Meeting Attendance", 'Raw Data'!$O:$O,""&amp;'Raw Data'!$B$1,'Raw Data'!$D:$D,"&lt;&gt;*ithdr*",'Raw Data'!$D:$D,"&lt;&gt;*ancel*",'Raw Data'!$P:$P,"--")
+
COUNTIFS('Raw Data'!$AN:$AN,"&lt;=" &amp;DATE(LEFT($AV$3, 4), MONTH("1 " &amp; AA$6 &amp; " " &amp; LEFT($AV$3, 4)) + 1, 0 ), 'Raw Data'!$AN:$AN,"&gt;" &amp;DATE(LEFT($AV$3, 4), MONTH("1 " &amp; AA$6 &amp; " " &amp; LEFT($AV$3, 4)), 0 ), 'Raw Data'!$H:$H, "Non*",  'Raw Data'!$J:$J, "Meeting Attendance", 'Raw Data'!$P:$P,""&amp;'Raw Data'!$B$1,'Raw Data'!$D:$D,"&lt;&gt;*ithdr*",'Raw Data'!$D:$D,"&lt;&gt;*ancel*")</f>
        <v>0</v>
      </c>
      <c r="AB57" s="73"/>
      <c r="AC57" s="73"/>
      <c r="AD57" s="77"/>
      <c r="AE57" s="110">
        <f>COUNTIFS('Raw Data'!$AN:$AN,"&lt;=" &amp;DATE(LEFT($AV$3, 4), MONTH("1 " &amp; AE$6 &amp; " " &amp; LEFT($AV$3, 4)) + 1, 0 ), 'Raw Data'!$AN:$AN,"&gt;" &amp;DATE(LEFT($AV$3, 4), MONTH("1 " &amp; AE$6 &amp; " " &amp; LEFT($AV$3, 4)), 0 ), 'Raw Data'!$H:$H, "Non*",  'Raw Data'!$J:$J, "Meeting Attendance", 'Raw Data'!$O:$O,""&amp;'Raw Data'!$B$1,'Raw Data'!$D:$D,"&lt;&gt;*ithdr*",'Raw Data'!$D:$D,"&lt;&gt;*ancel*",'Raw Data'!$P:$P,"--")
+
COUNTIFS('Raw Data'!$AN:$AN,"&lt;=" &amp;DATE(LEFT($AV$3, 4), MONTH("1 " &amp; AE$6 &amp; " " &amp; LEFT($AV$3, 4)) + 1, 0 ), 'Raw Data'!$AN:$AN,"&gt;" &amp;DATE(LEFT($AV$3, 4), MONTH("1 " &amp; AE$6 &amp; " " &amp; LEFT($AV$3, 4)), 0 ), 'Raw Data'!$H:$H, "Non*",  'Raw Data'!$J:$J, "Meeting Attendance", 'Raw Data'!$P:$P,""&amp;'Raw Data'!$B$1,'Raw Data'!$D:$D,"&lt;&gt;*ithdr*",'Raw Data'!$D:$D,"&lt;&gt;*ancel*")</f>
        <v>0</v>
      </c>
      <c r="AF57" s="73"/>
      <c r="AG57" s="73"/>
      <c r="AH57" s="77"/>
      <c r="AI57" s="110">
        <f>COUNTIFS('Raw Data'!$AN:$AN,"&lt;=" &amp;DATE(LEFT($AV$3, 4), MONTH("1 " &amp; AI$6 &amp; " " &amp; LEFT($AV$3, 4)) + 1, 0 ), 'Raw Data'!$AN:$AN,"&gt;" &amp;DATE(LEFT($AV$3, 4), MONTH("1 " &amp; AI$6 &amp; " " &amp; LEFT($AV$3, 4)), 0 ), 'Raw Data'!$H:$H, "Non*",  'Raw Data'!$J:$J, "Meeting Attendance", 'Raw Data'!$O:$O,""&amp;'Raw Data'!$B$1,'Raw Data'!$D:$D,"&lt;&gt;*ithdr*",'Raw Data'!$D:$D,"&lt;&gt;*ancel*",'Raw Data'!$P:$P,"--")
+
COUNTIFS('Raw Data'!$AN:$AN,"&lt;=" &amp;DATE(LEFT($AV$3, 4), MONTH("1 " &amp; AI$6 &amp; " " &amp; LEFT($AV$3, 4)) + 1, 0 ), 'Raw Data'!$AN:$AN,"&gt;" &amp;DATE(LEFT($AV$3, 4), MONTH("1 " &amp; AI$6 &amp; " " &amp; LEFT($AV$3, 4)), 0 ), 'Raw Data'!$H:$H, "Non*",  'Raw Data'!$J:$J, "Meeting Attendance", 'Raw Data'!$P:$P,""&amp;'Raw Data'!$B$1,'Raw Data'!$D:$D,"&lt;&gt;*ithdr*",'Raw Data'!$D:$D,"&lt;&gt;*ancel*")</f>
        <v>0</v>
      </c>
      <c r="AJ57" s="73"/>
      <c r="AK57" s="73"/>
      <c r="AL57" s="77"/>
      <c r="AM57" s="110">
        <f>COUNTIFS('Raw Data'!$AN:$AN,"&lt;=" &amp;DATE(LEFT($AV$3, 4), MONTH("1 " &amp; AM$6 &amp; " " &amp; LEFT($AV$3, 4)) + 1, 0 ), 'Raw Data'!$AN:$AN,"&gt;" &amp;DATE(LEFT($AV$3, 4), MONTH("1 " &amp; AM$6 &amp; " " &amp; LEFT($AV$3, 4)), 0 ), 'Raw Data'!$H:$H, "Non*",  'Raw Data'!$J:$J, "Meeting Attendance", 'Raw Data'!$O:$O,""&amp;'Raw Data'!$B$1,'Raw Data'!$D:$D,"&lt;&gt;*ithdr*",'Raw Data'!$D:$D,"&lt;&gt;*ancel*",'Raw Data'!$P:$P,"--")
+
COUNTIFS('Raw Data'!$AN:$AN,"&lt;=" &amp;DATE(LEFT($AV$3, 4), MONTH("1 " &amp; AM$6 &amp; " " &amp; LEFT($AV$3, 4)) + 1, 0 ), 'Raw Data'!$AN:$AN,"&gt;" &amp;DATE(LEFT($AV$3, 4), MONTH("1 " &amp; AM$6 &amp; " " &amp; LEFT($AV$3, 4)), 0 ), 'Raw Data'!$H:$H, "Non*",  'Raw Data'!$J:$J, "Meeting Attendance", 'Raw Data'!$P:$P,""&amp;'Raw Data'!$B$1,'Raw Data'!$D:$D,"&lt;&gt;*ithdr*",'Raw Data'!$D:$D,"&lt;&gt;*ancel*")</f>
        <v>0</v>
      </c>
      <c r="AN57" s="73"/>
      <c r="AO57" s="73"/>
      <c r="AP57" s="77"/>
      <c r="AQ57" s="110">
        <f>COUNTIFS('Raw Data'!$AN:$AN,"&lt;=" &amp;DATE(LEFT($AV$3, 4), MONTH("1 " &amp; AQ$6 &amp; " " &amp; LEFT($AV$3, 4)) + 1, 0 ), 'Raw Data'!$AN:$AN,"&gt;" &amp;DATE(LEFT($AV$3, 4), MONTH("1 " &amp; AQ$6 &amp; " " &amp; LEFT($AV$3, 4)), 0 ), 'Raw Data'!$H:$H, "Non*",  'Raw Data'!$J:$J, "Meeting Attendance", 'Raw Data'!$O:$O,""&amp;'Raw Data'!$B$1,'Raw Data'!$D:$D,"&lt;&gt;*ithdr*",'Raw Data'!$D:$D,"&lt;&gt;*ancel*",'Raw Data'!$P:$P,"--")
+
COUNTIFS('Raw Data'!$AN:$AN,"&lt;=" &amp;DATE(LEFT($AV$3, 4), MONTH("1 " &amp; AQ$6 &amp; " " &amp; LEFT($AV$3, 4)) + 1, 0 ), 'Raw Data'!$AN:$AN,"&gt;" &amp;DATE(LEFT($AV$3, 4), MONTH("1 " &amp; AQ$6 &amp; " " &amp; LEFT($AV$3, 4)), 0 ), 'Raw Data'!$H:$H, "Non*",  'Raw Data'!$J:$J, "Meeting Attendance", 'Raw Data'!$P:$P,""&amp;'Raw Data'!$B$1,'Raw Data'!$D:$D,"&lt;&gt;*ithdr*",'Raw Data'!$D:$D,"&lt;&gt;*ancel*")</f>
        <v>0</v>
      </c>
      <c r="AR57" s="73"/>
      <c r="AS57" s="73"/>
      <c r="AT57" s="77"/>
      <c r="AU57" s="110">
        <f>COUNTIFS('Raw Data'!$AN:$AN,"&lt;=" &amp;DATE(MID($AV$3, 15, 4), MONTH("1 " &amp; AU$6 &amp; " " &amp; MID($AV$3, 15, 4)) + 1, 0 ), 'Raw Data'!$AN:$AN,"&gt;" &amp;DATE(MID($AV$3, 15, 4), MONTH("1 " &amp; AU$6 &amp; " " &amp; MID($AV$3, 15, 4)), 0 ), 'Raw Data'!$H:$H, "Non*",  'Raw Data'!$J:$J, "Meeting Attendance", 'Raw Data'!$O:$O,""&amp;'Raw Data'!$B$1,'Raw Data'!$D:$D,"&lt;&gt;*ithdr*",'Raw Data'!$D:$D,"&lt;&gt;*ancel*",'Raw Data'!$P:$P,"--")
+
COUNTIFS('Raw Data'!$AN:$AN,"&lt;=" &amp;DATE(MID($AV$3, 15, 4), MONTH("1 " &amp; AU$6 &amp; " " &amp; MID($AV$3, 15, 4)) + 1, 0 ), 'Raw Data'!$AN:$AN,"&gt;" &amp;DATE(MID($AV$3, 15, 4), MONTH("1 " &amp; AU$6 &amp; " " &amp; MID($AV$3, 15, 4)), 0 ), 'Raw Data'!$H:$H, "Non*",  'Raw Data'!$J:$J, "Meeting Attendance", 'Raw Data'!$P:$P,""&amp;'Raw Data'!$B$1,'Raw Data'!$D:$D,"&lt;&gt;*ithdr*",'Raw Data'!$D:$D,"&lt;&gt;*ancel*")</f>
        <v>0</v>
      </c>
      <c r="AV57" s="73"/>
      <c r="AW57" s="73"/>
      <c r="AX57" s="77"/>
      <c r="AY57" s="110">
        <f>COUNTIFS('Raw Data'!$AN:$AN,"&lt;=" &amp;DATE(MID($AV$3, 15, 4), MONTH("1 " &amp; AY$6 &amp; " " &amp; MID($AV$3, 15, 4)) + 1, 0 ), 'Raw Data'!$AN:$AN,"&gt;" &amp;DATE(MID($AV$3, 15, 4), MONTH("1 " &amp; AY$6 &amp; " " &amp; MID($AV$3, 15, 4)), 0 ), 'Raw Data'!$H:$H, "Non*",  'Raw Data'!$J:$J, "Meeting Attendance", 'Raw Data'!$O:$O,""&amp;'Raw Data'!$B$1,'Raw Data'!$D:$D,"&lt;&gt;*ithdr*",'Raw Data'!$D:$D,"&lt;&gt;*ancel*",'Raw Data'!$P:$P,"--")
+
COUNTIFS('Raw Data'!$AN:$AN,"&lt;=" &amp;DATE(MID($AV$3, 15, 4), MONTH("1 " &amp; AY$6 &amp; " " &amp; MID($AV$3, 15, 4)) + 1, 0 ), 'Raw Data'!$AN:$AN,"&gt;" &amp;DATE(MID($AV$3, 15, 4), MONTH("1 " &amp; AY$6 &amp; " " &amp; MID($AV$3, 15, 4)), 0 ), 'Raw Data'!$H:$H, "Non*",  'Raw Data'!$J:$J, "Meeting Attendance", 'Raw Data'!$P:$P,""&amp;'Raw Data'!$B$1,'Raw Data'!$D:$D,"&lt;&gt;*ithdr*",'Raw Data'!$D:$D,"&lt;&gt;*ancel*")</f>
        <v>0</v>
      </c>
      <c r="AZ57" s="73"/>
      <c r="BA57" s="73"/>
      <c r="BB57" s="77"/>
      <c r="BC57" s="110">
        <f>COUNTIFS('Raw Data'!$AN:$AN,"&lt;=" &amp;DATE(MID($AV$3, 15, 4), MONTH("1 " &amp; BC$6 &amp; " " &amp; MID($AV$3, 15, 4)) + 1, 0 ), 'Raw Data'!$AN:$AN,"&gt;" &amp;DATE(MID($AV$3, 15, 4), MONTH("1 " &amp; BC$6 &amp; " " &amp; MID($AV$3, 15, 4)), 0 ), 'Raw Data'!$H:$H, "Non*",  'Raw Data'!$J:$J, "Meeting Attendance", 'Raw Data'!$O:$O,""&amp;'Raw Data'!$B$1,'Raw Data'!$D:$D,"&lt;&gt;*ithdr*",'Raw Data'!$D:$D,"&lt;&gt;*ancel*",'Raw Data'!$P:$P,"--")
+
COUNTIFS('Raw Data'!$AN:$AN,"&lt;=" &amp;DATE(MID($AV$3, 15, 4), MONTH("1 " &amp; BC$6 &amp; " " &amp; MID($AV$3, 15, 4)) + 1, 0 ), 'Raw Data'!$AN:$AN,"&gt;" &amp;DATE(MID($AV$3, 15, 4), MONTH("1 " &amp; BC$6 &amp; " " &amp; MID($AV$3, 15, 4)), 0 ), 'Raw Data'!$H:$H, "Non*",  'Raw Data'!$J:$J, "Meeting Attendance", 'Raw Data'!$P:$P,""&amp;'Raw Data'!$B$1,'Raw Data'!$D:$D,"&lt;&gt;*ithdr*",'Raw Data'!$D:$D,"&lt;&gt;*ancel*")</f>
        <v>0</v>
      </c>
      <c r="BD57" s="73"/>
      <c r="BE57" s="73"/>
      <c r="BF57" s="74"/>
    </row>
    <row r="58" ht="12.75" customHeight="1">
      <c r="A58" s="95" t="s">
        <v>108</v>
      </c>
      <c r="B58" s="73"/>
      <c r="C58" s="73"/>
      <c r="D58" s="73"/>
      <c r="E58" s="73"/>
      <c r="F58" s="73"/>
      <c r="G58" s="73"/>
      <c r="H58" s="73"/>
      <c r="I58" s="73"/>
      <c r="J58" s="77"/>
      <c r="K58" s="110">
        <f>COUNTIFS('Raw Data'!$AN:$AN,"&lt;=" &amp;DATE(LEFT($AV$3, 4), MONTH("1 " &amp; K$6 &amp; " " &amp; LEFT($AV$3, 4)) + 1, 0 ), 'Raw Data'!$AN:$AN,"&gt;" &amp;DATE(LEFT($AV$3, 4), MONTH("1 " &amp; K$6 &amp; " " &amp; LEFT($AV$3, 4)), 0 ), 'Raw Data'!$H:$H, "Non*",  'Raw Data'!$J:$J, "Miscellaneous Project Supp*", 'Raw Data'!$O:$O,""&amp;'Raw Data'!$B$1,'Raw Data'!$D:$D,"&lt;&gt;*ithdr*",'Raw Data'!$D:$D,"&lt;&gt;*ancel*",'Raw Data'!$P:$P,"--")
+
COUNTIFS('Raw Data'!$AN:$AN,"&lt;=" &amp;DATE(LEFT($AV$3, 4), MONTH("1 " &amp; K$6 &amp; " " &amp; LEFT($AV$3, 4)) + 1, 0 ), 'Raw Data'!$AN:$AN,"&gt;" &amp;DATE(LEFT($AV$3, 4), MONTH("1 " &amp; K$6 &amp; " " &amp; LEFT($AV$3, 4)), 0 ), 'Raw Data'!$H:$H, "Non*",  'Raw Data'!$J:$J, "Miscellaneous Project Supp*", 'Raw Data'!$P:$P,""&amp;'Raw Data'!$B$1,'Raw Data'!$D:$D,"&lt;&gt;*ithdr*",'Raw Data'!$D:$D,"&lt;&gt;*ancel*")</f>
        <v>0</v>
      </c>
      <c r="L58" s="73"/>
      <c r="M58" s="73"/>
      <c r="N58" s="77"/>
      <c r="O58" s="110">
        <f>COUNTIFS('Raw Data'!$AN:$AN,"&lt;=" &amp;DATE(LEFT($AV$3, 4), MONTH("1 " &amp; O$6 &amp; " " &amp; LEFT($AV$3, 4)) + 1, 0 ), 'Raw Data'!$AN:$AN,"&gt;" &amp;DATE(LEFT($AV$3, 4), MONTH("1 " &amp; O$6 &amp; " " &amp; LEFT($AV$3, 4)), 0 ), 'Raw Data'!$H:$H, "Non*",  'Raw Data'!$J:$J, "Miscellaneous Project Supp*", 'Raw Data'!$O:$O,""&amp;'Raw Data'!$B$1,'Raw Data'!$D:$D,"&lt;&gt;*ithdr*",'Raw Data'!$D:$D,"&lt;&gt;*ancel*",'Raw Data'!$P:$P,"--")
+
COUNTIFS('Raw Data'!$AN:$AN,"&lt;=" &amp;DATE(LEFT($AV$3, 4), MONTH("1 " &amp; O$6 &amp; " " &amp; LEFT($AV$3, 4)) + 1, 0 ), 'Raw Data'!$AN:$AN,"&gt;" &amp;DATE(LEFT($AV$3, 4), MONTH("1 " &amp; O$6 &amp; " " &amp; LEFT($AV$3, 4)), 0 ), 'Raw Data'!$H:$H, "Non*",  'Raw Data'!$J:$J, "Miscellaneous Project Supp*", 'Raw Data'!$P:$P,""&amp;'Raw Data'!$B$1,'Raw Data'!$D:$D,"&lt;&gt;*ithdr*",'Raw Data'!$D:$D,"&lt;&gt;*ancel*")</f>
        <v>0</v>
      </c>
      <c r="P58" s="73"/>
      <c r="Q58" s="73"/>
      <c r="R58" s="77"/>
      <c r="S58" s="110">
        <f>COUNTIFS('Raw Data'!$AN:$AN,"&lt;=" &amp;DATE(LEFT($AV$3, 4), MONTH("1 " &amp; S$6 &amp; " " &amp; LEFT($AV$3, 4)) + 1, 0 ), 'Raw Data'!$AN:$AN,"&gt;" &amp;DATE(LEFT($AV$3, 4), MONTH("1 " &amp; S$6 &amp; " " &amp; LEFT($AV$3, 4)), 0 ), 'Raw Data'!$H:$H, "Non*",  'Raw Data'!$J:$J, "Miscellaneous Project Supp*", 'Raw Data'!$O:$O,""&amp;'Raw Data'!$B$1,'Raw Data'!$D:$D,"&lt;&gt;*ithdr*",'Raw Data'!$D:$D,"&lt;&gt;*ancel*",'Raw Data'!$P:$P,"--")
+
COUNTIFS('Raw Data'!$AN:$AN,"&lt;=" &amp;DATE(LEFT($AV$3, 4), MONTH("1 " &amp; S$6 &amp; " " &amp; LEFT($AV$3, 4)) + 1, 0 ), 'Raw Data'!$AN:$AN,"&gt;" &amp;DATE(LEFT($AV$3, 4), MONTH("1 " &amp; S$6 &amp; " " &amp; LEFT($AV$3, 4)), 0 ), 'Raw Data'!$H:$H, "Non*",  'Raw Data'!$J:$J, "Miscellaneous Project Supp*", 'Raw Data'!$P:$P,""&amp;'Raw Data'!$B$1,'Raw Data'!$D:$D,"&lt;&gt;*ithdr*",'Raw Data'!$D:$D,"&lt;&gt;*ancel*")</f>
        <v>0</v>
      </c>
      <c r="T58" s="73"/>
      <c r="U58" s="73"/>
      <c r="V58" s="77"/>
      <c r="W58" s="110">
        <f>COUNTIFS('Raw Data'!$AN:$AN,"&lt;=" &amp;DATE(LEFT($AV$3, 4), MONTH("1 " &amp; W$6 &amp; " " &amp; LEFT($AV$3, 4)) + 1, 0 ), 'Raw Data'!$AN:$AN,"&gt;" &amp;DATE(LEFT($AV$3, 4), MONTH("1 " &amp; W$6 &amp; " " &amp; LEFT($AV$3, 4)), 0 ), 'Raw Data'!$H:$H, "Non*",  'Raw Data'!$J:$J, "Miscellaneous Project Supp*", 'Raw Data'!$O:$O,""&amp;'Raw Data'!$B$1,'Raw Data'!$D:$D,"&lt;&gt;*ithdr*",'Raw Data'!$D:$D,"&lt;&gt;*ancel*",'Raw Data'!$P:$P,"--")
+
COUNTIFS('Raw Data'!$AN:$AN,"&lt;=" &amp;DATE(LEFT($AV$3, 4), MONTH("1 " &amp; W$6 &amp; " " &amp; LEFT($AV$3, 4)) + 1, 0 ), 'Raw Data'!$AN:$AN,"&gt;" &amp;DATE(LEFT($AV$3, 4), MONTH("1 " &amp; W$6 &amp; " " &amp; LEFT($AV$3, 4)), 0 ), 'Raw Data'!$H:$H, "Non*",  'Raw Data'!$J:$J, "Miscellaneous Project Supp*", 'Raw Data'!$P:$P,""&amp;'Raw Data'!$B$1,'Raw Data'!$D:$D,"&lt;&gt;*ithdr*",'Raw Data'!$D:$D,"&lt;&gt;*ancel*")</f>
        <v>0</v>
      </c>
      <c r="X58" s="73"/>
      <c r="Y58" s="73"/>
      <c r="Z58" s="77"/>
      <c r="AA58" s="110">
        <f>COUNTIFS('Raw Data'!$AN:$AN,"&lt;=" &amp;DATE(LEFT($AV$3, 4), MONTH("1 " &amp; AA$6 &amp; " " &amp; LEFT($AV$3, 4)) + 1, 0 ), 'Raw Data'!$AN:$AN,"&gt;" &amp;DATE(LEFT($AV$3, 4), MONTH("1 " &amp; AA$6 &amp; " " &amp; LEFT($AV$3, 4)), 0 ), 'Raw Data'!$H:$H, "Non*",  'Raw Data'!$J:$J, "Miscellaneous Project Supp*", 'Raw Data'!$O:$O,""&amp;'Raw Data'!$B$1,'Raw Data'!$D:$D,"&lt;&gt;*ithdr*",'Raw Data'!$D:$D,"&lt;&gt;*ancel*",'Raw Data'!$P:$P,"--")
+
COUNTIFS('Raw Data'!$AN:$AN,"&lt;=" &amp;DATE(LEFT($AV$3, 4), MONTH("1 " &amp; AA$6 &amp; " " &amp; LEFT($AV$3, 4)) + 1, 0 ), 'Raw Data'!$AN:$AN,"&gt;" &amp;DATE(LEFT($AV$3, 4), MONTH("1 " &amp; AA$6 &amp; " " &amp; LEFT($AV$3, 4)), 0 ), 'Raw Data'!$H:$H, "Non*",  'Raw Data'!$J:$J, "Miscellaneous Project Supp*", 'Raw Data'!$P:$P,""&amp;'Raw Data'!$B$1,'Raw Data'!$D:$D,"&lt;&gt;*ithdr*",'Raw Data'!$D:$D,"&lt;&gt;*ancel*")</f>
        <v>0</v>
      </c>
      <c r="AB58" s="73"/>
      <c r="AC58" s="73"/>
      <c r="AD58" s="77"/>
      <c r="AE58" s="110">
        <f>COUNTIFS('Raw Data'!$AN:$AN,"&lt;=" &amp;DATE(LEFT($AV$3, 4), MONTH("1 " &amp; AE$6 &amp; " " &amp; LEFT($AV$3, 4)) + 1, 0 ), 'Raw Data'!$AN:$AN,"&gt;" &amp;DATE(LEFT($AV$3, 4), MONTH("1 " &amp; AE$6 &amp; " " &amp; LEFT($AV$3, 4)), 0 ), 'Raw Data'!$H:$H, "Non*",  'Raw Data'!$J:$J, "Miscellaneous Project Supp*", 'Raw Data'!$O:$O,""&amp;'Raw Data'!$B$1,'Raw Data'!$D:$D,"&lt;&gt;*ithdr*",'Raw Data'!$D:$D,"&lt;&gt;*ancel*",'Raw Data'!$P:$P,"--")
+
COUNTIFS('Raw Data'!$AN:$AN,"&lt;=" &amp;DATE(LEFT($AV$3, 4), MONTH("1 " &amp; AE$6 &amp; " " &amp; LEFT($AV$3, 4)) + 1, 0 ), 'Raw Data'!$AN:$AN,"&gt;" &amp;DATE(LEFT($AV$3, 4), MONTH("1 " &amp; AE$6 &amp; " " &amp; LEFT($AV$3, 4)), 0 ), 'Raw Data'!$H:$H, "Non*",  'Raw Data'!$J:$J, "Miscellaneous Project Supp*", 'Raw Data'!$P:$P,""&amp;'Raw Data'!$B$1,'Raw Data'!$D:$D,"&lt;&gt;*ithdr*",'Raw Data'!$D:$D,"&lt;&gt;*ancel*")</f>
        <v>0</v>
      </c>
      <c r="AF58" s="73"/>
      <c r="AG58" s="73"/>
      <c r="AH58" s="77"/>
      <c r="AI58" s="110">
        <f>COUNTIFS('Raw Data'!$AN:$AN,"&lt;=" &amp;DATE(LEFT($AV$3, 4), MONTH("1 " &amp; AI$6 &amp; " " &amp; LEFT($AV$3, 4)) + 1, 0 ), 'Raw Data'!$AN:$AN,"&gt;" &amp;DATE(LEFT($AV$3, 4), MONTH("1 " &amp; AI$6 &amp; " " &amp; LEFT($AV$3, 4)), 0 ), 'Raw Data'!$H:$H, "Non*",  'Raw Data'!$J:$J, "Miscellaneous Project Supp*", 'Raw Data'!$O:$O,""&amp;'Raw Data'!$B$1,'Raw Data'!$D:$D,"&lt;&gt;*ithdr*",'Raw Data'!$D:$D,"&lt;&gt;*ancel*",'Raw Data'!$P:$P,"--")
+
COUNTIFS('Raw Data'!$AN:$AN,"&lt;=" &amp;DATE(LEFT($AV$3, 4), MONTH("1 " &amp; AI$6 &amp; " " &amp; LEFT($AV$3, 4)) + 1, 0 ), 'Raw Data'!$AN:$AN,"&gt;" &amp;DATE(LEFT($AV$3, 4), MONTH("1 " &amp; AI$6 &amp; " " &amp; LEFT($AV$3, 4)), 0 ), 'Raw Data'!$H:$H, "Non*",  'Raw Data'!$J:$J, "Miscellaneous Project Supp*", 'Raw Data'!$P:$P,""&amp;'Raw Data'!$B$1,'Raw Data'!$D:$D,"&lt;&gt;*ithdr*",'Raw Data'!$D:$D,"&lt;&gt;*ancel*")</f>
        <v>0</v>
      </c>
      <c r="AJ58" s="73"/>
      <c r="AK58" s="73"/>
      <c r="AL58" s="77"/>
      <c r="AM58" s="110">
        <f>COUNTIFS('Raw Data'!$AN:$AN,"&lt;=" &amp;DATE(LEFT($AV$3, 4), MONTH("1 " &amp; AM$6 &amp; " " &amp; LEFT($AV$3, 4)) + 1, 0 ), 'Raw Data'!$AN:$AN,"&gt;" &amp;DATE(LEFT($AV$3, 4), MONTH("1 " &amp; AM$6 &amp; " " &amp; LEFT($AV$3, 4)), 0 ), 'Raw Data'!$H:$H, "Non*",  'Raw Data'!$J:$J, "Miscellaneous Project Supp*", 'Raw Data'!$O:$O,""&amp;'Raw Data'!$B$1,'Raw Data'!$D:$D,"&lt;&gt;*ithdr*",'Raw Data'!$D:$D,"&lt;&gt;*ancel*",'Raw Data'!$P:$P,"--")
+
COUNTIFS('Raw Data'!$AN:$AN,"&lt;=" &amp;DATE(LEFT($AV$3, 4), MONTH("1 " &amp; AM$6 &amp; " " &amp; LEFT($AV$3, 4)) + 1, 0 ), 'Raw Data'!$AN:$AN,"&gt;" &amp;DATE(LEFT($AV$3, 4), MONTH("1 " &amp; AM$6 &amp; " " &amp; LEFT($AV$3, 4)), 0 ), 'Raw Data'!$H:$H, "Non*",  'Raw Data'!$J:$J, "Miscellaneous Project Supp*", 'Raw Data'!$P:$P,""&amp;'Raw Data'!$B$1,'Raw Data'!$D:$D,"&lt;&gt;*ithdr*",'Raw Data'!$D:$D,"&lt;&gt;*ancel*")</f>
        <v>0</v>
      </c>
      <c r="AN58" s="73"/>
      <c r="AO58" s="73"/>
      <c r="AP58" s="77"/>
      <c r="AQ58" s="110">
        <f>COUNTIFS('Raw Data'!$AN:$AN,"&lt;=" &amp;DATE(LEFT($AV$3, 4), MONTH("1 " &amp; AQ$6 &amp; " " &amp; LEFT($AV$3, 4)) + 1, 0 ), 'Raw Data'!$AN:$AN,"&gt;" &amp;DATE(LEFT($AV$3, 4), MONTH("1 " &amp; AQ$6 &amp; " " &amp; LEFT($AV$3, 4)), 0 ), 'Raw Data'!$H:$H, "Non*",  'Raw Data'!$J:$J, "Miscellaneous Project Supp*", 'Raw Data'!$O:$O,""&amp;'Raw Data'!$B$1,'Raw Data'!$D:$D,"&lt;&gt;*ithdr*",'Raw Data'!$D:$D,"&lt;&gt;*ancel*",'Raw Data'!$P:$P,"--")
+
COUNTIFS('Raw Data'!$AN:$AN,"&lt;=" &amp;DATE(LEFT($AV$3, 4), MONTH("1 " &amp; AQ$6 &amp; " " &amp; LEFT($AV$3, 4)) + 1, 0 ), 'Raw Data'!$AN:$AN,"&gt;" &amp;DATE(LEFT($AV$3, 4), MONTH("1 " &amp; AQ$6 &amp; " " &amp; LEFT($AV$3, 4)), 0 ), 'Raw Data'!$H:$H, "Non*",  'Raw Data'!$J:$J, "Miscellaneous Project Supp*", 'Raw Data'!$P:$P,""&amp;'Raw Data'!$B$1,'Raw Data'!$D:$D,"&lt;&gt;*ithdr*",'Raw Data'!$D:$D,"&lt;&gt;*ancel*")</f>
        <v>0</v>
      </c>
      <c r="AR58" s="73"/>
      <c r="AS58" s="73"/>
      <c r="AT58" s="77"/>
      <c r="AU58" s="110">
        <f>COUNTIFS('Raw Data'!$AN:$AN,"&lt;=" &amp;DATE(MID($AV$3, 15, 4), MONTH("1 " &amp; AU$6 &amp; " " &amp; MID($AV$3, 15, 4)) + 1, 0 ), 'Raw Data'!$AN:$AN,"&gt;" &amp;DATE(MID($AV$3, 15, 4), MONTH("1 " &amp; AU$6 &amp; " " &amp; MID($AV$3, 15, 4)), 0 ), 'Raw Data'!$H:$H, "Non*",  'Raw Data'!$J:$J, "Miscellaneous Project Supp*", 'Raw Data'!$O:$O,""&amp;'Raw Data'!$B$1,'Raw Data'!$D:$D,"&lt;&gt;*ithdr*",'Raw Data'!$D:$D,"&lt;&gt;*ancel*",'Raw Data'!$P:$P,"--")
+
COUNTIFS('Raw Data'!$AN:$AN,"&lt;=" &amp;DATE(MID($AV$3, 15, 4), MONTH("1 " &amp; AU$6 &amp; " " &amp; MID($AV$3, 15, 4)) + 1, 0 ), 'Raw Data'!$AN:$AN,"&gt;" &amp;DATE(MID($AV$3, 15, 4), MONTH("1 " &amp; AU$6 &amp; " " &amp; MID($AV$3, 15, 4)), 0 ), 'Raw Data'!$H:$H, "Non*",  'Raw Data'!$J:$J, "Miscellaneous Project Supp*", 'Raw Data'!$P:$P,""&amp;'Raw Data'!$B$1,'Raw Data'!$D:$D,"&lt;&gt;*ithdr*",'Raw Data'!$D:$D,"&lt;&gt;*ancel*")</f>
        <v>0</v>
      </c>
      <c r="AV58" s="73"/>
      <c r="AW58" s="73"/>
      <c r="AX58" s="77"/>
      <c r="AY58" s="110">
        <f>COUNTIFS('Raw Data'!$AN:$AN,"&lt;=" &amp;DATE(MID($AV$3, 15, 4), MONTH("1 " &amp; AY$6 &amp; " " &amp; MID($AV$3, 15, 4)) + 1, 0 ), 'Raw Data'!$AN:$AN,"&gt;" &amp;DATE(MID($AV$3, 15, 4), MONTH("1 " &amp; AY$6 &amp; " " &amp; MID($AV$3, 15, 4)), 0 ), 'Raw Data'!$H:$H, "Non*",  'Raw Data'!$J:$J, "Miscellaneous Project Supp*", 'Raw Data'!$O:$O,""&amp;'Raw Data'!$B$1,'Raw Data'!$D:$D,"&lt;&gt;*ithdr*",'Raw Data'!$D:$D,"&lt;&gt;*ancel*",'Raw Data'!$P:$P,"--")
+
COUNTIFS('Raw Data'!$AN:$AN,"&lt;=" &amp;DATE(MID($AV$3, 15, 4), MONTH("1 " &amp; AY$6 &amp; " " &amp; MID($AV$3, 15, 4)) + 1, 0 ), 'Raw Data'!$AN:$AN,"&gt;" &amp;DATE(MID($AV$3, 15, 4), MONTH("1 " &amp; AY$6 &amp; " " &amp; MID($AV$3, 15, 4)), 0 ), 'Raw Data'!$H:$H, "Non*",  'Raw Data'!$J:$J, "Miscellaneous Project Supp*", 'Raw Data'!$P:$P,""&amp;'Raw Data'!$B$1,'Raw Data'!$D:$D,"&lt;&gt;*ithdr*",'Raw Data'!$D:$D,"&lt;&gt;*ancel*")</f>
        <v>0</v>
      </c>
      <c r="AZ58" s="73"/>
      <c r="BA58" s="73"/>
      <c r="BB58" s="77"/>
      <c r="BC58" s="110">
        <f>COUNTIFS('Raw Data'!$AN:$AN,"&lt;=" &amp;DATE(MID($AV$3, 15, 4), MONTH("1 " &amp; BC$6 &amp; " " &amp; MID($AV$3, 15, 4)) + 1, 0 ), 'Raw Data'!$AN:$AN,"&gt;" &amp;DATE(MID($AV$3, 15, 4), MONTH("1 " &amp; BC$6 &amp; " " &amp; MID($AV$3, 15, 4)), 0 ), 'Raw Data'!$H:$H, "Non*",  'Raw Data'!$J:$J, "Miscellaneous Project Supp*", 'Raw Data'!$O:$O,""&amp;'Raw Data'!$B$1,'Raw Data'!$D:$D,"&lt;&gt;*ithdr*",'Raw Data'!$D:$D,"&lt;&gt;*ancel*",'Raw Data'!$P:$P,"--")
+
COUNTIFS('Raw Data'!$AN:$AN,"&lt;=" &amp;DATE(MID($AV$3, 15, 4), MONTH("1 " &amp; BC$6 &amp; " " &amp; MID($AV$3, 15, 4)) + 1, 0 ), 'Raw Data'!$AN:$AN,"&gt;" &amp;DATE(MID($AV$3, 15, 4), MONTH("1 " &amp; BC$6 &amp; " " &amp; MID($AV$3, 15, 4)), 0 ), 'Raw Data'!$H:$H, "Non*",  'Raw Data'!$J:$J, "Miscellaneous Project Supp*", 'Raw Data'!$P:$P,""&amp;'Raw Data'!$B$1,'Raw Data'!$D:$D,"&lt;&gt;*ithdr*",'Raw Data'!$D:$D,"&lt;&gt;*ancel*")</f>
        <v>0</v>
      </c>
      <c r="BD58" s="73"/>
      <c r="BE58" s="73"/>
      <c r="BF58" s="74"/>
    </row>
    <row r="59" ht="12.75" customHeight="1">
      <c r="A59" s="95" t="s">
        <v>109</v>
      </c>
      <c r="B59" s="73"/>
      <c r="C59" s="73"/>
      <c r="D59" s="73"/>
      <c r="E59" s="73"/>
      <c r="F59" s="73"/>
      <c r="G59" s="73"/>
      <c r="H59" s="73"/>
      <c r="I59" s="73"/>
      <c r="J59" s="77"/>
      <c r="K59" s="110">
        <f>COUNTIFS('Raw Data'!$AN:$AN,"&lt;=" &amp;DATE(LEFT($AV$3, 4), MONTH("1 " &amp; K$6 &amp; " " &amp; LEFT($AV$3, 4)) + 1, 0 ), 'Raw Data'!$AN:$AN,"&gt;" &amp;DATE(LEFT($AV$3, 4), MONTH("1 " &amp; K$6 &amp; " " &amp; LEFT($AV$3, 4)), 0 ), 'Raw Data'!$H:$H, "Non*",  'Raw Data'!$J:$J, "Research &amp; Development Supp*", 'Raw Data'!$O:$O,""&amp;'Raw Data'!$B$1,'Raw Data'!$D:$D,"&lt;&gt;*ithdr*",'Raw Data'!$D:$D,"&lt;&gt;*ancel*",'Raw Data'!$P:$P,"--")
+
COUNTIFS('Raw Data'!$AN:$AN,"&lt;=" &amp;DATE(LEFT($AV$3, 4), MONTH("1 " &amp; K$6 &amp; " " &amp; LEFT($AV$3, 4)) + 1, 0 ), 'Raw Data'!$AN:$AN,"&gt;" &amp;DATE(LEFT($AV$3, 4), MONTH("1 " &amp; K$6 &amp; " " &amp; LEFT($AV$3, 4)), 0 ), 'Raw Data'!$H:$H, "Non*",  'Raw Data'!$J:$J, "Research &amp; Development Supp*", 'Raw Data'!$P:$P,""&amp;'Raw Data'!$B$1,'Raw Data'!$D:$D,"&lt;&gt;*ithdr*",'Raw Data'!$D:$D,"&lt;&gt;*ancel*")</f>
        <v>0</v>
      </c>
      <c r="L59" s="73"/>
      <c r="M59" s="73"/>
      <c r="N59" s="77"/>
      <c r="O59" s="110">
        <f>COUNTIFS('Raw Data'!$AN:$AN,"&lt;=" &amp;DATE(LEFT($AV$3, 4), MONTH("1 " &amp; O$6 &amp; " " &amp; LEFT($AV$3, 4)) + 1, 0 ), 'Raw Data'!$AN:$AN,"&gt;" &amp;DATE(LEFT($AV$3, 4), MONTH("1 " &amp; O$6 &amp; " " &amp; LEFT($AV$3, 4)), 0 ), 'Raw Data'!$H:$H, "Non*",  'Raw Data'!$J:$J, "Research &amp; Development Supp*", 'Raw Data'!$O:$O,""&amp;'Raw Data'!$B$1,'Raw Data'!$D:$D,"&lt;&gt;*ithdr*",'Raw Data'!$D:$D,"&lt;&gt;*ancel*",'Raw Data'!$P:$P,"--")
+
COUNTIFS('Raw Data'!$AN:$AN,"&lt;=" &amp;DATE(LEFT($AV$3, 4), MONTH("1 " &amp; O$6 &amp; " " &amp; LEFT($AV$3, 4)) + 1, 0 ), 'Raw Data'!$AN:$AN,"&gt;" &amp;DATE(LEFT($AV$3, 4), MONTH("1 " &amp; O$6 &amp; " " &amp; LEFT($AV$3, 4)), 0 ), 'Raw Data'!$H:$H, "Non*",  'Raw Data'!$J:$J, "Research &amp; Development Supp*", 'Raw Data'!$P:$P,""&amp;'Raw Data'!$B$1,'Raw Data'!$D:$D,"&lt;&gt;*ithdr*",'Raw Data'!$D:$D,"&lt;&gt;*ancel*")</f>
        <v>0</v>
      </c>
      <c r="P59" s="73"/>
      <c r="Q59" s="73"/>
      <c r="R59" s="77"/>
      <c r="S59" s="110">
        <f>COUNTIFS('Raw Data'!$AN:$AN,"&lt;=" &amp;DATE(LEFT($AV$3, 4), MONTH("1 " &amp; S$6 &amp; " " &amp; LEFT($AV$3, 4)) + 1, 0 ), 'Raw Data'!$AN:$AN,"&gt;" &amp;DATE(LEFT($AV$3, 4), MONTH("1 " &amp; S$6 &amp; " " &amp; LEFT($AV$3, 4)), 0 ), 'Raw Data'!$H:$H, "Non*",  'Raw Data'!$J:$J, "Research &amp; Development Supp*", 'Raw Data'!$O:$O,""&amp;'Raw Data'!$B$1,'Raw Data'!$D:$D,"&lt;&gt;*ithdr*",'Raw Data'!$D:$D,"&lt;&gt;*ancel*",'Raw Data'!$P:$P,"--")
+
COUNTIFS('Raw Data'!$AN:$AN,"&lt;=" &amp;DATE(LEFT($AV$3, 4), MONTH("1 " &amp; S$6 &amp; " " &amp; LEFT($AV$3, 4)) + 1, 0 ), 'Raw Data'!$AN:$AN,"&gt;" &amp;DATE(LEFT($AV$3, 4), MONTH("1 " &amp; S$6 &amp; " " &amp; LEFT($AV$3, 4)), 0 ), 'Raw Data'!$H:$H, "Non*",  'Raw Data'!$J:$J, "Research &amp; Development Supp*", 'Raw Data'!$P:$P,""&amp;'Raw Data'!$B$1,'Raw Data'!$D:$D,"&lt;&gt;*ithdr*",'Raw Data'!$D:$D,"&lt;&gt;*ancel*")</f>
        <v>0</v>
      </c>
      <c r="T59" s="73"/>
      <c r="U59" s="73"/>
      <c r="V59" s="77"/>
      <c r="W59" s="110">
        <f>COUNTIFS('Raw Data'!$AN:$AN,"&lt;=" &amp;DATE(LEFT($AV$3, 4), MONTH("1 " &amp; W$6 &amp; " " &amp; LEFT($AV$3, 4)) + 1, 0 ), 'Raw Data'!$AN:$AN,"&gt;" &amp;DATE(LEFT($AV$3, 4), MONTH("1 " &amp; W$6 &amp; " " &amp; LEFT($AV$3, 4)), 0 ), 'Raw Data'!$H:$H, "Non*",  'Raw Data'!$J:$J, "Research &amp; Development Supp*", 'Raw Data'!$O:$O,""&amp;'Raw Data'!$B$1,'Raw Data'!$D:$D,"&lt;&gt;*ithdr*",'Raw Data'!$D:$D,"&lt;&gt;*ancel*",'Raw Data'!$P:$P,"--")
+
COUNTIFS('Raw Data'!$AN:$AN,"&lt;=" &amp;DATE(LEFT($AV$3, 4), MONTH("1 " &amp; W$6 &amp; " " &amp; LEFT($AV$3, 4)) + 1, 0 ), 'Raw Data'!$AN:$AN,"&gt;" &amp;DATE(LEFT($AV$3, 4), MONTH("1 " &amp; W$6 &amp; " " &amp; LEFT($AV$3, 4)), 0 ), 'Raw Data'!$H:$H, "Non*",  'Raw Data'!$J:$J, "Research &amp; Development Supp*", 'Raw Data'!$P:$P,""&amp;'Raw Data'!$B$1,'Raw Data'!$D:$D,"&lt;&gt;*ithdr*",'Raw Data'!$D:$D,"&lt;&gt;*ancel*")</f>
        <v>0</v>
      </c>
      <c r="X59" s="73"/>
      <c r="Y59" s="73"/>
      <c r="Z59" s="77"/>
      <c r="AA59" s="110">
        <f>COUNTIFS('Raw Data'!$AN:$AN,"&lt;=" &amp;DATE(LEFT($AV$3, 4), MONTH("1 " &amp; AA$6 &amp; " " &amp; LEFT($AV$3, 4)) + 1, 0 ), 'Raw Data'!$AN:$AN,"&gt;" &amp;DATE(LEFT($AV$3, 4), MONTH("1 " &amp; AA$6 &amp; " " &amp; LEFT($AV$3, 4)), 0 ), 'Raw Data'!$H:$H, "Non*",  'Raw Data'!$J:$J, "Research &amp; Development Supp*", 'Raw Data'!$O:$O,""&amp;'Raw Data'!$B$1,'Raw Data'!$D:$D,"&lt;&gt;*ithdr*",'Raw Data'!$D:$D,"&lt;&gt;*ancel*",'Raw Data'!$P:$P,"--")
+
COUNTIFS('Raw Data'!$AN:$AN,"&lt;=" &amp;DATE(LEFT($AV$3, 4), MONTH("1 " &amp; AA$6 &amp; " " &amp; LEFT($AV$3, 4)) + 1, 0 ), 'Raw Data'!$AN:$AN,"&gt;" &amp;DATE(LEFT($AV$3, 4), MONTH("1 " &amp; AA$6 &amp; " " &amp; LEFT($AV$3, 4)), 0 ), 'Raw Data'!$H:$H, "Non*",  'Raw Data'!$J:$J, "Research &amp; Development Supp*", 'Raw Data'!$P:$P,""&amp;'Raw Data'!$B$1,'Raw Data'!$D:$D,"&lt;&gt;*ithdr*",'Raw Data'!$D:$D,"&lt;&gt;*ancel*")</f>
        <v>0</v>
      </c>
      <c r="AB59" s="73"/>
      <c r="AC59" s="73"/>
      <c r="AD59" s="77"/>
      <c r="AE59" s="110">
        <f>COUNTIFS('Raw Data'!$AN:$AN,"&lt;=" &amp;DATE(LEFT($AV$3, 4), MONTH("1 " &amp; AE$6 &amp; " " &amp; LEFT($AV$3, 4)) + 1, 0 ), 'Raw Data'!$AN:$AN,"&gt;" &amp;DATE(LEFT($AV$3, 4), MONTH("1 " &amp; AE$6 &amp; " " &amp; LEFT($AV$3, 4)), 0 ), 'Raw Data'!$H:$H, "Non*",  'Raw Data'!$J:$J, "Research &amp; Development Supp*", 'Raw Data'!$O:$O,""&amp;'Raw Data'!$B$1,'Raw Data'!$D:$D,"&lt;&gt;*ithdr*",'Raw Data'!$D:$D,"&lt;&gt;*ancel*",'Raw Data'!$P:$P,"--")
+
COUNTIFS('Raw Data'!$AN:$AN,"&lt;=" &amp;DATE(LEFT($AV$3, 4), MONTH("1 " &amp; AE$6 &amp; " " &amp; LEFT($AV$3, 4)) + 1, 0 ), 'Raw Data'!$AN:$AN,"&gt;" &amp;DATE(LEFT($AV$3, 4), MONTH("1 " &amp; AE$6 &amp; " " &amp; LEFT($AV$3, 4)), 0 ), 'Raw Data'!$H:$H, "Non*",  'Raw Data'!$J:$J, "Research &amp; Development Supp*", 'Raw Data'!$P:$P,""&amp;'Raw Data'!$B$1,'Raw Data'!$D:$D,"&lt;&gt;*ithdr*",'Raw Data'!$D:$D,"&lt;&gt;*ancel*")</f>
        <v>0</v>
      </c>
      <c r="AF59" s="73"/>
      <c r="AG59" s="73"/>
      <c r="AH59" s="77"/>
      <c r="AI59" s="110">
        <f>COUNTIFS('Raw Data'!$AN:$AN,"&lt;=" &amp;DATE(LEFT($AV$3, 4), MONTH("1 " &amp; AI$6 &amp; " " &amp; LEFT($AV$3, 4)) + 1, 0 ), 'Raw Data'!$AN:$AN,"&gt;" &amp;DATE(LEFT($AV$3, 4), MONTH("1 " &amp; AI$6 &amp; " " &amp; LEFT($AV$3, 4)), 0 ), 'Raw Data'!$H:$H, "Non*",  'Raw Data'!$J:$J, "Research &amp; Development Supp*", 'Raw Data'!$O:$O,""&amp;'Raw Data'!$B$1,'Raw Data'!$D:$D,"&lt;&gt;*ithdr*",'Raw Data'!$D:$D,"&lt;&gt;*ancel*",'Raw Data'!$P:$P,"--")
+
COUNTIFS('Raw Data'!$AN:$AN,"&lt;=" &amp;DATE(LEFT($AV$3, 4), MONTH("1 " &amp; AI$6 &amp; " " &amp; LEFT($AV$3, 4)) + 1, 0 ), 'Raw Data'!$AN:$AN,"&gt;" &amp;DATE(LEFT($AV$3, 4), MONTH("1 " &amp; AI$6 &amp; " " &amp; LEFT($AV$3, 4)), 0 ), 'Raw Data'!$H:$H, "Non*",  'Raw Data'!$J:$J, "Research &amp; Development Supp*", 'Raw Data'!$P:$P,""&amp;'Raw Data'!$B$1,'Raw Data'!$D:$D,"&lt;&gt;*ithdr*",'Raw Data'!$D:$D,"&lt;&gt;*ancel*")</f>
        <v>0</v>
      </c>
      <c r="AJ59" s="73"/>
      <c r="AK59" s="73"/>
      <c r="AL59" s="77"/>
      <c r="AM59" s="110">
        <f>COUNTIFS('Raw Data'!$AN:$AN,"&lt;=" &amp;DATE(LEFT($AV$3, 4), MONTH("1 " &amp; AM$6 &amp; " " &amp; LEFT($AV$3, 4)) + 1, 0 ), 'Raw Data'!$AN:$AN,"&gt;" &amp;DATE(LEFT($AV$3, 4), MONTH("1 " &amp; AM$6 &amp; " " &amp; LEFT($AV$3, 4)), 0 ), 'Raw Data'!$H:$H, "Non*",  'Raw Data'!$J:$J, "Research &amp; Development Supp*", 'Raw Data'!$O:$O,""&amp;'Raw Data'!$B$1,'Raw Data'!$D:$D,"&lt;&gt;*ithdr*",'Raw Data'!$D:$D,"&lt;&gt;*ancel*",'Raw Data'!$P:$P,"--")
+
COUNTIFS('Raw Data'!$AN:$AN,"&lt;=" &amp;DATE(LEFT($AV$3, 4), MONTH("1 " &amp; AM$6 &amp; " " &amp; LEFT($AV$3, 4)) + 1, 0 ), 'Raw Data'!$AN:$AN,"&gt;" &amp;DATE(LEFT($AV$3, 4), MONTH("1 " &amp; AM$6 &amp; " " &amp; LEFT($AV$3, 4)), 0 ), 'Raw Data'!$H:$H, "Non*",  'Raw Data'!$J:$J, "Research &amp; Development Supp*", 'Raw Data'!$P:$P,""&amp;'Raw Data'!$B$1,'Raw Data'!$D:$D,"&lt;&gt;*ithdr*",'Raw Data'!$D:$D,"&lt;&gt;*ancel*")</f>
        <v>0</v>
      </c>
      <c r="AN59" s="73"/>
      <c r="AO59" s="73"/>
      <c r="AP59" s="77"/>
      <c r="AQ59" s="110">
        <f>COUNTIFS('Raw Data'!$AN:$AN,"&lt;=" &amp;DATE(LEFT($AV$3, 4), MONTH("1 " &amp; AQ$6 &amp; " " &amp; LEFT($AV$3, 4)) + 1, 0 ), 'Raw Data'!$AN:$AN,"&gt;" &amp;DATE(LEFT($AV$3, 4), MONTH("1 " &amp; AQ$6 &amp; " " &amp; LEFT($AV$3, 4)), 0 ), 'Raw Data'!$H:$H, "Non*",  'Raw Data'!$J:$J, "Research &amp; Development Supp*", 'Raw Data'!$O:$O,""&amp;'Raw Data'!$B$1,'Raw Data'!$D:$D,"&lt;&gt;*ithdr*",'Raw Data'!$D:$D,"&lt;&gt;*ancel*",'Raw Data'!$P:$P,"--")
+
COUNTIFS('Raw Data'!$AN:$AN,"&lt;=" &amp;DATE(LEFT($AV$3, 4), MONTH("1 " &amp; AQ$6 &amp; " " &amp; LEFT($AV$3, 4)) + 1, 0 ), 'Raw Data'!$AN:$AN,"&gt;" &amp;DATE(LEFT($AV$3, 4), MONTH("1 " &amp; AQ$6 &amp; " " &amp; LEFT($AV$3, 4)), 0 ), 'Raw Data'!$H:$H, "Non*",  'Raw Data'!$J:$J, "Research &amp; Development Supp*", 'Raw Data'!$P:$P,""&amp;'Raw Data'!$B$1,'Raw Data'!$D:$D,"&lt;&gt;*ithdr*",'Raw Data'!$D:$D,"&lt;&gt;*ancel*")</f>
        <v>0</v>
      </c>
      <c r="AR59" s="73"/>
      <c r="AS59" s="73"/>
      <c r="AT59" s="77"/>
      <c r="AU59" s="110">
        <f>COUNTIFS('Raw Data'!$AN:$AN,"&lt;=" &amp;DATE(MID($AV$3, 15, 4), MONTH("1 " &amp; AU$6 &amp; " " &amp; MID($AV$3, 15, 4)) + 1, 0 ), 'Raw Data'!$AN:$AN,"&gt;" &amp;DATE(MID($AV$3, 15, 4), MONTH("1 " &amp; AU$6 &amp; " " &amp; MID($AV$3, 15, 4)), 0 ), 'Raw Data'!$H:$H, "Non*",  'Raw Data'!$J:$J, "Research &amp; Development Supp*", 'Raw Data'!$O:$O,""&amp;'Raw Data'!$B$1,'Raw Data'!$D:$D,"&lt;&gt;*ithdr*",'Raw Data'!$D:$D,"&lt;&gt;*ancel*",'Raw Data'!$P:$P,"--")
+
COUNTIFS('Raw Data'!$AN:$AN,"&lt;=" &amp;DATE(MID($AV$3, 15, 4), MONTH("1 " &amp; AU$6 &amp; " " &amp; MID($AV$3, 15, 4)) + 1, 0 ), 'Raw Data'!$AN:$AN,"&gt;" &amp;DATE(MID($AV$3, 15, 4), MONTH("1 " &amp; AU$6 &amp; " " &amp; MID($AV$3, 15, 4)), 0 ), 'Raw Data'!$H:$H, "Non*",  'Raw Data'!$J:$J, "Research &amp; Development Supp*", 'Raw Data'!$P:$P,""&amp;'Raw Data'!$B$1,'Raw Data'!$D:$D,"&lt;&gt;*ithdr*",'Raw Data'!$D:$D,"&lt;&gt;*ancel*")</f>
        <v>0</v>
      </c>
      <c r="AV59" s="73"/>
      <c r="AW59" s="73"/>
      <c r="AX59" s="77"/>
      <c r="AY59" s="110">
        <f>COUNTIFS('Raw Data'!$AN:$AN,"&lt;=" &amp;DATE(MID($AV$3, 15, 4), MONTH("1 " &amp; AY$6 &amp; " " &amp; MID($AV$3, 15, 4)) + 1, 0 ), 'Raw Data'!$AN:$AN,"&gt;" &amp;DATE(MID($AV$3, 15, 4), MONTH("1 " &amp; AY$6 &amp; " " &amp; MID($AV$3, 15, 4)), 0 ), 'Raw Data'!$H:$H, "Non*",  'Raw Data'!$J:$J, "Research &amp; Development Supp*", 'Raw Data'!$O:$O,""&amp;'Raw Data'!$B$1,'Raw Data'!$D:$D,"&lt;&gt;*ithdr*",'Raw Data'!$D:$D,"&lt;&gt;*ancel*",'Raw Data'!$P:$P,"--")
+
COUNTIFS('Raw Data'!$AN:$AN,"&lt;=" &amp;DATE(MID($AV$3, 15, 4), MONTH("1 " &amp; AY$6 &amp; " " &amp; MID($AV$3, 15, 4)) + 1, 0 ), 'Raw Data'!$AN:$AN,"&gt;" &amp;DATE(MID($AV$3, 15, 4), MONTH("1 " &amp; AY$6 &amp; " " &amp; MID($AV$3, 15, 4)), 0 ), 'Raw Data'!$H:$H, "Non*",  'Raw Data'!$J:$J, "Research &amp; Development Supp*", 'Raw Data'!$P:$P,""&amp;'Raw Data'!$B$1,'Raw Data'!$D:$D,"&lt;&gt;*ithdr*",'Raw Data'!$D:$D,"&lt;&gt;*ancel*")</f>
        <v>0</v>
      </c>
      <c r="AZ59" s="73"/>
      <c r="BA59" s="73"/>
      <c r="BB59" s="77"/>
      <c r="BC59" s="110">
        <f>COUNTIFS('Raw Data'!$AN:$AN,"&lt;=" &amp;DATE(MID($AV$3, 15, 4), MONTH("1 " &amp; BC$6 &amp; " " &amp; MID($AV$3, 15, 4)) + 1, 0 ), 'Raw Data'!$AN:$AN,"&gt;" &amp;DATE(MID($AV$3, 15, 4), MONTH("1 " &amp; BC$6 &amp; " " &amp; MID($AV$3, 15, 4)), 0 ), 'Raw Data'!$H:$H, "Non*",  'Raw Data'!$J:$J, "Research &amp; Development Supp*", 'Raw Data'!$O:$O,""&amp;'Raw Data'!$B$1,'Raw Data'!$D:$D,"&lt;&gt;*ithdr*",'Raw Data'!$D:$D,"&lt;&gt;*ancel*",'Raw Data'!$P:$P,"--")
+
COUNTIFS('Raw Data'!$AN:$AN,"&lt;=" &amp;DATE(MID($AV$3, 15, 4), MONTH("1 " &amp; BC$6 &amp; " " &amp; MID($AV$3, 15, 4)) + 1, 0 ), 'Raw Data'!$AN:$AN,"&gt;" &amp;DATE(MID($AV$3, 15, 4), MONTH("1 " &amp; BC$6 &amp; " " &amp; MID($AV$3, 15, 4)), 0 ), 'Raw Data'!$H:$H, "Non*",  'Raw Data'!$J:$J, "Research &amp; Development Supp*", 'Raw Data'!$P:$P,""&amp;'Raw Data'!$B$1,'Raw Data'!$D:$D,"&lt;&gt;*ithdr*",'Raw Data'!$D:$D,"&lt;&gt;*ancel*")</f>
        <v>0</v>
      </c>
      <c r="BD59" s="73"/>
      <c r="BE59" s="73"/>
      <c r="BF59" s="74"/>
    </row>
    <row r="60" ht="12.75" customHeight="1">
      <c r="A60" s="95" t="s">
        <v>110</v>
      </c>
      <c r="B60" s="73"/>
      <c r="C60" s="73"/>
      <c r="D60" s="73"/>
      <c r="E60" s="73"/>
      <c r="F60" s="73"/>
      <c r="G60" s="73"/>
      <c r="H60" s="73"/>
      <c r="I60" s="73"/>
      <c r="J60" s="77"/>
      <c r="K60" s="110">
        <f>COUNTIFS('Raw Data'!$AN:$AN,"&lt;=" &amp;DATE(LEFT($AV$3, 4), MONTH("1 " &amp; K$6 &amp; " " &amp; LEFT($AV$3, 4)) + 1, 0 ), 'Raw Data'!$AN:$AN,"&gt;" &amp;DATE(LEFT($AV$3, 4), MONTH("1 " &amp; K$6 &amp; " " &amp; LEFT($AV$3, 4)), 0 ), 'Raw Data'!$H:$H, "Non*",  'Raw Data'!$J:$J, "Special Major Project Supp*", 'Raw Data'!$O:$O,""&amp;'Raw Data'!$B$1,'Raw Data'!$D:$D,"&lt;&gt;*ithdr*",'Raw Data'!$D:$D,"&lt;&gt;*ancel*",'Raw Data'!$P:$P,"--")
+
COUNTIFS('Raw Data'!$AN:$AN,"&lt;=" &amp;DATE(LEFT($AV$3, 4), MONTH("1 " &amp; K$6 &amp; " " &amp; LEFT($AV$3, 4)) + 1, 0 ), 'Raw Data'!$AN:$AN,"&gt;" &amp;DATE(LEFT($AV$3, 4), MONTH("1 " &amp; K$6 &amp; " " &amp; LEFT($AV$3, 4)), 0 ), 'Raw Data'!$H:$H, "Non*",  'Raw Data'!$J:$J, "Special Major Project Supp*", 'Raw Data'!$P:$P,""&amp;'Raw Data'!$B$1,'Raw Data'!$D:$D,"&lt;&gt;*ithdr*",'Raw Data'!$D:$D,"&lt;&gt;*ancel*")</f>
        <v>0</v>
      </c>
      <c r="L60" s="73"/>
      <c r="M60" s="73"/>
      <c r="N60" s="77"/>
      <c r="O60" s="110">
        <f>COUNTIFS('Raw Data'!$AN:$AN,"&lt;=" &amp;DATE(LEFT($AV$3, 4), MONTH("1 " &amp; O$6 &amp; " " &amp; LEFT($AV$3, 4)) + 1, 0 ), 'Raw Data'!$AN:$AN,"&gt;" &amp;DATE(LEFT($AV$3, 4), MONTH("1 " &amp; O$6 &amp; " " &amp; LEFT($AV$3, 4)), 0 ), 'Raw Data'!$H:$H, "Non*",  'Raw Data'!$J:$J, "Special Major Project Supp*", 'Raw Data'!$O:$O,""&amp;'Raw Data'!$B$1,'Raw Data'!$D:$D,"&lt;&gt;*ithdr*",'Raw Data'!$D:$D,"&lt;&gt;*ancel*",'Raw Data'!$P:$P,"--")
+
COUNTIFS('Raw Data'!$AN:$AN,"&lt;=" &amp;DATE(LEFT($AV$3, 4), MONTH("1 " &amp; O$6 &amp; " " &amp; LEFT($AV$3, 4)) + 1, 0 ), 'Raw Data'!$AN:$AN,"&gt;" &amp;DATE(LEFT($AV$3, 4), MONTH("1 " &amp; O$6 &amp; " " &amp; LEFT($AV$3, 4)), 0 ), 'Raw Data'!$H:$H, "Non*",  'Raw Data'!$J:$J, "Special Major Project Supp*", 'Raw Data'!$P:$P,""&amp;'Raw Data'!$B$1,'Raw Data'!$D:$D,"&lt;&gt;*ithdr*",'Raw Data'!$D:$D,"&lt;&gt;*ancel*")</f>
        <v>0</v>
      </c>
      <c r="P60" s="73"/>
      <c r="Q60" s="73"/>
      <c r="R60" s="77"/>
      <c r="S60" s="110">
        <f>COUNTIFS('Raw Data'!$AN:$AN,"&lt;=" &amp;DATE(LEFT($AV$3, 4), MONTH("1 " &amp; S$6 &amp; " " &amp; LEFT($AV$3, 4)) + 1, 0 ), 'Raw Data'!$AN:$AN,"&gt;" &amp;DATE(LEFT($AV$3, 4), MONTH("1 " &amp; S$6 &amp; " " &amp; LEFT($AV$3, 4)), 0 ), 'Raw Data'!$H:$H, "Non*",  'Raw Data'!$J:$J, "Special Major Project Supp*", 'Raw Data'!$O:$O,""&amp;'Raw Data'!$B$1,'Raw Data'!$D:$D,"&lt;&gt;*ithdr*",'Raw Data'!$D:$D,"&lt;&gt;*ancel*",'Raw Data'!$P:$P,"--")
+
COUNTIFS('Raw Data'!$AN:$AN,"&lt;=" &amp;DATE(LEFT($AV$3, 4), MONTH("1 " &amp; S$6 &amp; " " &amp; LEFT($AV$3, 4)) + 1, 0 ), 'Raw Data'!$AN:$AN,"&gt;" &amp;DATE(LEFT($AV$3, 4), MONTH("1 " &amp; S$6 &amp; " " &amp; LEFT($AV$3, 4)), 0 ), 'Raw Data'!$H:$H, "Non*",  'Raw Data'!$J:$J, "Special Major Project Supp*", 'Raw Data'!$P:$P,""&amp;'Raw Data'!$B$1,'Raw Data'!$D:$D,"&lt;&gt;*ithdr*",'Raw Data'!$D:$D,"&lt;&gt;*ancel*")</f>
        <v>0</v>
      </c>
      <c r="T60" s="73"/>
      <c r="U60" s="73"/>
      <c r="V60" s="77"/>
      <c r="W60" s="110">
        <f>COUNTIFS('Raw Data'!$AN:$AN,"&lt;=" &amp;DATE(LEFT($AV$3, 4), MONTH("1 " &amp; W$6 &amp; " " &amp; LEFT($AV$3, 4)) + 1, 0 ), 'Raw Data'!$AN:$AN,"&gt;" &amp;DATE(LEFT($AV$3, 4), MONTH("1 " &amp; W$6 &amp; " " &amp; LEFT($AV$3, 4)), 0 ), 'Raw Data'!$H:$H, "Non*",  'Raw Data'!$J:$J, "Special Major Project Supp*", 'Raw Data'!$O:$O,""&amp;'Raw Data'!$B$1,'Raw Data'!$D:$D,"&lt;&gt;*ithdr*",'Raw Data'!$D:$D,"&lt;&gt;*ancel*",'Raw Data'!$P:$P,"--")
+
COUNTIFS('Raw Data'!$AN:$AN,"&lt;=" &amp;DATE(LEFT($AV$3, 4), MONTH("1 " &amp; W$6 &amp; " " &amp; LEFT($AV$3, 4)) + 1, 0 ), 'Raw Data'!$AN:$AN,"&gt;" &amp;DATE(LEFT($AV$3, 4), MONTH("1 " &amp; W$6 &amp; " " &amp; LEFT($AV$3, 4)), 0 ), 'Raw Data'!$H:$H, "Non*",  'Raw Data'!$J:$J, "Special Major Project Supp*", 'Raw Data'!$P:$P,""&amp;'Raw Data'!$B$1,'Raw Data'!$D:$D,"&lt;&gt;*ithdr*",'Raw Data'!$D:$D,"&lt;&gt;*ancel*")</f>
        <v>0</v>
      </c>
      <c r="X60" s="73"/>
      <c r="Y60" s="73"/>
      <c r="Z60" s="77"/>
      <c r="AA60" s="110">
        <f>COUNTIFS('Raw Data'!$AN:$AN,"&lt;=" &amp;DATE(LEFT($AV$3, 4), MONTH("1 " &amp; AA$6 &amp; " " &amp; LEFT($AV$3, 4)) + 1, 0 ), 'Raw Data'!$AN:$AN,"&gt;" &amp;DATE(LEFT($AV$3, 4), MONTH("1 " &amp; AA$6 &amp; " " &amp; LEFT($AV$3, 4)), 0 ), 'Raw Data'!$H:$H, "Non*",  'Raw Data'!$J:$J, "Special Major Project Supp*", 'Raw Data'!$O:$O,""&amp;'Raw Data'!$B$1,'Raw Data'!$D:$D,"&lt;&gt;*ithdr*",'Raw Data'!$D:$D,"&lt;&gt;*ancel*",'Raw Data'!$P:$P,"--")
+
COUNTIFS('Raw Data'!$AN:$AN,"&lt;=" &amp;DATE(LEFT($AV$3, 4), MONTH("1 " &amp; AA$6 &amp; " " &amp; LEFT($AV$3, 4)) + 1, 0 ), 'Raw Data'!$AN:$AN,"&gt;" &amp;DATE(LEFT($AV$3, 4), MONTH("1 " &amp; AA$6 &amp; " " &amp; LEFT($AV$3, 4)), 0 ), 'Raw Data'!$H:$H, "Non*",  'Raw Data'!$J:$J, "Special Major Project Supp*", 'Raw Data'!$P:$P,""&amp;'Raw Data'!$B$1,'Raw Data'!$D:$D,"&lt;&gt;*ithdr*",'Raw Data'!$D:$D,"&lt;&gt;*ancel*")</f>
        <v>0</v>
      </c>
      <c r="AB60" s="73"/>
      <c r="AC60" s="73"/>
      <c r="AD60" s="77"/>
      <c r="AE60" s="110">
        <f>COUNTIFS('Raw Data'!$AN:$AN,"&lt;=" &amp;DATE(LEFT($AV$3, 4), MONTH("1 " &amp; AE$6 &amp; " " &amp; LEFT($AV$3, 4)) + 1, 0 ), 'Raw Data'!$AN:$AN,"&gt;" &amp;DATE(LEFT($AV$3, 4), MONTH("1 " &amp; AE$6 &amp; " " &amp; LEFT($AV$3, 4)), 0 ), 'Raw Data'!$H:$H, "Non*",  'Raw Data'!$J:$J, "Special Major Project Supp*", 'Raw Data'!$O:$O,""&amp;'Raw Data'!$B$1,'Raw Data'!$D:$D,"&lt;&gt;*ithdr*",'Raw Data'!$D:$D,"&lt;&gt;*ancel*",'Raw Data'!$P:$P,"--")
+
COUNTIFS('Raw Data'!$AN:$AN,"&lt;=" &amp;DATE(LEFT($AV$3, 4), MONTH("1 " &amp; AE$6 &amp; " " &amp; LEFT($AV$3, 4)) + 1, 0 ), 'Raw Data'!$AN:$AN,"&gt;" &amp;DATE(LEFT($AV$3, 4), MONTH("1 " &amp; AE$6 &amp; " " &amp; LEFT($AV$3, 4)), 0 ), 'Raw Data'!$H:$H, "Non*",  'Raw Data'!$J:$J, "Special Major Project Supp*", 'Raw Data'!$P:$P,""&amp;'Raw Data'!$B$1,'Raw Data'!$D:$D,"&lt;&gt;*ithdr*",'Raw Data'!$D:$D,"&lt;&gt;*ancel*")</f>
        <v>0</v>
      </c>
      <c r="AF60" s="73"/>
      <c r="AG60" s="73"/>
      <c r="AH60" s="77"/>
      <c r="AI60" s="110">
        <f>COUNTIFS('Raw Data'!$AN:$AN,"&lt;=" &amp;DATE(LEFT($AV$3, 4), MONTH("1 " &amp; AI$6 &amp; " " &amp; LEFT($AV$3, 4)) + 1, 0 ), 'Raw Data'!$AN:$AN,"&gt;" &amp;DATE(LEFT($AV$3, 4), MONTH("1 " &amp; AI$6 &amp; " " &amp; LEFT($AV$3, 4)), 0 ), 'Raw Data'!$H:$H, "Non*",  'Raw Data'!$J:$J, "Special Major Project Supp*", 'Raw Data'!$O:$O,""&amp;'Raw Data'!$B$1,'Raw Data'!$D:$D,"&lt;&gt;*ithdr*",'Raw Data'!$D:$D,"&lt;&gt;*ancel*",'Raw Data'!$P:$P,"--")
+
COUNTIFS('Raw Data'!$AN:$AN,"&lt;=" &amp;DATE(LEFT($AV$3, 4), MONTH("1 " &amp; AI$6 &amp; " " &amp; LEFT($AV$3, 4)) + 1, 0 ), 'Raw Data'!$AN:$AN,"&gt;" &amp;DATE(LEFT($AV$3, 4), MONTH("1 " &amp; AI$6 &amp; " " &amp; LEFT($AV$3, 4)), 0 ), 'Raw Data'!$H:$H, "Non*",  'Raw Data'!$J:$J, "Special Major Project Supp*", 'Raw Data'!$P:$P,""&amp;'Raw Data'!$B$1,'Raw Data'!$D:$D,"&lt;&gt;*ithdr*",'Raw Data'!$D:$D,"&lt;&gt;*ancel*")</f>
        <v>0</v>
      </c>
      <c r="AJ60" s="73"/>
      <c r="AK60" s="73"/>
      <c r="AL60" s="77"/>
      <c r="AM60" s="110">
        <f>COUNTIFS('Raw Data'!$AN:$AN,"&lt;=" &amp;DATE(LEFT($AV$3, 4), MONTH("1 " &amp; AM$6 &amp; " " &amp; LEFT($AV$3, 4)) + 1, 0 ), 'Raw Data'!$AN:$AN,"&gt;" &amp;DATE(LEFT($AV$3, 4), MONTH("1 " &amp; AM$6 &amp; " " &amp; LEFT($AV$3, 4)), 0 ), 'Raw Data'!$H:$H, "Non*",  'Raw Data'!$J:$J, "Special Major Project Supp*", 'Raw Data'!$O:$O,""&amp;'Raw Data'!$B$1,'Raw Data'!$D:$D,"&lt;&gt;*ithdr*",'Raw Data'!$D:$D,"&lt;&gt;*ancel*",'Raw Data'!$P:$P,"--")
+
COUNTIFS('Raw Data'!$AN:$AN,"&lt;=" &amp;DATE(LEFT($AV$3, 4), MONTH("1 " &amp; AM$6 &amp; " " &amp; LEFT($AV$3, 4)) + 1, 0 ), 'Raw Data'!$AN:$AN,"&gt;" &amp;DATE(LEFT($AV$3, 4), MONTH("1 " &amp; AM$6 &amp; " " &amp; LEFT($AV$3, 4)), 0 ), 'Raw Data'!$H:$H, "Non*",  'Raw Data'!$J:$J, "Special Major Project Supp*", 'Raw Data'!$P:$P,""&amp;'Raw Data'!$B$1,'Raw Data'!$D:$D,"&lt;&gt;*ithdr*",'Raw Data'!$D:$D,"&lt;&gt;*ancel*")</f>
        <v>0</v>
      </c>
      <c r="AN60" s="73"/>
      <c r="AO60" s="73"/>
      <c r="AP60" s="77"/>
      <c r="AQ60" s="110">
        <f>COUNTIFS('Raw Data'!$AN:$AN,"&lt;=" &amp;DATE(LEFT($AV$3, 4), MONTH("1 " &amp; AQ$6 &amp; " " &amp; LEFT($AV$3, 4)) + 1, 0 ), 'Raw Data'!$AN:$AN,"&gt;" &amp;DATE(LEFT($AV$3, 4), MONTH("1 " &amp; AQ$6 &amp; " " &amp; LEFT($AV$3, 4)), 0 ), 'Raw Data'!$H:$H, "Non*",  'Raw Data'!$J:$J, "Special Major Project Supp*", 'Raw Data'!$O:$O,""&amp;'Raw Data'!$B$1,'Raw Data'!$D:$D,"&lt;&gt;*ithdr*",'Raw Data'!$D:$D,"&lt;&gt;*ancel*",'Raw Data'!$P:$P,"--")
+
COUNTIFS('Raw Data'!$AN:$AN,"&lt;=" &amp;DATE(LEFT($AV$3, 4), MONTH("1 " &amp; AQ$6 &amp; " " &amp; LEFT($AV$3, 4)) + 1, 0 ), 'Raw Data'!$AN:$AN,"&gt;" &amp;DATE(LEFT($AV$3, 4), MONTH("1 " &amp; AQ$6 &amp; " " &amp; LEFT($AV$3, 4)), 0 ), 'Raw Data'!$H:$H, "Non*",  'Raw Data'!$J:$J, "Special Major Project Supp*", 'Raw Data'!$P:$P,""&amp;'Raw Data'!$B$1,'Raw Data'!$D:$D,"&lt;&gt;*ithdr*",'Raw Data'!$D:$D,"&lt;&gt;*ancel*")</f>
        <v>0</v>
      </c>
      <c r="AR60" s="73"/>
      <c r="AS60" s="73"/>
      <c r="AT60" s="77"/>
      <c r="AU60" s="110">
        <f>COUNTIFS('Raw Data'!$AN:$AN,"&lt;=" &amp;DATE(MID($AV$3, 15, 4), MONTH("1 " &amp; AU$6 &amp; " " &amp; MID($AV$3, 15, 4)) + 1, 0 ), 'Raw Data'!$AN:$AN,"&gt;" &amp;DATE(MID($AV$3, 15, 4), MONTH("1 " &amp; AU$6 &amp; " " &amp; MID($AV$3, 15, 4)), 0 ), 'Raw Data'!$H:$H, "Non*",  'Raw Data'!$J:$J, "Special Major Project Supp*", 'Raw Data'!$O:$O,""&amp;'Raw Data'!$B$1,'Raw Data'!$D:$D,"&lt;&gt;*ithdr*",'Raw Data'!$D:$D,"&lt;&gt;*ancel*",'Raw Data'!$P:$P,"--")
+
COUNTIFS('Raw Data'!$AN:$AN,"&lt;=" &amp;DATE(MID($AV$3, 15, 4), MONTH("1 " &amp; AU$6 &amp; " " &amp; MID($AV$3, 15, 4)) + 1, 0 ), 'Raw Data'!$AN:$AN,"&gt;" &amp;DATE(MID($AV$3, 15, 4), MONTH("1 " &amp; AU$6 &amp; " " &amp; MID($AV$3, 15, 4)), 0 ), 'Raw Data'!$H:$H, "Non*",  'Raw Data'!$J:$J, "Special Major Project Supp*", 'Raw Data'!$P:$P,""&amp;'Raw Data'!$B$1,'Raw Data'!$D:$D,"&lt;&gt;*ithdr*",'Raw Data'!$D:$D,"&lt;&gt;*ancel*")</f>
        <v>0</v>
      </c>
      <c r="AV60" s="73"/>
      <c r="AW60" s="73"/>
      <c r="AX60" s="77"/>
      <c r="AY60" s="110">
        <f>COUNTIFS('Raw Data'!$AN:$AN,"&lt;=" &amp;DATE(MID($AV$3, 15, 4), MONTH("1 " &amp; AY$6 &amp; " " &amp; MID($AV$3, 15, 4)) + 1, 0 ), 'Raw Data'!$AN:$AN,"&gt;" &amp;DATE(MID($AV$3, 15, 4), MONTH("1 " &amp; AY$6 &amp; " " &amp; MID($AV$3, 15, 4)), 0 ), 'Raw Data'!$H:$H, "Non*",  'Raw Data'!$J:$J, "Special Major Project Supp*", 'Raw Data'!$O:$O,""&amp;'Raw Data'!$B$1,'Raw Data'!$D:$D,"&lt;&gt;*ithdr*",'Raw Data'!$D:$D,"&lt;&gt;*ancel*",'Raw Data'!$P:$P,"--")
+
COUNTIFS('Raw Data'!$AN:$AN,"&lt;=" &amp;DATE(MID($AV$3, 15, 4), MONTH("1 " &amp; AY$6 &amp; " " &amp; MID($AV$3, 15, 4)) + 1, 0 ), 'Raw Data'!$AN:$AN,"&gt;" &amp;DATE(MID($AV$3, 15, 4), MONTH("1 " &amp; AY$6 &amp; " " &amp; MID($AV$3, 15, 4)), 0 ), 'Raw Data'!$H:$H, "Non*",  'Raw Data'!$J:$J, "Special Major Project Supp*", 'Raw Data'!$P:$P,""&amp;'Raw Data'!$B$1,'Raw Data'!$D:$D,"&lt;&gt;*ithdr*",'Raw Data'!$D:$D,"&lt;&gt;*ancel*")</f>
        <v>0</v>
      </c>
      <c r="AZ60" s="73"/>
      <c r="BA60" s="73"/>
      <c r="BB60" s="77"/>
      <c r="BC60" s="110">
        <f>COUNTIFS('Raw Data'!$AN:$AN,"&lt;=" &amp;DATE(MID($AV$3, 15, 4), MONTH("1 " &amp; BC$6 &amp; " " &amp; MID($AV$3, 15, 4)) + 1, 0 ), 'Raw Data'!$AN:$AN,"&gt;" &amp;DATE(MID($AV$3, 15, 4), MONTH("1 " &amp; BC$6 &amp; " " &amp; MID($AV$3, 15, 4)), 0 ), 'Raw Data'!$H:$H, "Non*",  'Raw Data'!$J:$J, "Special Major Project Supp*", 'Raw Data'!$O:$O,""&amp;'Raw Data'!$B$1,'Raw Data'!$D:$D,"&lt;&gt;*ithdr*",'Raw Data'!$D:$D,"&lt;&gt;*ancel*",'Raw Data'!$P:$P,"--")
+
COUNTIFS('Raw Data'!$AN:$AN,"&lt;=" &amp;DATE(MID($AV$3, 15, 4), MONTH("1 " &amp; BC$6 &amp; " " &amp; MID($AV$3, 15, 4)) + 1, 0 ), 'Raw Data'!$AN:$AN,"&gt;" &amp;DATE(MID($AV$3, 15, 4), MONTH("1 " &amp; BC$6 &amp; " " &amp; MID($AV$3, 15, 4)), 0 ), 'Raw Data'!$H:$H, "Non*",  'Raw Data'!$J:$J, "Special Major Project Supp*", 'Raw Data'!$P:$P,""&amp;'Raw Data'!$B$1,'Raw Data'!$D:$D,"&lt;&gt;*ithdr*",'Raw Data'!$D:$D,"&lt;&gt;*ancel*")</f>
        <v>0</v>
      </c>
      <c r="BD60" s="73"/>
      <c r="BE60" s="73"/>
      <c r="BF60" s="74"/>
    </row>
    <row r="61" ht="12.75" customHeight="1">
      <c r="A61" s="95" t="s">
        <v>111</v>
      </c>
      <c r="B61" s="73"/>
      <c r="C61" s="73"/>
      <c r="D61" s="73"/>
      <c r="E61" s="73"/>
      <c r="F61" s="73"/>
      <c r="G61" s="73"/>
      <c r="H61" s="73"/>
      <c r="I61" s="73"/>
      <c r="J61" s="77"/>
      <c r="K61" s="110">
        <f>COUNTIFS('Raw Data'!$AN:$AN,"&lt;=" &amp;DATE(LEFT($AV$3, 4), MONTH("1 " &amp; K$6 &amp; " " &amp; LEFT($AV$3, 4)) + 1, 0 ), 'Raw Data'!$AN:$AN,"&gt;" &amp;DATE(LEFT($AV$3, 4), MONTH("1 " &amp; K$6 &amp; " " &amp; LEFT($AV$3, 4)), 0 ), 'Raw Data'!$H:$H, "Non*",  'Raw Data'!$J:$J, "Training Attendance", 'Raw Data'!$O:$O,""&amp;'Raw Data'!$B$1,'Raw Data'!$D:$D,"&lt;&gt;*ithdr*",'Raw Data'!$D:$D,"&lt;&gt;*ancel*",'Raw Data'!$P:$P,"--")
+
COUNTIFS('Raw Data'!$AN:$AN,"&lt;=" &amp;DATE(LEFT($AV$3, 4), MONTH("1 " &amp; K$6 &amp; " " &amp; LEFT($AV$3, 4)) + 1, 0 ), 'Raw Data'!$AN:$AN,"&gt;" &amp;DATE(LEFT($AV$3, 4), MONTH("1 " &amp; K$6 &amp; " " &amp; LEFT($AV$3, 4)), 0 ), 'Raw Data'!$H:$H, "Non*",  'Raw Data'!$J:$J, "Training Attendance", 'Raw Data'!$P:$P,""&amp;'Raw Data'!$B$1,'Raw Data'!$D:$D,"&lt;&gt;*ithdr*",'Raw Data'!$D:$D,"&lt;&gt;*ancel*")</f>
        <v>0</v>
      </c>
      <c r="L61" s="73"/>
      <c r="M61" s="73"/>
      <c r="N61" s="77"/>
      <c r="O61" s="110">
        <f>COUNTIFS('Raw Data'!$AN:$AN,"&lt;=" &amp;DATE(LEFT($AV$3, 4), MONTH("1 " &amp; O$6 &amp; " " &amp; LEFT($AV$3, 4)) + 1, 0 ), 'Raw Data'!$AN:$AN,"&gt;" &amp;DATE(LEFT($AV$3, 4), MONTH("1 " &amp; O$6 &amp; " " &amp; LEFT($AV$3, 4)), 0 ), 'Raw Data'!$H:$H, "Non*",  'Raw Data'!$J:$J, "Training Attendance", 'Raw Data'!$O:$O,""&amp;'Raw Data'!$B$1,'Raw Data'!$D:$D,"&lt;&gt;*ithdr*",'Raw Data'!$D:$D,"&lt;&gt;*ancel*",'Raw Data'!$P:$P,"--")
+
COUNTIFS('Raw Data'!$AN:$AN,"&lt;=" &amp;DATE(LEFT($AV$3, 4), MONTH("1 " &amp; O$6 &amp; " " &amp; LEFT($AV$3, 4)) + 1, 0 ), 'Raw Data'!$AN:$AN,"&gt;" &amp;DATE(LEFT($AV$3, 4), MONTH("1 " &amp; O$6 &amp; " " &amp; LEFT($AV$3, 4)), 0 ), 'Raw Data'!$H:$H, "Non*",  'Raw Data'!$J:$J, "Training Attendance", 'Raw Data'!$P:$P,""&amp;'Raw Data'!$B$1,'Raw Data'!$D:$D,"&lt;&gt;*ithdr*",'Raw Data'!$D:$D,"&lt;&gt;*ancel*")</f>
        <v>0</v>
      </c>
      <c r="P61" s="73"/>
      <c r="Q61" s="73"/>
      <c r="R61" s="77"/>
      <c r="S61" s="110">
        <f>COUNTIFS('Raw Data'!$AN:$AN,"&lt;=" &amp;DATE(LEFT($AV$3, 4), MONTH("1 " &amp; S$6 &amp; " " &amp; LEFT($AV$3, 4)) + 1, 0 ), 'Raw Data'!$AN:$AN,"&gt;" &amp;DATE(LEFT($AV$3, 4), MONTH("1 " &amp; S$6 &amp; " " &amp; LEFT($AV$3, 4)), 0 ), 'Raw Data'!$H:$H, "Non*",  'Raw Data'!$J:$J, "Training Attendance", 'Raw Data'!$O:$O,""&amp;'Raw Data'!$B$1,'Raw Data'!$D:$D,"&lt;&gt;*ithdr*",'Raw Data'!$D:$D,"&lt;&gt;*ancel*",'Raw Data'!$P:$P,"--")
+
COUNTIFS('Raw Data'!$AN:$AN,"&lt;=" &amp;DATE(LEFT($AV$3, 4), MONTH("1 " &amp; S$6 &amp; " " &amp; LEFT($AV$3, 4)) + 1, 0 ), 'Raw Data'!$AN:$AN,"&gt;" &amp;DATE(LEFT($AV$3, 4), MONTH("1 " &amp; S$6 &amp; " " &amp; LEFT($AV$3, 4)), 0 ), 'Raw Data'!$H:$H, "Non*",  'Raw Data'!$J:$J, "Training Attendance", 'Raw Data'!$P:$P,""&amp;'Raw Data'!$B$1,'Raw Data'!$D:$D,"&lt;&gt;*ithdr*",'Raw Data'!$D:$D,"&lt;&gt;*ancel*")</f>
        <v>0</v>
      </c>
      <c r="T61" s="73"/>
      <c r="U61" s="73"/>
      <c r="V61" s="77"/>
      <c r="W61" s="110">
        <f>COUNTIFS('Raw Data'!$AN:$AN,"&lt;=" &amp;DATE(LEFT($AV$3, 4), MONTH("1 " &amp; W$6 &amp; " " &amp; LEFT($AV$3, 4)) + 1, 0 ), 'Raw Data'!$AN:$AN,"&gt;" &amp;DATE(LEFT($AV$3, 4), MONTH("1 " &amp; W$6 &amp; " " &amp; LEFT($AV$3, 4)), 0 ), 'Raw Data'!$H:$H, "Non*",  'Raw Data'!$J:$J, "Training Attendance", 'Raw Data'!$O:$O,""&amp;'Raw Data'!$B$1,'Raw Data'!$D:$D,"&lt;&gt;*ithdr*",'Raw Data'!$D:$D,"&lt;&gt;*ancel*",'Raw Data'!$P:$P,"--")
+
COUNTIFS('Raw Data'!$AN:$AN,"&lt;=" &amp;DATE(LEFT($AV$3, 4), MONTH("1 " &amp; W$6 &amp; " " &amp; LEFT($AV$3, 4)) + 1, 0 ), 'Raw Data'!$AN:$AN,"&gt;" &amp;DATE(LEFT($AV$3, 4), MONTH("1 " &amp; W$6 &amp; " " &amp; LEFT($AV$3, 4)), 0 ), 'Raw Data'!$H:$H, "Non*",  'Raw Data'!$J:$J, "Training Attendance", 'Raw Data'!$P:$P,""&amp;'Raw Data'!$B$1,'Raw Data'!$D:$D,"&lt;&gt;*ithdr*",'Raw Data'!$D:$D,"&lt;&gt;*ancel*")</f>
        <v>0</v>
      </c>
      <c r="X61" s="73"/>
      <c r="Y61" s="73"/>
      <c r="Z61" s="77"/>
      <c r="AA61" s="110">
        <f>COUNTIFS('Raw Data'!$AN:$AN,"&lt;=" &amp;DATE(LEFT($AV$3, 4), MONTH("1 " &amp; AA$6 &amp; " " &amp; LEFT($AV$3, 4)) + 1, 0 ), 'Raw Data'!$AN:$AN,"&gt;" &amp;DATE(LEFT($AV$3, 4), MONTH("1 " &amp; AA$6 &amp; " " &amp; LEFT($AV$3, 4)), 0 ), 'Raw Data'!$H:$H, "Non*",  'Raw Data'!$J:$J, "Training Attendance", 'Raw Data'!$O:$O,""&amp;'Raw Data'!$B$1,'Raw Data'!$D:$D,"&lt;&gt;*ithdr*",'Raw Data'!$D:$D,"&lt;&gt;*ancel*",'Raw Data'!$P:$P,"--")
+
COUNTIFS('Raw Data'!$AN:$AN,"&lt;=" &amp;DATE(LEFT($AV$3, 4), MONTH("1 " &amp; AA$6 &amp; " " &amp; LEFT($AV$3, 4)) + 1, 0 ), 'Raw Data'!$AN:$AN,"&gt;" &amp;DATE(LEFT($AV$3, 4), MONTH("1 " &amp; AA$6 &amp; " " &amp; LEFT($AV$3, 4)), 0 ), 'Raw Data'!$H:$H, "Non*",  'Raw Data'!$J:$J, "Training Attendance", 'Raw Data'!$P:$P,""&amp;'Raw Data'!$B$1,'Raw Data'!$D:$D,"&lt;&gt;*ithdr*",'Raw Data'!$D:$D,"&lt;&gt;*ancel*")</f>
        <v>0</v>
      </c>
      <c r="AB61" s="73"/>
      <c r="AC61" s="73"/>
      <c r="AD61" s="77"/>
      <c r="AE61" s="110">
        <f>COUNTIFS('Raw Data'!$AN:$AN,"&lt;=" &amp;DATE(LEFT($AV$3, 4), MONTH("1 " &amp; AE$6 &amp; " " &amp; LEFT($AV$3, 4)) + 1, 0 ), 'Raw Data'!$AN:$AN,"&gt;" &amp;DATE(LEFT($AV$3, 4), MONTH("1 " &amp; AE$6 &amp; " " &amp; LEFT($AV$3, 4)), 0 ), 'Raw Data'!$H:$H, "Non*",  'Raw Data'!$J:$J, "Training Attendance", 'Raw Data'!$O:$O,""&amp;'Raw Data'!$B$1,'Raw Data'!$D:$D,"&lt;&gt;*ithdr*",'Raw Data'!$D:$D,"&lt;&gt;*ancel*",'Raw Data'!$P:$P,"--")
+
COUNTIFS('Raw Data'!$AN:$AN,"&lt;=" &amp;DATE(LEFT($AV$3, 4), MONTH("1 " &amp; AE$6 &amp; " " &amp; LEFT($AV$3, 4)) + 1, 0 ), 'Raw Data'!$AN:$AN,"&gt;" &amp;DATE(LEFT($AV$3, 4), MONTH("1 " &amp; AE$6 &amp; " " &amp; LEFT($AV$3, 4)), 0 ), 'Raw Data'!$H:$H, "Non*",  'Raw Data'!$J:$J, "Training Attendance", 'Raw Data'!$P:$P,""&amp;'Raw Data'!$B$1,'Raw Data'!$D:$D,"&lt;&gt;*ithdr*",'Raw Data'!$D:$D,"&lt;&gt;*ancel*")</f>
        <v>0</v>
      </c>
      <c r="AF61" s="73"/>
      <c r="AG61" s="73"/>
      <c r="AH61" s="77"/>
      <c r="AI61" s="110">
        <f>COUNTIFS('Raw Data'!$AN:$AN,"&lt;=" &amp;DATE(LEFT($AV$3, 4), MONTH("1 " &amp; AI$6 &amp; " " &amp; LEFT($AV$3, 4)) + 1, 0 ), 'Raw Data'!$AN:$AN,"&gt;" &amp;DATE(LEFT($AV$3, 4), MONTH("1 " &amp; AI$6 &amp; " " &amp; LEFT($AV$3, 4)), 0 ), 'Raw Data'!$H:$H, "Non*",  'Raw Data'!$J:$J, "Training Attendance", 'Raw Data'!$O:$O,""&amp;'Raw Data'!$B$1,'Raw Data'!$D:$D,"&lt;&gt;*ithdr*",'Raw Data'!$D:$D,"&lt;&gt;*ancel*",'Raw Data'!$P:$P,"--")
+
COUNTIFS('Raw Data'!$AN:$AN,"&lt;=" &amp;DATE(LEFT($AV$3, 4), MONTH("1 " &amp; AI$6 &amp; " " &amp; LEFT($AV$3, 4)) + 1, 0 ), 'Raw Data'!$AN:$AN,"&gt;" &amp;DATE(LEFT($AV$3, 4), MONTH("1 " &amp; AI$6 &amp; " " &amp; LEFT($AV$3, 4)), 0 ), 'Raw Data'!$H:$H, "Non*",  'Raw Data'!$J:$J, "Training Attendance", 'Raw Data'!$P:$P,""&amp;'Raw Data'!$B$1,'Raw Data'!$D:$D,"&lt;&gt;*ithdr*",'Raw Data'!$D:$D,"&lt;&gt;*ancel*")</f>
        <v>0</v>
      </c>
      <c r="AJ61" s="73"/>
      <c r="AK61" s="73"/>
      <c r="AL61" s="77"/>
      <c r="AM61" s="110">
        <f>COUNTIFS('Raw Data'!$AN:$AN,"&lt;=" &amp;DATE(LEFT($AV$3, 4), MONTH("1 " &amp; AM$6 &amp; " " &amp; LEFT($AV$3, 4)) + 1, 0 ), 'Raw Data'!$AN:$AN,"&gt;" &amp;DATE(LEFT($AV$3, 4), MONTH("1 " &amp; AM$6 &amp; " " &amp; LEFT($AV$3, 4)), 0 ), 'Raw Data'!$H:$H, "Non*",  'Raw Data'!$J:$J, "Training Attendance", 'Raw Data'!$O:$O,""&amp;'Raw Data'!$B$1,'Raw Data'!$D:$D,"&lt;&gt;*ithdr*",'Raw Data'!$D:$D,"&lt;&gt;*ancel*",'Raw Data'!$P:$P,"--")
+
COUNTIFS('Raw Data'!$AN:$AN,"&lt;=" &amp;DATE(LEFT($AV$3, 4), MONTH("1 " &amp; AM$6 &amp; " " &amp; LEFT($AV$3, 4)) + 1, 0 ), 'Raw Data'!$AN:$AN,"&gt;" &amp;DATE(LEFT($AV$3, 4), MONTH("1 " &amp; AM$6 &amp; " " &amp; LEFT($AV$3, 4)), 0 ), 'Raw Data'!$H:$H, "Non*",  'Raw Data'!$J:$J, "Training Attendance", 'Raw Data'!$P:$P,""&amp;'Raw Data'!$B$1,'Raw Data'!$D:$D,"&lt;&gt;*ithdr*",'Raw Data'!$D:$D,"&lt;&gt;*ancel*")</f>
        <v>0</v>
      </c>
      <c r="AN61" s="73"/>
      <c r="AO61" s="73"/>
      <c r="AP61" s="77"/>
      <c r="AQ61" s="110">
        <f>COUNTIFS('Raw Data'!$AN:$AN,"&lt;=" &amp;DATE(LEFT($AV$3, 4), MONTH("1 " &amp; AQ$6 &amp; " " &amp; LEFT($AV$3, 4)) + 1, 0 ), 'Raw Data'!$AN:$AN,"&gt;" &amp;DATE(LEFT($AV$3, 4), MONTH("1 " &amp; AQ$6 &amp; " " &amp; LEFT($AV$3, 4)), 0 ), 'Raw Data'!$H:$H, "Non*",  'Raw Data'!$J:$J, "Training Attendance", 'Raw Data'!$O:$O,""&amp;'Raw Data'!$B$1,'Raw Data'!$D:$D,"&lt;&gt;*ithdr*",'Raw Data'!$D:$D,"&lt;&gt;*ancel*",'Raw Data'!$P:$P,"--")
+
COUNTIFS('Raw Data'!$AN:$AN,"&lt;=" &amp;DATE(LEFT($AV$3, 4), MONTH("1 " &amp; AQ$6 &amp; " " &amp; LEFT($AV$3, 4)) + 1, 0 ), 'Raw Data'!$AN:$AN,"&gt;" &amp;DATE(LEFT($AV$3, 4), MONTH("1 " &amp; AQ$6 &amp; " " &amp; LEFT($AV$3, 4)), 0 ), 'Raw Data'!$H:$H, "Non*",  'Raw Data'!$J:$J, "Training Attendance", 'Raw Data'!$P:$P,""&amp;'Raw Data'!$B$1,'Raw Data'!$D:$D,"&lt;&gt;*ithdr*",'Raw Data'!$D:$D,"&lt;&gt;*ancel*")</f>
        <v>0</v>
      </c>
      <c r="AR61" s="73"/>
      <c r="AS61" s="73"/>
      <c r="AT61" s="77"/>
      <c r="AU61" s="110">
        <f>COUNTIFS('Raw Data'!$AN:$AN,"&lt;=" &amp;DATE(MID($AV$3, 15, 4), MONTH("1 " &amp; AU$6 &amp; " " &amp; MID($AV$3, 15, 4)) + 1, 0 ), 'Raw Data'!$AN:$AN,"&gt;" &amp;DATE(MID($AV$3, 15, 4), MONTH("1 " &amp; AU$6 &amp; " " &amp; MID($AV$3, 15, 4)), 0 ), 'Raw Data'!$H:$H, "Non*",  'Raw Data'!$J:$J, "Training Attendance", 'Raw Data'!$O:$O,""&amp;'Raw Data'!$B$1,'Raw Data'!$D:$D,"&lt;&gt;*ithdr*",'Raw Data'!$D:$D,"&lt;&gt;*ancel*",'Raw Data'!$P:$P,"--")
+
COUNTIFS('Raw Data'!$AN:$AN,"&lt;=" &amp;DATE(MID($AV$3, 15, 4), MONTH("1 " &amp; AU$6 &amp; " " &amp; MID($AV$3, 15, 4)) + 1, 0 ), 'Raw Data'!$AN:$AN,"&gt;" &amp;DATE(MID($AV$3, 15, 4), MONTH("1 " &amp; AU$6 &amp; " " &amp; MID($AV$3, 15, 4)), 0 ), 'Raw Data'!$H:$H, "Non*",  'Raw Data'!$J:$J, "Training Attendance", 'Raw Data'!$P:$P,""&amp;'Raw Data'!$B$1,'Raw Data'!$D:$D,"&lt;&gt;*ithdr*",'Raw Data'!$D:$D,"&lt;&gt;*ancel*")</f>
        <v>0</v>
      </c>
      <c r="AV61" s="73"/>
      <c r="AW61" s="73"/>
      <c r="AX61" s="77"/>
      <c r="AY61" s="110">
        <f>COUNTIFS('Raw Data'!$AN:$AN,"&lt;=" &amp;DATE(MID($AV$3, 15, 4), MONTH("1 " &amp; AY$6 &amp; " " &amp; MID($AV$3, 15, 4)) + 1, 0 ), 'Raw Data'!$AN:$AN,"&gt;" &amp;DATE(MID($AV$3, 15, 4), MONTH("1 " &amp; AY$6 &amp; " " &amp; MID($AV$3, 15, 4)), 0 ), 'Raw Data'!$H:$H, "Non*",  'Raw Data'!$J:$J, "Training Attendance", 'Raw Data'!$O:$O,""&amp;'Raw Data'!$B$1,'Raw Data'!$D:$D,"&lt;&gt;*ithdr*",'Raw Data'!$D:$D,"&lt;&gt;*ancel*",'Raw Data'!$P:$P,"--")
+
COUNTIFS('Raw Data'!$AN:$AN,"&lt;=" &amp;DATE(MID($AV$3, 15, 4), MONTH("1 " &amp; AY$6 &amp; " " &amp; MID($AV$3, 15, 4)) + 1, 0 ), 'Raw Data'!$AN:$AN,"&gt;" &amp;DATE(MID($AV$3, 15, 4), MONTH("1 " &amp; AY$6 &amp; " " &amp; MID($AV$3, 15, 4)), 0 ), 'Raw Data'!$H:$H, "Non*",  'Raw Data'!$J:$J, "Training Attendance", 'Raw Data'!$P:$P,""&amp;'Raw Data'!$B$1,'Raw Data'!$D:$D,"&lt;&gt;*ithdr*",'Raw Data'!$D:$D,"&lt;&gt;*ancel*")</f>
        <v>0</v>
      </c>
      <c r="AZ61" s="73"/>
      <c r="BA61" s="73"/>
      <c r="BB61" s="77"/>
      <c r="BC61" s="110">
        <f>COUNTIFS('Raw Data'!$AN:$AN,"&lt;=" &amp;DATE(MID($AV$3, 15, 4), MONTH("1 " &amp; BC$6 &amp; " " &amp; MID($AV$3, 15, 4)) + 1, 0 ), 'Raw Data'!$AN:$AN,"&gt;" &amp;DATE(MID($AV$3, 15, 4), MONTH("1 " &amp; BC$6 &amp; " " &amp; MID($AV$3, 15, 4)), 0 ), 'Raw Data'!$H:$H, "Non*",  'Raw Data'!$J:$J, "Training Attendance", 'Raw Data'!$O:$O,""&amp;'Raw Data'!$B$1,'Raw Data'!$D:$D,"&lt;&gt;*ithdr*",'Raw Data'!$D:$D,"&lt;&gt;*ancel*",'Raw Data'!$P:$P,"--")
+
COUNTIFS('Raw Data'!$AN:$AN,"&lt;=" &amp;DATE(MID($AV$3, 15, 4), MONTH("1 " &amp; BC$6 &amp; " " &amp; MID($AV$3, 15, 4)) + 1, 0 ), 'Raw Data'!$AN:$AN,"&gt;" &amp;DATE(MID($AV$3, 15, 4), MONTH("1 " &amp; BC$6 &amp; " " &amp; MID($AV$3, 15, 4)), 0 ), 'Raw Data'!$H:$H, "Non*",  'Raw Data'!$J:$J, "Training Attendance", 'Raw Data'!$P:$P,""&amp;'Raw Data'!$B$1,'Raw Data'!$D:$D,"&lt;&gt;*ithdr*",'Raw Data'!$D:$D,"&lt;&gt;*ancel*")</f>
        <v>0</v>
      </c>
      <c r="BD61" s="73"/>
      <c r="BE61" s="73"/>
      <c r="BF61" s="74"/>
    </row>
    <row r="62" ht="12.75" customHeight="1">
      <c r="A62" s="95" t="s">
        <v>112</v>
      </c>
      <c r="B62" s="73"/>
      <c r="C62" s="73"/>
      <c r="D62" s="73"/>
      <c r="E62" s="73"/>
      <c r="F62" s="73"/>
      <c r="G62" s="73"/>
      <c r="H62" s="73"/>
      <c r="I62" s="73"/>
      <c r="J62" s="77"/>
      <c r="K62" s="110">
        <f>COUNTIFS('Raw Data'!$AN:$AN,"&lt;=" &amp;DATE(LEFT($AV$3, 4), MONTH("1 " &amp; K$6 &amp; " " &amp; LEFT($AV$3, 4)) + 1, 0 ), 'Raw Data'!$AN:$AN,"&gt;" &amp;DATE(LEFT($AV$3, 4), MONTH("1 " &amp; K$6 &amp; " " &amp; LEFT($AV$3, 4)), 0 ), 'Raw Data'!$H:$H, "Non*",  'Raw Data'!$J:$J, "Technical Committee Supp*", 'Raw Data'!$O:$O,""&amp;'Raw Data'!$B$1,'Raw Data'!$D:$D,"&lt;&gt;*ithdr*",'Raw Data'!$D:$D,"&lt;&gt;*ancel*",'Raw Data'!$P:$P,"--")
+
COUNTIFS('Raw Data'!$AN:$AN,"&lt;=" &amp;DATE(LEFT($AV$3, 4), MONTH("1 " &amp; K$6 &amp; " " &amp; LEFT($AV$3, 4)) + 1, 0 ), 'Raw Data'!$AN:$AN,"&gt;" &amp;DATE(LEFT($AV$3, 4), MONTH("1 " &amp; K$6 &amp; " " &amp; LEFT($AV$3, 4)), 0 ), 'Raw Data'!$H:$H, "Non*",  'Raw Data'!$J:$J, "Technical Committee Supp*", 'Raw Data'!$P:$P,""&amp;'Raw Data'!$B$1,'Raw Data'!$D:$D,"&lt;&gt;*ithdr*",'Raw Data'!$D:$D,"&lt;&gt;*ancel*")</f>
        <v>0</v>
      </c>
      <c r="L62" s="73"/>
      <c r="M62" s="73"/>
      <c r="N62" s="77"/>
      <c r="O62" s="110">
        <f>COUNTIFS('Raw Data'!$AN:$AN,"&lt;=" &amp;DATE(LEFT($AV$3, 4), MONTH("1 " &amp; O$6 &amp; " " &amp; LEFT($AV$3, 4)) + 1, 0 ), 'Raw Data'!$AN:$AN,"&gt;" &amp;DATE(LEFT($AV$3, 4), MONTH("1 " &amp; O$6 &amp; " " &amp; LEFT($AV$3, 4)), 0 ), 'Raw Data'!$H:$H, "Non*",  'Raw Data'!$J:$J, "Technical Committee Supp*", 'Raw Data'!$O:$O,""&amp;'Raw Data'!$B$1,'Raw Data'!$D:$D,"&lt;&gt;*ithdr*",'Raw Data'!$D:$D,"&lt;&gt;*ancel*",'Raw Data'!$P:$P,"--")
+
COUNTIFS('Raw Data'!$AN:$AN,"&lt;=" &amp;DATE(LEFT($AV$3, 4), MONTH("1 " &amp; O$6 &amp; " " &amp; LEFT($AV$3, 4)) + 1, 0 ), 'Raw Data'!$AN:$AN,"&gt;" &amp;DATE(LEFT($AV$3, 4), MONTH("1 " &amp; O$6 &amp; " " &amp; LEFT($AV$3, 4)), 0 ), 'Raw Data'!$H:$H, "Non*",  'Raw Data'!$J:$J, "Technical Committee Supp*", 'Raw Data'!$P:$P,""&amp;'Raw Data'!$B$1,'Raw Data'!$D:$D,"&lt;&gt;*ithdr*",'Raw Data'!$D:$D,"&lt;&gt;*ancel*")</f>
        <v>0</v>
      </c>
      <c r="P62" s="73"/>
      <c r="Q62" s="73"/>
      <c r="R62" s="77"/>
      <c r="S62" s="110">
        <f>COUNTIFS('Raw Data'!$AN:$AN,"&lt;=" &amp;DATE(LEFT($AV$3, 4), MONTH("1 " &amp; S$6 &amp; " " &amp; LEFT($AV$3, 4)) + 1, 0 ), 'Raw Data'!$AN:$AN,"&gt;" &amp;DATE(LEFT($AV$3, 4), MONTH("1 " &amp; S$6 &amp; " " &amp; LEFT($AV$3, 4)), 0 ), 'Raw Data'!$H:$H, "Non*",  'Raw Data'!$J:$J, "Technical Committee Supp*", 'Raw Data'!$O:$O,""&amp;'Raw Data'!$B$1,'Raw Data'!$D:$D,"&lt;&gt;*ithdr*",'Raw Data'!$D:$D,"&lt;&gt;*ancel*",'Raw Data'!$P:$P,"--")
+
COUNTIFS('Raw Data'!$AN:$AN,"&lt;=" &amp;DATE(LEFT($AV$3, 4), MONTH("1 " &amp; S$6 &amp; " " &amp; LEFT($AV$3, 4)) + 1, 0 ), 'Raw Data'!$AN:$AN,"&gt;" &amp;DATE(LEFT($AV$3, 4), MONTH("1 " &amp; S$6 &amp; " " &amp; LEFT($AV$3, 4)), 0 ), 'Raw Data'!$H:$H, "Non*",  'Raw Data'!$J:$J, "Technical Committee Supp*", 'Raw Data'!$P:$P,""&amp;'Raw Data'!$B$1,'Raw Data'!$D:$D,"&lt;&gt;*ithdr*",'Raw Data'!$D:$D,"&lt;&gt;*ancel*")</f>
        <v>0</v>
      </c>
      <c r="T62" s="73"/>
      <c r="U62" s="73"/>
      <c r="V62" s="77"/>
      <c r="W62" s="110">
        <f>COUNTIFS('Raw Data'!$AN:$AN,"&lt;=" &amp;DATE(LEFT($AV$3, 4), MONTH("1 " &amp; W$6 &amp; " " &amp; LEFT($AV$3, 4)) + 1, 0 ), 'Raw Data'!$AN:$AN,"&gt;" &amp;DATE(LEFT($AV$3, 4), MONTH("1 " &amp; W$6 &amp; " " &amp; LEFT($AV$3, 4)), 0 ), 'Raw Data'!$H:$H, "Non*",  'Raw Data'!$J:$J, "Technical Committee Supp*", 'Raw Data'!$O:$O,""&amp;'Raw Data'!$B$1,'Raw Data'!$D:$D,"&lt;&gt;*ithdr*",'Raw Data'!$D:$D,"&lt;&gt;*ancel*",'Raw Data'!$P:$P,"--")
+
COUNTIFS('Raw Data'!$AN:$AN,"&lt;=" &amp;DATE(LEFT($AV$3, 4), MONTH("1 " &amp; W$6 &amp; " " &amp; LEFT($AV$3, 4)) + 1, 0 ), 'Raw Data'!$AN:$AN,"&gt;" &amp;DATE(LEFT($AV$3, 4), MONTH("1 " &amp; W$6 &amp; " " &amp; LEFT($AV$3, 4)), 0 ), 'Raw Data'!$H:$H, "Non*",  'Raw Data'!$J:$J, "Technical Committee Supp*", 'Raw Data'!$P:$P,""&amp;'Raw Data'!$B$1,'Raw Data'!$D:$D,"&lt;&gt;*ithdr*",'Raw Data'!$D:$D,"&lt;&gt;*ancel*")</f>
        <v>0</v>
      </c>
      <c r="X62" s="73"/>
      <c r="Y62" s="73"/>
      <c r="Z62" s="77"/>
      <c r="AA62" s="110">
        <f>COUNTIFS('Raw Data'!$AN:$AN,"&lt;=" &amp;DATE(LEFT($AV$3, 4), MONTH("1 " &amp; AA$6 &amp; " " &amp; LEFT($AV$3, 4)) + 1, 0 ), 'Raw Data'!$AN:$AN,"&gt;" &amp;DATE(LEFT($AV$3, 4), MONTH("1 " &amp; AA$6 &amp; " " &amp; LEFT($AV$3, 4)), 0 ), 'Raw Data'!$H:$H, "Non*",  'Raw Data'!$J:$J, "Technical Committee Supp*", 'Raw Data'!$O:$O,""&amp;'Raw Data'!$B$1,'Raw Data'!$D:$D,"&lt;&gt;*ithdr*",'Raw Data'!$D:$D,"&lt;&gt;*ancel*",'Raw Data'!$P:$P,"--")
+
COUNTIFS('Raw Data'!$AN:$AN,"&lt;=" &amp;DATE(LEFT($AV$3, 4), MONTH("1 " &amp; AA$6 &amp; " " &amp; LEFT($AV$3, 4)) + 1, 0 ), 'Raw Data'!$AN:$AN,"&gt;" &amp;DATE(LEFT($AV$3, 4), MONTH("1 " &amp; AA$6 &amp; " " &amp; LEFT($AV$3, 4)), 0 ), 'Raw Data'!$H:$H, "Non*",  'Raw Data'!$J:$J, "Technical Committee Supp*", 'Raw Data'!$P:$P,""&amp;'Raw Data'!$B$1,'Raw Data'!$D:$D,"&lt;&gt;*ithdr*",'Raw Data'!$D:$D,"&lt;&gt;*ancel*")</f>
        <v>0</v>
      </c>
      <c r="AB62" s="73"/>
      <c r="AC62" s="73"/>
      <c r="AD62" s="77"/>
      <c r="AE62" s="110">
        <f>COUNTIFS('Raw Data'!$AN:$AN,"&lt;=" &amp;DATE(LEFT($AV$3, 4), MONTH("1 " &amp; AE$6 &amp; " " &amp; LEFT($AV$3, 4)) + 1, 0 ), 'Raw Data'!$AN:$AN,"&gt;" &amp;DATE(LEFT($AV$3, 4), MONTH("1 " &amp; AE$6 &amp; " " &amp; LEFT($AV$3, 4)), 0 ), 'Raw Data'!$H:$H, "Non*",  'Raw Data'!$J:$J, "Technical Committee Supp*", 'Raw Data'!$O:$O,""&amp;'Raw Data'!$B$1,'Raw Data'!$D:$D,"&lt;&gt;*ithdr*",'Raw Data'!$D:$D,"&lt;&gt;*ancel*",'Raw Data'!$P:$P,"--")
+
COUNTIFS('Raw Data'!$AN:$AN,"&lt;=" &amp;DATE(LEFT($AV$3, 4), MONTH("1 " &amp; AE$6 &amp; " " &amp; LEFT($AV$3, 4)) + 1, 0 ), 'Raw Data'!$AN:$AN,"&gt;" &amp;DATE(LEFT($AV$3, 4), MONTH("1 " &amp; AE$6 &amp; " " &amp; LEFT($AV$3, 4)), 0 ), 'Raw Data'!$H:$H, "Non*",  'Raw Data'!$J:$J, "Technical Committee Supp*", 'Raw Data'!$P:$P,""&amp;'Raw Data'!$B$1,'Raw Data'!$D:$D,"&lt;&gt;*ithdr*",'Raw Data'!$D:$D,"&lt;&gt;*ancel*")</f>
        <v>0</v>
      </c>
      <c r="AF62" s="73"/>
      <c r="AG62" s="73"/>
      <c r="AH62" s="77"/>
      <c r="AI62" s="110">
        <f>COUNTIFS('Raw Data'!$AN:$AN,"&lt;=" &amp;DATE(LEFT($AV$3, 4), MONTH("1 " &amp; AI$6 &amp; " " &amp; LEFT($AV$3, 4)) + 1, 0 ), 'Raw Data'!$AN:$AN,"&gt;" &amp;DATE(LEFT($AV$3, 4), MONTH("1 " &amp; AI$6 &amp; " " &amp; LEFT($AV$3, 4)), 0 ), 'Raw Data'!$H:$H, "Non*",  'Raw Data'!$J:$J, "Technical Committee Supp*", 'Raw Data'!$O:$O,""&amp;'Raw Data'!$B$1,'Raw Data'!$D:$D,"&lt;&gt;*ithdr*",'Raw Data'!$D:$D,"&lt;&gt;*ancel*",'Raw Data'!$P:$P,"--")
+
COUNTIFS('Raw Data'!$AN:$AN,"&lt;=" &amp;DATE(LEFT($AV$3, 4), MONTH("1 " &amp; AI$6 &amp; " " &amp; LEFT($AV$3, 4)) + 1, 0 ), 'Raw Data'!$AN:$AN,"&gt;" &amp;DATE(LEFT($AV$3, 4), MONTH("1 " &amp; AI$6 &amp; " " &amp; LEFT($AV$3, 4)), 0 ), 'Raw Data'!$H:$H, "Non*",  'Raw Data'!$J:$J, "Technical Committee Supp*", 'Raw Data'!$P:$P,""&amp;'Raw Data'!$B$1,'Raw Data'!$D:$D,"&lt;&gt;*ithdr*",'Raw Data'!$D:$D,"&lt;&gt;*ancel*")</f>
        <v>0</v>
      </c>
      <c r="AJ62" s="73"/>
      <c r="AK62" s="73"/>
      <c r="AL62" s="77"/>
      <c r="AM62" s="110">
        <f>COUNTIFS('Raw Data'!$AN:$AN,"&lt;=" &amp;DATE(LEFT($AV$3, 4), MONTH("1 " &amp; AM$6 &amp; " " &amp; LEFT($AV$3, 4)) + 1, 0 ), 'Raw Data'!$AN:$AN,"&gt;" &amp;DATE(LEFT($AV$3, 4), MONTH("1 " &amp; AM$6 &amp; " " &amp; LEFT($AV$3, 4)), 0 ), 'Raw Data'!$H:$H, "Non*",  'Raw Data'!$J:$J, "Technical Committee Supp*", 'Raw Data'!$O:$O,""&amp;'Raw Data'!$B$1,'Raw Data'!$D:$D,"&lt;&gt;*ithdr*",'Raw Data'!$D:$D,"&lt;&gt;*ancel*",'Raw Data'!$P:$P,"--")
+
COUNTIFS('Raw Data'!$AN:$AN,"&lt;=" &amp;DATE(LEFT($AV$3, 4), MONTH("1 " &amp; AM$6 &amp; " " &amp; LEFT($AV$3, 4)) + 1, 0 ), 'Raw Data'!$AN:$AN,"&gt;" &amp;DATE(LEFT($AV$3, 4), MONTH("1 " &amp; AM$6 &amp; " " &amp; LEFT($AV$3, 4)), 0 ), 'Raw Data'!$H:$H, "Non*",  'Raw Data'!$J:$J, "Technical Committee Supp*", 'Raw Data'!$P:$P,""&amp;'Raw Data'!$B$1,'Raw Data'!$D:$D,"&lt;&gt;*ithdr*",'Raw Data'!$D:$D,"&lt;&gt;*ancel*")</f>
        <v>0</v>
      </c>
      <c r="AN62" s="73"/>
      <c r="AO62" s="73"/>
      <c r="AP62" s="77"/>
      <c r="AQ62" s="110">
        <f>COUNTIFS('Raw Data'!$AN:$AN,"&lt;=" &amp;DATE(LEFT($AV$3, 4), MONTH("1 " &amp; AQ$6 &amp; " " &amp; LEFT($AV$3, 4)) + 1, 0 ), 'Raw Data'!$AN:$AN,"&gt;" &amp;DATE(LEFT($AV$3, 4), MONTH("1 " &amp; AQ$6 &amp; " " &amp; LEFT($AV$3, 4)), 0 ), 'Raw Data'!$H:$H, "Non*",  'Raw Data'!$J:$J, "Technical Committee Supp*", 'Raw Data'!$O:$O,""&amp;'Raw Data'!$B$1,'Raw Data'!$D:$D,"&lt;&gt;*ithdr*",'Raw Data'!$D:$D,"&lt;&gt;*ancel*",'Raw Data'!$P:$P,"--")
+
COUNTIFS('Raw Data'!$AN:$AN,"&lt;=" &amp;DATE(LEFT($AV$3, 4), MONTH("1 " &amp; AQ$6 &amp; " " &amp; LEFT($AV$3, 4)) + 1, 0 ), 'Raw Data'!$AN:$AN,"&gt;" &amp;DATE(LEFT($AV$3, 4), MONTH("1 " &amp; AQ$6 &amp; " " &amp; LEFT($AV$3, 4)), 0 ), 'Raw Data'!$H:$H, "Non*",  'Raw Data'!$J:$J, "Technical Committee Supp*", 'Raw Data'!$P:$P,""&amp;'Raw Data'!$B$1,'Raw Data'!$D:$D,"&lt;&gt;*ithdr*",'Raw Data'!$D:$D,"&lt;&gt;*ancel*")</f>
        <v>0</v>
      </c>
      <c r="AR62" s="73"/>
      <c r="AS62" s="73"/>
      <c r="AT62" s="77"/>
      <c r="AU62" s="110">
        <f>COUNTIFS('Raw Data'!$AN:$AN,"&lt;=" &amp;DATE(MID($AV$3, 15, 4), MONTH("1 " &amp; AU$6 &amp; " " &amp; MID($AV$3, 15, 4)) + 1, 0 ), 'Raw Data'!$AN:$AN,"&gt;" &amp;DATE(MID($AV$3, 15, 4), MONTH("1 " &amp; AU$6 &amp; " " &amp; MID($AV$3, 15, 4)), 0 ), 'Raw Data'!$H:$H, "Non*",  'Raw Data'!$J:$J, "Technical Committee Supp*", 'Raw Data'!$O:$O,""&amp;'Raw Data'!$B$1,'Raw Data'!$D:$D,"&lt;&gt;*ithdr*",'Raw Data'!$D:$D,"&lt;&gt;*ancel*",'Raw Data'!$P:$P,"--")
+
COUNTIFS('Raw Data'!$AN:$AN,"&lt;=" &amp;DATE(MID($AV$3, 15, 4), MONTH("1 " &amp; AU$6 &amp; " " &amp; MID($AV$3, 15, 4)) + 1, 0 ), 'Raw Data'!$AN:$AN,"&gt;" &amp;DATE(MID($AV$3, 15, 4), MONTH("1 " &amp; AU$6 &amp; " " &amp; MID($AV$3, 15, 4)), 0 ), 'Raw Data'!$H:$H, "Non*",  'Raw Data'!$J:$J, "Technical Committee Supp*", 'Raw Data'!$P:$P,""&amp;'Raw Data'!$B$1,'Raw Data'!$D:$D,"&lt;&gt;*ithdr*",'Raw Data'!$D:$D,"&lt;&gt;*ancel*")</f>
        <v>0</v>
      </c>
      <c r="AV62" s="73"/>
      <c r="AW62" s="73"/>
      <c r="AX62" s="77"/>
      <c r="AY62" s="110">
        <f>COUNTIFS('Raw Data'!$AN:$AN,"&lt;=" &amp;DATE(MID($AV$3, 15, 4), MONTH("1 " &amp; AY$6 &amp; " " &amp; MID($AV$3, 15, 4)) + 1, 0 ), 'Raw Data'!$AN:$AN,"&gt;" &amp;DATE(MID($AV$3, 15, 4), MONTH("1 " &amp; AY$6 &amp; " " &amp; MID($AV$3, 15, 4)), 0 ), 'Raw Data'!$H:$H, "Non*",  'Raw Data'!$J:$J, "Technical Committee Supp*", 'Raw Data'!$O:$O,""&amp;'Raw Data'!$B$1,'Raw Data'!$D:$D,"&lt;&gt;*ithdr*",'Raw Data'!$D:$D,"&lt;&gt;*ancel*",'Raw Data'!$P:$P,"--")
+
COUNTIFS('Raw Data'!$AN:$AN,"&lt;=" &amp;DATE(MID($AV$3, 15, 4), MONTH("1 " &amp; AY$6 &amp; " " &amp; MID($AV$3, 15, 4)) + 1, 0 ), 'Raw Data'!$AN:$AN,"&gt;" &amp;DATE(MID($AV$3, 15, 4), MONTH("1 " &amp; AY$6 &amp; " " &amp; MID($AV$3, 15, 4)), 0 ), 'Raw Data'!$H:$H, "Non*",  'Raw Data'!$J:$J, "Technical Committee Supp*", 'Raw Data'!$P:$P,""&amp;'Raw Data'!$B$1,'Raw Data'!$D:$D,"&lt;&gt;*ithdr*",'Raw Data'!$D:$D,"&lt;&gt;*ancel*")</f>
        <v>0</v>
      </c>
      <c r="AZ62" s="73"/>
      <c r="BA62" s="73"/>
      <c r="BB62" s="77"/>
      <c r="BC62" s="110">
        <f>COUNTIFS('Raw Data'!$AN:$AN,"&lt;=" &amp;DATE(MID($AV$3, 15, 4), MONTH("1 " &amp; BC$6 &amp; " " &amp; MID($AV$3, 15, 4)) + 1, 0 ), 'Raw Data'!$AN:$AN,"&gt;" &amp;DATE(MID($AV$3, 15, 4), MONTH("1 " &amp; BC$6 &amp; " " &amp; MID($AV$3, 15, 4)), 0 ), 'Raw Data'!$H:$H, "Non*",  'Raw Data'!$J:$J, "Technical Committee Supp*", 'Raw Data'!$O:$O,""&amp;'Raw Data'!$B$1,'Raw Data'!$D:$D,"&lt;&gt;*ithdr*",'Raw Data'!$D:$D,"&lt;&gt;*ancel*",'Raw Data'!$P:$P,"--")
+
COUNTIFS('Raw Data'!$AN:$AN,"&lt;=" &amp;DATE(MID($AV$3, 15, 4), MONTH("1 " &amp; BC$6 &amp; " " &amp; MID($AV$3, 15, 4)) + 1, 0 ), 'Raw Data'!$AN:$AN,"&gt;" &amp;DATE(MID($AV$3, 15, 4), MONTH("1 " &amp; BC$6 &amp; " " &amp; MID($AV$3, 15, 4)), 0 ), 'Raw Data'!$H:$H, "Non*",  'Raw Data'!$J:$J, "Technical Committee Supp*", 'Raw Data'!$P:$P,""&amp;'Raw Data'!$B$1,'Raw Data'!$D:$D,"&lt;&gt;*ithdr*",'Raw Data'!$D:$D,"&lt;&gt;*ancel*")</f>
        <v>0</v>
      </c>
      <c r="BD62" s="73"/>
      <c r="BE62" s="73"/>
      <c r="BF62" s="74"/>
    </row>
    <row r="63" ht="12.75" customHeight="1">
      <c r="A63" s="75" t="s">
        <v>113</v>
      </c>
      <c r="B63" s="73"/>
      <c r="C63" s="73"/>
      <c r="D63" s="73"/>
      <c r="E63" s="73"/>
      <c r="F63" s="73"/>
      <c r="G63" s="73"/>
      <c r="H63" s="73"/>
      <c r="I63" s="73"/>
      <c r="J63" s="77"/>
      <c r="K63" s="109">
        <f>COUNTIFS('Raw Data'!$AN:$AN,"&lt;="&amp;DATE(LEFT($AV$3,4),MONTH("1 "&amp;K$6&amp;" "&amp;LEFT($AV$3,4))+1,0),'Raw Data'!$AN:$AN,"&gt;"&amp;DATE(LEFT($AV$3,4),MONTH("1 "&amp;K$6&amp;" "&amp;LEFT($AV$3,4)),0),'Raw Data'!$I:$I,"*onsumer*",'Raw Data'!$O:$O,""&amp;'Raw Data'!$B$1,'Raw Data'!$D:$D,"&lt;&gt;*ithdr*",'Raw Data'!$D:$D,"&lt;&gt;*ancel*",'Raw Data'!$P:$P,"--")
+
COUNTIFS('Raw Data'!$AN:$AN,"&lt;="&amp;DATE(LEFT($AV$3,4),MONTH("1 "&amp;K$6&amp;" "&amp;LEFT($AV$3,4))+1,0),'Raw Data'!$AN:$AN,"&gt;"&amp;DATE(LEFT($AV$3,4),MONTH("1 "&amp;K$6&amp;" "&amp;LEFT($AV$3,4)),0),'Raw Data'!$I:$I,"*onsumer*",'Raw Data'!$P:$P,""&amp;'Raw Data'!$B$1,'Raw Data'!$D:$D,"&lt;&gt;*ithdr*",'Raw Data'!$D:$D,"&lt;&gt;*ancel*")</f>
        <v>0</v>
      </c>
      <c r="L63" s="73"/>
      <c r="M63" s="73"/>
      <c r="N63" s="77"/>
      <c r="O63" s="109">
        <f>COUNTIFS('Raw Data'!$AN:$AN,"&lt;="&amp;DATE(LEFT($AV$3,4),MONTH("1 "&amp;O$6&amp;" "&amp;LEFT($AV$3,4))+1,0),'Raw Data'!$AN:$AN,"&gt;"&amp;DATE(LEFT($AV$3,4),MONTH("1 "&amp;O$6&amp;" "&amp;LEFT($AV$3,4)),0),'Raw Data'!$I:$I,"*onsumer*",'Raw Data'!$O:$O,""&amp;'Raw Data'!$B$1,'Raw Data'!$D:$D,"&lt;&gt;*ithdr*",'Raw Data'!$D:$D,"&lt;&gt;*ancel*",'Raw Data'!$P:$P,"--")
+
COUNTIFS('Raw Data'!$AN:$AN,"&lt;="&amp;DATE(LEFT($AV$3,4),MONTH("1 "&amp;O$6&amp;" "&amp;LEFT($AV$3,4))+1,0),'Raw Data'!$AN:$AN,"&gt;"&amp;DATE(LEFT($AV$3,4),MONTH("1 "&amp;O$6&amp;" "&amp;LEFT($AV$3,4)),0),'Raw Data'!$I:$I,"*onsumer*",'Raw Data'!$P:$P,""&amp;'Raw Data'!$B$1,'Raw Data'!$D:$D,"&lt;&gt;*ithdr*",'Raw Data'!$D:$D,"&lt;&gt;*ancel*")</f>
        <v>0</v>
      </c>
      <c r="P63" s="73"/>
      <c r="Q63" s="73"/>
      <c r="R63" s="77"/>
      <c r="S63" s="109">
        <f>COUNTIFS('Raw Data'!$AN:$AN,"&lt;="&amp;DATE(LEFT($AV$3,4),MONTH("1 "&amp;S$6&amp;" "&amp;LEFT($AV$3,4))+1,0),'Raw Data'!$AN:$AN,"&gt;"&amp;DATE(LEFT($AV$3,4),MONTH("1 "&amp;S$6&amp;" "&amp;LEFT($AV$3,4)),0),'Raw Data'!$I:$I,"*onsumer*",'Raw Data'!$O:$O,""&amp;'Raw Data'!$B$1,'Raw Data'!$D:$D,"&lt;&gt;*ithdr*",'Raw Data'!$D:$D,"&lt;&gt;*ancel*",'Raw Data'!$P:$P,"--")
+
COUNTIFS('Raw Data'!$AN:$AN,"&lt;="&amp;DATE(LEFT($AV$3,4),MONTH("1 "&amp;S$6&amp;" "&amp;LEFT($AV$3,4))+1,0),'Raw Data'!$AN:$AN,"&gt;"&amp;DATE(LEFT($AV$3,4),MONTH("1 "&amp;S$6&amp;" "&amp;LEFT($AV$3,4)),0),'Raw Data'!$I:$I,"*onsumer*",'Raw Data'!$P:$P,""&amp;'Raw Data'!$B$1,'Raw Data'!$D:$D,"&lt;&gt;*ithdr*",'Raw Data'!$D:$D,"&lt;&gt;*ancel*")</f>
        <v>0</v>
      </c>
      <c r="T63" s="73"/>
      <c r="U63" s="73"/>
      <c r="V63" s="77"/>
      <c r="W63" s="109">
        <f>COUNTIFS('Raw Data'!$AN:$AN,"&lt;="&amp;DATE(LEFT($AV$3,4),MONTH("1 "&amp;W$6&amp;" "&amp;LEFT($AV$3,4))+1,0),'Raw Data'!$AN:$AN,"&gt;"&amp;DATE(LEFT($AV$3,4),MONTH("1 "&amp;W$6&amp;" "&amp;LEFT($AV$3,4)),0),'Raw Data'!$I:$I,"*onsumer*",'Raw Data'!$O:$O,""&amp;'Raw Data'!$B$1,'Raw Data'!$D:$D,"&lt;&gt;*ithdr*",'Raw Data'!$D:$D,"&lt;&gt;*ancel*",'Raw Data'!$P:$P,"--")
+
COUNTIFS('Raw Data'!$AN:$AN,"&lt;="&amp;DATE(LEFT($AV$3,4),MONTH("1 "&amp;W$6&amp;" "&amp;LEFT($AV$3,4))+1,0),'Raw Data'!$AN:$AN,"&gt;"&amp;DATE(LEFT($AV$3,4),MONTH("1 "&amp;W$6&amp;" "&amp;LEFT($AV$3,4)),0),'Raw Data'!$I:$I,"*onsumer*",'Raw Data'!$P:$P,""&amp;'Raw Data'!$B$1,'Raw Data'!$D:$D,"&lt;&gt;*ithdr*",'Raw Data'!$D:$D,"&lt;&gt;*ancel*")</f>
        <v>0</v>
      </c>
      <c r="X63" s="73"/>
      <c r="Y63" s="73"/>
      <c r="Z63" s="77"/>
      <c r="AA63" s="109">
        <f>COUNTIFS('Raw Data'!$AN:$AN,"&lt;="&amp;DATE(LEFT($AV$3,4),MONTH("1 "&amp;AA$6&amp;" "&amp;LEFT($AV$3,4))+1,0),'Raw Data'!$AN:$AN,"&gt;"&amp;DATE(LEFT($AV$3,4),MONTH("1 "&amp;AA$6&amp;" "&amp;LEFT($AV$3,4)),0),'Raw Data'!$I:$I,"*onsumer*",'Raw Data'!$O:$O,""&amp;'Raw Data'!$B$1,'Raw Data'!$D:$D,"&lt;&gt;*ithdr*",'Raw Data'!$D:$D,"&lt;&gt;*ancel*",'Raw Data'!$P:$P,"--")
+
COUNTIFS('Raw Data'!$AN:$AN,"&lt;="&amp;DATE(LEFT($AV$3,4),MONTH("1 "&amp;AA$6&amp;" "&amp;LEFT($AV$3,4))+1,0),'Raw Data'!$AN:$AN,"&gt;"&amp;DATE(LEFT($AV$3,4),MONTH("1 "&amp;AA$6&amp;" "&amp;LEFT($AV$3,4)),0),'Raw Data'!$I:$I,"*onsumer*",'Raw Data'!$P:$P,""&amp;'Raw Data'!$B$1,'Raw Data'!$D:$D,"&lt;&gt;*ithdr*",'Raw Data'!$D:$D,"&lt;&gt;*ancel*")</f>
        <v>0</v>
      </c>
      <c r="AB63" s="73"/>
      <c r="AC63" s="73"/>
      <c r="AD63" s="77"/>
      <c r="AE63" s="109">
        <f>COUNTIFS('Raw Data'!$AN:$AN,"&lt;="&amp;DATE(LEFT($AV$3,4),MONTH("1 "&amp;AE$6&amp;" "&amp;LEFT($AV$3,4))+1,0),'Raw Data'!$AN:$AN,"&gt;"&amp;DATE(LEFT($AV$3,4),MONTH("1 "&amp;AE$6&amp;" "&amp;LEFT($AV$3,4)),0),'Raw Data'!$I:$I,"*onsumer*",'Raw Data'!$O:$O,""&amp;'Raw Data'!$B$1,'Raw Data'!$D:$D,"&lt;&gt;*ithdr*",'Raw Data'!$D:$D,"&lt;&gt;*ancel*",'Raw Data'!$P:$P,"--")
+
COUNTIFS('Raw Data'!$AN:$AN,"&lt;="&amp;DATE(LEFT($AV$3,4),MONTH("1 "&amp;AE$6&amp;" "&amp;LEFT($AV$3,4))+1,0),'Raw Data'!$AN:$AN,"&gt;"&amp;DATE(LEFT($AV$3,4),MONTH("1 "&amp;AE$6&amp;" "&amp;LEFT($AV$3,4)),0),'Raw Data'!$I:$I,"*onsumer*",'Raw Data'!$P:$P,""&amp;'Raw Data'!$B$1,'Raw Data'!$D:$D,"&lt;&gt;*ithdr*",'Raw Data'!$D:$D,"&lt;&gt;*ancel*")</f>
        <v>0</v>
      </c>
      <c r="AF63" s="73"/>
      <c r="AG63" s="73"/>
      <c r="AH63" s="77"/>
      <c r="AI63" s="109">
        <f>COUNTIFS('Raw Data'!$AN:$AN,"&lt;="&amp;DATE(LEFT($AV$3,4),MONTH("1 "&amp;AI$6&amp;" "&amp;LEFT($AV$3,4))+1,0),'Raw Data'!$AN:$AN,"&gt;"&amp;DATE(LEFT($AV$3,4),MONTH("1 "&amp;AI$6&amp;" "&amp;LEFT($AV$3,4)),0),'Raw Data'!$I:$I,"*onsumer*",'Raw Data'!$O:$O,""&amp;'Raw Data'!$B$1,'Raw Data'!$D:$D,"&lt;&gt;*ithdr*",'Raw Data'!$D:$D,"&lt;&gt;*ancel*",'Raw Data'!$P:$P,"--")
+
COUNTIFS('Raw Data'!$AN:$AN,"&lt;="&amp;DATE(LEFT($AV$3,4),MONTH("1 "&amp;AI$6&amp;" "&amp;LEFT($AV$3,4))+1,0),'Raw Data'!$AN:$AN,"&gt;"&amp;DATE(LEFT($AV$3,4),MONTH("1 "&amp;AI$6&amp;" "&amp;LEFT($AV$3,4)),0),'Raw Data'!$I:$I,"*onsumer*",'Raw Data'!$P:$P,""&amp;'Raw Data'!$B$1,'Raw Data'!$D:$D,"&lt;&gt;*ithdr*",'Raw Data'!$D:$D,"&lt;&gt;*ancel*")</f>
        <v>0</v>
      </c>
      <c r="AJ63" s="73"/>
      <c r="AK63" s="73"/>
      <c r="AL63" s="77"/>
      <c r="AM63" s="109">
        <f>COUNTIFS('Raw Data'!$AN:$AN,"&lt;="&amp;DATE(LEFT($AV$3,4),MONTH("1 "&amp;AM$6&amp;" "&amp;LEFT($AV$3,4))+1,0),'Raw Data'!$AN:$AN,"&gt;"&amp;DATE(LEFT($AV$3,4),MONTH("1 "&amp;AM$6&amp;" "&amp;LEFT($AV$3,4)),0),'Raw Data'!$I:$I,"*onsumer*",'Raw Data'!$O:$O,""&amp;'Raw Data'!$B$1,'Raw Data'!$D:$D,"&lt;&gt;*ithdr*",'Raw Data'!$D:$D,"&lt;&gt;*ancel*",'Raw Data'!$P:$P,"--")
+
COUNTIFS('Raw Data'!$AN:$AN,"&lt;="&amp;DATE(LEFT($AV$3,4),MONTH("1 "&amp;AM$6&amp;" "&amp;LEFT($AV$3,4))+1,0),'Raw Data'!$AN:$AN,"&gt;"&amp;DATE(LEFT($AV$3,4),MONTH("1 "&amp;AM$6&amp;" "&amp;LEFT($AV$3,4)),0),'Raw Data'!$I:$I,"*onsumer*",'Raw Data'!$P:$P,""&amp;'Raw Data'!$B$1,'Raw Data'!$D:$D,"&lt;&gt;*ithdr*",'Raw Data'!$D:$D,"&lt;&gt;*ancel*")</f>
        <v>0</v>
      </c>
      <c r="AN63" s="73"/>
      <c r="AO63" s="73"/>
      <c r="AP63" s="77"/>
      <c r="AQ63" s="109">
        <f>COUNTIFS('Raw Data'!$AN:$AN,"&lt;="&amp;DATE(LEFT($AV$3,4),MONTH("1 "&amp;AQ$6&amp;" "&amp;LEFT($AV$3,4))+1,0),'Raw Data'!$AN:$AN,"&gt;"&amp;DATE(LEFT($AV$3,4),MONTH("1 "&amp;AQ$6&amp;" "&amp;LEFT($AV$3,4)),0),'Raw Data'!$I:$I,"*onsumer*",'Raw Data'!$O:$O,""&amp;'Raw Data'!$B$1,'Raw Data'!$D:$D,"&lt;&gt;*ithdr*",'Raw Data'!$D:$D,"&lt;&gt;*ancel*",'Raw Data'!$P:$P,"--")
+
COUNTIFS('Raw Data'!$AN:$AN,"&lt;="&amp;DATE(LEFT($AV$3,4),MONTH("1 "&amp;AQ$6&amp;" "&amp;LEFT($AV$3,4))+1,0),'Raw Data'!$AN:$AN,"&gt;"&amp;DATE(LEFT($AV$3,4),MONTH("1 "&amp;AQ$6&amp;" "&amp;LEFT($AV$3,4)),0),'Raw Data'!$I:$I,"*onsumer*",'Raw Data'!$P:$P,""&amp;'Raw Data'!$B$1,'Raw Data'!$D:$D,"&lt;&gt;*ithdr*",'Raw Data'!$D:$D,"&lt;&gt;*ancel*")</f>
        <v>0</v>
      </c>
      <c r="AR63" s="73"/>
      <c r="AS63" s="73"/>
      <c r="AT63" s="77"/>
      <c r="AU63" s="109">
        <f>COUNTIFS('Raw Data'!$AN:$AN,"&lt;="&amp;DATE(LEFT($AV$3,4),MONTH("1 "&amp;AU$6&amp;" "&amp;LEFT($AV$3,4))+1,0),'Raw Data'!$AN:$AN,"&gt;"&amp;DATE(LEFT($AV$3,4),MONTH("1 "&amp;AU$6&amp;" "&amp;LEFT($AV$3,4)),0),'Raw Data'!$I:$I,"*onsumer*",'Raw Data'!$O:$O,""&amp;'Raw Data'!$B$1,'Raw Data'!$D:$D,"&lt;&gt;*ithdr*",'Raw Data'!$D:$D,"&lt;&gt;*ancel*",'Raw Data'!$P:$P,"--")
+
COUNTIFS('Raw Data'!$AN:$AN,"&lt;="&amp;DATE(LEFT($AV$3,4),MONTH("1 "&amp;AU$6&amp;" "&amp;LEFT($AV$3,4))+1,0),'Raw Data'!$AN:$AN,"&gt;"&amp;DATE(LEFT($AV$3,4),MONTH("1 "&amp;AU$6&amp;" "&amp;LEFT($AV$3,4)),0),'Raw Data'!$I:$I,"*onsumer*",'Raw Data'!$P:$P,""&amp;'Raw Data'!$B$1,'Raw Data'!$D:$D,"&lt;&gt;*ithdr*",'Raw Data'!$D:$D,"&lt;&gt;*ancel*")</f>
        <v>0</v>
      </c>
      <c r="AV63" s="73"/>
      <c r="AW63" s="73"/>
      <c r="AX63" s="77"/>
      <c r="AY63" s="109">
        <f>COUNTIFS('Raw Data'!$AN:$AN,"&lt;="&amp;DATE(LEFT($AV$3,4),MONTH("1 "&amp;AY$6&amp;" "&amp;LEFT($AV$3,4))+1,0),'Raw Data'!$AN:$AN,"&gt;"&amp;DATE(LEFT($AV$3,4),MONTH("1 "&amp;AY$6&amp;" "&amp;LEFT($AV$3,4)),0),'Raw Data'!$I:$I,"*onsumer*",'Raw Data'!$O:$O,""&amp;'Raw Data'!$B$1,'Raw Data'!$D:$D,"&lt;&gt;*ithdr*",'Raw Data'!$D:$D,"&lt;&gt;*ancel*",'Raw Data'!$P:$P,"--")
+
COUNTIFS('Raw Data'!$AN:$AN,"&lt;="&amp;DATE(LEFT($AV$3,4),MONTH("1 "&amp;AY$6&amp;" "&amp;LEFT($AV$3,4))+1,0),'Raw Data'!$AN:$AN,"&gt;"&amp;DATE(LEFT($AV$3,4),MONTH("1 "&amp;AY$6&amp;" "&amp;LEFT($AV$3,4)),0),'Raw Data'!$I:$I,"*onsumer*",'Raw Data'!$P:$P,""&amp;'Raw Data'!$B$1,'Raw Data'!$D:$D,"&lt;&gt;*ithdr*",'Raw Data'!$D:$D,"&lt;&gt;*ancel*")</f>
        <v>0</v>
      </c>
      <c r="AZ63" s="73"/>
      <c r="BA63" s="73"/>
      <c r="BB63" s="77"/>
      <c r="BC63" s="109">
        <f>COUNTIFS('Raw Data'!$AN:$AN,"&lt;="&amp;DATE(LEFT($AV$3,4),MONTH("1 "&amp;BC$6&amp;" "&amp;LEFT($AV$3,4))+1,0),'Raw Data'!$AN:$AN,"&gt;"&amp;DATE(LEFT($AV$3,4),MONTH("1 "&amp;BC$6&amp;" "&amp;LEFT($AV$3,4)),0),'Raw Data'!$I:$I,"*onsumer*",'Raw Data'!$O:$O,""&amp;'Raw Data'!$B$1,'Raw Data'!$D:$D,"&lt;&gt;*ithdr*",'Raw Data'!$D:$D,"&lt;&gt;*ancel*",'Raw Data'!$P:$P,"--")
+
COUNTIFS('Raw Data'!$AN:$AN,"&lt;="&amp;DATE(LEFT($AV$3,4),MONTH("1 "&amp;BC$6&amp;" "&amp;LEFT($AV$3,4))+1,0),'Raw Data'!$AN:$AN,"&gt;"&amp;DATE(LEFT($AV$3,4),MONTH("1 "&amp;BC$6&amp;" "&amp;LEFT($AV$3,4)),0),'Raw Data'!$I:$I,"*onsumer*",'Raw Data'!$P:$P,""&amp;'Raw Data'!$B$1,'Raw Data'!$D:$D,"&lt;&gt;*ithdr*",'Raw Data'!$D:$D,"&lt;&gt;*ancel*")</f>
        <v>0</v>
      </c>
      <c r="BD63" s="73"/>
      <c r="BE63" s="73"/>
      <c r="BF63" s="74"/>
    </row>
    <row r="64" ht="12.75" customHeight="1">
      <c r="A64" s="75" t="s">
        <v>114</v>
      </c>
      <c r="B64" s="73"/>
      <c r="C64" s="73"/>
      <c r="D64" s="73"/>
      <c r="E64" s="73"/>
      <c r="F64" s="73"/>
      <c r="G64" s="73"/>
      <c r="H64" s="73"/>
      <c r="I64" s="73"/>
      <c r="J64" s="77"/>
      <c r="K64" s="109">
        <f>COUNTIFS('Raw Data'!$AN:$AN,"&lt;="&amp;DATE(LEFT($AV$3,4),MONTH("1 "&amp;K$6&amp;" "&amp;LEFT($AV$3,4))+1,0),'Raw Data'!$AN:$AN,"&gt;"&amp;DATE(LEFT($AV$3,4),MONTH("1 "&amp;K$6&amp;" "&amp;LEFT($AV$3,4)),0),'Raw Data'!$I:$I,"*omplianc*",'Raw Data'!$O:$O,""&amp;'Raw Data'!$B$1,'Raw Data'!$D:$D,"&lt;&gt;*ithdr*",'Raw Data'!$D:$D,"&lt;&gt;*ancel*",'Raw Data'!$P:$P,"--")
+
COUNTIFS('Raw Data'!$AN:$AN,"&lt;="&amp;DATE(LEFT($AV$3,4),MONTH("1 "&amp;K$6&amp;" "&amp;LEFT($AV$3,4))+1,0),'Raw Data'!$AN:$AN,"&gt;"&amp;DATE(LEFT($AV$3,4),MONTH("1 "&amp;K$6&amp;" "&amp;LEFT($AV$3,4)),0),'Raw Data'!$I:$I,"*omplianc*",'Raw Data'!$P:$P,""&amp;'Raw Data'!$B$1,'Raw Data'!$D:$D,"&lt;&gt;*ithdr*",'Raw Data'!$D:$D,"&lt;&gt;*ancel*")</f>
        <v>0</v>
      </c>
      <c r="L64" s="73"/>
      <c r="M64" s="73"/>
      <c r="N64" s="77"/>
      <c r="O64" s="109">
        <f>COUNTIFS('Raw Data'!$AN:$AN,"&lt;="&amp;DATE(LEFT($AV$3,4),MONTH("1 "&amp;O$6&amp;" "&amp;LEFT($AV$3,4))+1,0),'Raw Data'!$AN:$AN,"&gt;"&amp;DATE(LEFT($AV$3,4),MONTH("1 "&amp;O$6&amp;" "&amp;LEFT($AV$3,4)),0),'Raw Data'!$I:$I,"*omplianc*",'Raw Data'!$O:$O,""&amp;'Raw Data'!$B$1,'Raw Data'!$D:$D,"&lt;&gt;*ithdr*",'Raw Data'!$D:$D,"&lt;&gt;*ancel*",'Raw Data'!$P:$P,"--")
+
COUNTIFS('Raw Data'!$AN:$AN,"&lt;="&amp;DATE(LEFT($AV$3,4),MONTH("1 "&amp;O$6&amp;" "&amp;LEFT($AV$3,4))+1,0),'Raw Data'!$AN:$AN,"&gt;"&amp;DATE(LEFT($AV$3,4),MONTH("1 "&amp;O$6&amp;" "&amp;LEFT($AV$3,4)),0),'Raw Data'!$I:$I,"*omplianc*",'Raw Data'!$P:$P,""&amp;'Raw Data'!$B$1,'Raw Data'!$D:$D,"&lt;&gt;*ithdr*",'Raw Data'!$D:$D,"&lt;&gt;*ancel*")</f>
        <v>0</v>
      </c>
      <c r="P64" s="73"/>
      <c r="Q64" s="73"/>
      <c r="R64" s="77"/>
      <c r="S64" s="109">
        <f>COUNTIFS('Raw Data'!$AN:$AN,"&lt;="&amp;DATE(LEFT($AV$3,4),MONTH("1 "&amp;S$6&amp;" "&amp;LEFT($AV$3,4))+1,0),'Raw Data'!$AN:$AN,"&gt;"&amp;DATE(LEFT($AV$3,4),MONTH("1 "&amp;S$6&amp;" "&amp;LEFT($AV$3,4)),0),'Raw Data'!$I:$I,"*omplianc*",'Raw Data'!$O:$O,""&amp;'Raw Data'!$B$1,'Raw Data'!$D:$D,"&lt;&gt;*ithdr*",'Raw Data'!$D:$D,"&lt;&gt;*ancel*",'Raw Data'!$P:$P,"--")
+
COUNTIFS('Raw Data'!$AN:$AN,"&lt;="&amp;DATE(LEFT($AV$3,4),MONTH("1 "&amp;S$6&amp;" "&amp;LEFT($AV$3,4))+1,0),'Raw Data'!$AN:$AN,"&gt;"&amp;DATE(LEFT($AV$3,4),MONTH("1 "&amp;S$6&amp;" "&amp;LEFT($AV$3,4)),0),'Raw Data'!$I:$I,"*omplianc*",'Raw Data'!$P:$P,""&amp;'Raw Data'!$B$1,'Raw Data'!$D:$D,"&lt;&gt;*ithdr*",'Raw Data'!$D:$D,"&lt;&gt;*ancel*")</f>
        <v>0</v>
      </c>
      <c r="T64" s="73"/>
      <c r="U64" s="73"/>
      <c r="V64" s="77"/>
      <c r="W64" s="109">
        <f>COUNTIFS('Raw Data'!$AN:$AN,"&lt;="&amp;DATE(LEFT($AV$3,4),MONTH("1 "&amp;W$6&amp;" "&amp;LEFT($AV$3,4))+1,0),'Raw Data'!$AN:$AN,"&gt;"&amp;DATE(LEFT($AV$3,4),MONTH("1 "&amp;W$6&amp;" "&amp;LEFT($AV$3,4)),0),'Raw Data'!$I:$I,"*omplianc*",'Raw Data'!$O:$O,""&amp;'Raw Data'!$B$1,'Raw Data'!$D:$D,"&lt;&gt;*ithdr*",'Raw Data'!$D:$D,"&lt;&gt;*ancel*",'Raw Data'!$P:$P,"--")
+
COUNTIFS('Raw Data'!$AN:$AN,"&lt;="&amp;DATE(LEFT($AV$3,4),MONTH("1 "&amp;W$6&amp;" "&amp;LEFT($AV$3,4))+1,0),'Raw Data'!$AN:$AN,"&gt;"&amp;DATE(LEFT($AV$3,4),MONTH("1 "&amp;W$6&amp;" "&amp;LEFT($AV$3,4)),0),'Raw Data'!$I:$I,"*omplianc*",'Raw Data'!$P:$P,""&amp;'Raw Data'!$B$1,'Raw Data'!$D:$D,"&lt;&gt;*ithdr*",'Raw Data'!$D:$D,"&lt;&gt;*ancel*")</f>
        <v>0</v>
      </c>
      <c r="X64" s="73"/>
      <c r="Y64" s="73"/>
      <c r="Z64" s="77"/>
      <c r="AA64" s="109">
        <f>COUNTIFS('Raw Data'!$AN:$AN,"&lt;="&amp;DATE(LEFT($AV$3,4),MONTH("1 "&amp;AA$6&amp;" "&amp;LEFT($AV$3,4))+1,0),'Raw Data'!$AN:$AN,"&gt;"&amp;DATE(LEFT($AV$3,4),MONTH("1 "&amp;AA$6&amp;" "&amp;LEFT($AV$3,4)),0),'Raw Data'!$I:$I,"*omplianc*",'Raw Data'!$O:$O,""&amp;'Raw Data'!$B$1,'Raw Data'!$D:$D,"&lt;&gt;*ithdr*",'Raw Data'!$D:$D,"&lt;&gt;*ancel*",'Raw Data'!$P:$P,"--")
+
COUNTIFS('Raw Data'!$AN:$AN,"&lt;="&amp;DATE(LEFT($AV$3,4),MONTH("1 "&amp;AA$6&amp;" "&amp;LEFT($AV$3,4))+1,0),'Raw Data'!$AN:$AN,"&gt;"&amp;DATE(LEFT($AV$3,4),MONTH("1 "&amp;AA$6&amp;" "&amp;LEFT($AV$3,4)),0),'Raw Data'!$I:$I,"*omplianc*",'Raw Data'!$P:$P,""&amp;'Raw Data'!$B$1,'Raw Data'!$D:$D,"&lt;&gt;*ithdr*",'Raw Data'!$D:$D,"&lt;&gt;*ancel*")</f>
        <v>0</v>
      </c>
      <c r="AB64" s="73"/>
      <c r="AC64" s="73"/>
      <c r="AD64" s="77"/>
      <c r="AE64" s="109">
        <f>COUNTIFS('Raw Data'!$AN:$AN,"&lt;="&amp;DATE(LEFT($AV$3,4),MONTH("1 "&amp;AE$6&amp;" "&amp;LEFT($AV$3,4))+1,0),'Raw Data'!$AN:$AN,"&gt;"&amp;DATE(LEFT($AV$3,4),MONTH("1 "&amp;AE$6&amp;" "&amp;LEFT($AV$3,4)),0),'Raw Data'!$I:$I,"*omplianc*",'Raw Data'!$O:$O,""&amp;'Raw Data'!$B$1,'Raw Data'!$D:$D,"&lt;&gt;*ithdr*",'Raw Data'!$D:$D,"&lt;&gt;*ancel*",'Raw Data'!$P:$P,"--")
+
COUNTIFS('Raw Data'!$AN:$AN,"&lt;="&amp;DATE(LEFT($AV$3,4),MONTH("1 "&amp;AE$6&amp;" "&amp;LEFT($AV$3,4))+1,0),'Raw Data'!$AN:$AN,"&gt;"&amp;DATE(LEFT($AV$3,4),MONTH("1 "&amp;AE$6&amp;" "&amp;LEFT($AV$3,4)),0),'Raw Data'!$I:$I,"*omplianc*",'Raw Data'!$P:$P,""&amp;'Raw Data'!$B$1,'Raw Data'!$D:$D,"&lt;&gt;*ithdr*",'Raw Data'!$D:$D,"&lt;&gt;*ancel*")</f>
        <v>0</v>
      </c>
      <c r="AF64" s="73"/>
      <c r="AG64" s="73"/>
      <c r="AH64" s="77"/>
      <c r="AI64" s="109">
        <f>COUNTIFS('Raw Data'!$AN:$AN,"&lt;="&amp;DATE(LEFT($AV$3,4),MONTH("1 "&amp;AI$6&amp;" "&amp;LEFT($AV$3,4))+1,0),'Raw Data'!$AN:$AN,"&gt;"&amp;DATE(LEFT($AV$3,4),MONTH("1 "&amp;AI$6&amp;" "&amp;LEFT($AV$3,4)),0),'Raw Data'!$I:$I,"*omplianc*",'Raw Data'!$O:$O,""&amp;'Raw Data'!$B$1,'Raw Data'!$D:$D,"&lt;&gt;*ithdr*",'Raw Data'!$D:$D,"&lt;&gt;*ancel*",'Raw Data'!$P:$P,"--")
+
COUNTIFS('Raw Data'!$AN:$AN,"&lt;="&amp;DATE(LEFT($AV$3,4),MONTH("1 "&amp;AI$6&amp;" "&amp;LEFT($AV$3,4))+1,0),'Raw Data'!$AN:$AN,"&gt;"&amp;DATE(LEFT($AV$3,4),MONTH("1 "&amp;AI$6&amp;" "&amp;LEFT($AV$3,4)),0),'Raw Data'!$I:$I,"*omplianc*",'Raw Data'!$P:$P,""&amp;'Raw Data'!$B$1,'Raw Data'!$D:$D,"&lt;&gt;*ithdr*",'Raw Data'!$D:$D,"&lt;&gt;*ancel*")</f>
        <v>0</v>
      </c>
      <c r="AJ64" s="73"/>
      <c r="AK64" s="73"/>
      <c r="AL64" s="77"/>
      <c r="AM64" s="109">
        <f>COUNTIFS('Raw Data'!$AN:$AN,"&lt;="&amp;DATE(LEFT($AV$3,4),MONTH("1 "&amp;AM$6&amp;" "&amp;LEFT($AV$3,4))+1,0),'Raw Data'!$AN:$AN,"&gt;"&amp;DATE(LEFT($AV$3,4),MONTH("1 "&amp;AM$6&amp;" "&amp;LEFT($AV$3,4)),0),'Raw Data'!$I:$I,"*omplianc*",'Raw Data'!$O:$O,""&amp;'Raw Data'!$B$1,'Raw Data'!$D:$D,"&lt;&gt;*ithdr*",'Raw Data'!$D:$D,"&lt;&gt;*ancel*",'Raw Data'!$P:$P,"--")
+
COUNTIFS('Raw Data'!$AN:$AN,"&lt;="&amp;DATE(LEFT($AV$3,4),MONTH("1 "&amp;AM$6&amp;" "&amp;LEFT($AV$3,4))+1,0),'Raw Data'!$AN:$AN,"&gt;"&amp;DATE(LEFT($AV$3,4),MONTH("1 "&amp;AM$6&amp;" "&amp;LEFT($AV$3,4)),0),'Raw Data'!$I:$I,"*omplianc*",'Raw Data'!$P:$P,""&amp;'Raw Data'!$B$1,'Raw Data'!$D:$D,"&lt;&gt;*ithdr*",'Raw Data'!$D:$D,"&lt;&gt;*ancel*")</f>
        <v>0</v>
      </c>
      <c r="AN64" s="73"/>
      <c r="AO64" s="73"/>
      <c r="AP64" s="77"/>
      <c r="AQ64" s="109">
        <f>COUNTIFS('Raw Data'!$AN:$AN,"&lt;="&amp;DATE(LEFT($AV$3,4),MONTH("1 "&amp;AQ$6&amp;" "&amp;LEFT($AV$3,4))+1,0),'Raw Data'!$AN:$AN,"&gt;"&amp;DATE(LEFT($AV$3,4),MONTH("1 "&amp;AQ$6&amp;" "&amp;LEFT($AV$3,4)),0),'Raw Data'!$I:$I,"*omplianc*",'Raw Data'!$O:$O,""&amp;'Raw Data'!$B$1,'Raw Data'!$D:$D,"&lt;&gt;*ithdr*",'Raw Data'!$D:$D,"&lt;&gt;*ancel*",'Raw Data'!$P:$P,"--")
+
COUNTIFS('Raw Data'!$AN:$AN,"&lt;="&amp;DATE(LEFT($AV$3,4),MONTH("1 "&amp;AQ$6&amp;" "&amp;LEFT($AV$3,4))+1,0),'Raw Data'!$AN:$AN,"&gt;"&amp;DATE(LEFT($AV$3,4),MONTH("1 "&amp;AQ$6&amp;" "&amp;LEFT($AV$3,4)),0),'Raw Data'!$I:$I,"*omplianc*",'Raw Data'!$P:$P,""&amp;'Raw Data'!$B$1,'Raw Data'!$D:$D,"&lt;&gt;*ithdr*",'Raw Data'!$D:$D,"&lt;&gt;*ancel*")</f>
        <v>0</v>
      </c>
      <c r="AR64" s="73"/>
      <c r="AS64" s="73"/>
      <c r="AT64" s="77"/>
      <c r="AU64" s="109">
        <f>COUNTIFS('Raw Data'!$AN:$AN,"&lt;="&amp;DATE(LEFT($AV$3,4),MONTH("1 "&amp;AU$6&amp;" "&amp;LEFT($AV$3,4))+1,0),'Raw Data'!$AN:$AN,"&gt;"&amp;DATE(LEFT($AV$3,4),MONTH("1 "&amp;AU$6&amp;" "&amp;LEFT($AV$3,4)),0),'Raw Data'!$I:$I,"*omplianc*",'Raw Data'!$O:$O,""&amp;'Raw Data'!$B$1,'Raw Data'!$D:$D,"&lt;&gt;*ithdr*",'Raw Data'!$D:$D,"&lt;&gt;*ancel*",'Raw Data'!$P:$P,"--")
+
COUNTIFS('Raw Data'!$AN:$AN,"&lt;="&amp;DATE(LEFT($AV$3,4),MONTH("1 "&amp;AU$6&amp;" "&amp;LEFT($AV$3,4))+1,0),'Raw Data'!$AN:$AN,"&gt;"&amp;DATE(LEFT($AV$3,4),MONTH("1 "&amp;AU$6&amp;" "&amp;LEFT($AV$3,4)),0),'Raw Data'!$I:$I,"*omplianc*",'Raw Data'!$P:$P,""&amp;'Raw Data'!$B$1,'Raw Data'!$D:$D,"&lt;&gt;*ithdr*",'Raw Data'!$D:$D,"&lt;&gt;*ancel*")</f>
        <v>0</v>
      </c>
      <c r="AV64" s="73"/>
      <c r="AW64" s="73"/>
      <c r="AX64" s="77"/>
      <c r="AY64" s="109">
        <f>COUNTIFS('Raw Data'!$AN:$AN,"&lt;="&amp;DATE(LEFT($AV$3,4),MONTH("1 "&amp;AY$6&amp;" "&amp;LEFT($AV$3,4))+1,0),'Raw Data'!$AN:$AN,"&gt;"&amp;DATE(LEFT($AV$3,4),MONTH("1 "&amp;AY$6&amp;" "&amp;LEFT($AV$3,4)),0),'Raw Data'!$I:$I,"*omplianc*",'Raw Data'!$O:$O,""&amp;'Raw Data'!$B$1,'Raw Data'!$D:$D,"&lt;&gt;*ithdr*",'Raw Data'!$D:$D,"&lt;&gt;*ancel*",'Raw Data'!$P:$P,"--")
+
COUNTIFS('Raw Data'!$AN:$AN,"&lt;="&amp;DATE(LEFT($AV$3,4),MONTH("1 "&amp;AY$6&amp;" "&amp;LEFT($AV$3,4))+1,0),'Raw Data'!$AN:$AN,"&gt;"&amp;DATE(LEFT($AV$3,4),MONTH("1 "&amp;AY$6&amp;" "&amp;LEFT($AV$3,4)),0),'Raw Data'!$I:$I,"*omplianc*",'Raw Data'!$P:$P,""&amp;'Raw Data'!$B$1,'Raw Data'!$D:$D,"&lt;&gt;*ithdr*",'Raw Data'!$D:$D,"&lt;&gt;*ancel*")</f>
        <v>0</v>
      </c>
      <c r="AZ64" s="73"/>
      <c r="BA64" s="73"/>
      <c r="BB64" s="77"/>
      <c r="BC64" s="109">
        <f>COUNTIFS('Raw Data'!$AN:$AN,"&lt;="&amp;DATE(LEFT($AV$3,4),MONTH("1 "&amp;BC$6&amp;" "&amp;LEFT($AV$3,4))+1,0),'Raw Data'!$AN:$AN,"&gt;"&amp;DATE(LEFT($AV$3,4),MONTH("1 "&amp;BC$6&amp;" "&amp;LEFT($AV$3,4)),0),'Raw Data'!$I:$I,"*omplianc*",'Raw Data'!$O:$O,""&amp;'Raw Data'!$B$1,'Raw Data'!$D:$D,"&lt;&gt;*ithdr*",'Raw Data'!$D:$D,"&lt;&gt;*ancel*",'Raw Data'!$P:$P,"--")
+
COUNTIFS('Raw Data'!$AN:$AN,"&lt;="&amp;DATE(LEFT($AV$3,4),MONTH("1 "&amp;BC$6&amp;" "&amp;LEFT($AV$3,4))+1,0),'Raw Data'!$AN:$AN,"&gt;"&amp;DATE(LEFT($AV$3,4),MONTH("1 "&amp;BC$6&amp;" "&amp;LEFT($AV$3,4)),0),'Raw Data'!$I:$I,"*omplianc*",'Raw Data'!$P:$P,""&amp;'Raw Data'!$B$1,'Raw Data'!$D:$D,"&lt;&gt;*ithdr*",'Raw Data'!$D:$D,"&lt;&gt;*ancel*")</f>
        <v>0</v>
      </c>
      <c r="BD64" s="73"/>
      <c r="BE64" s="73"/>
      <c r="BF64" s="74"/>
    </row>
    <row r="65" ht="12.75" customHeight="1">
      <c r="A65" s="90" t="s">
        <v>142</v>
      </c>
      <c r="B65" s="73"/>
      <c r="C65" s="73"/>
      <c r="D65" s="73"/>
      <c r="E65" s="73"/>
      <c r="F65" s="73"/>
      <c r="G65" s="73"/>
      <c r="H65" s="73"/>
      <c r="I65" s="73"/>
      <c r="J65" s="77"/>
      <c r="K65" s="107">
        <f>COUNTIFS('Raw Data'!$AL:$AL,"&lt;=" &amp;DATE(LEFT($AV$3, 4), MONTH("1 " &amp; K$6 &amp; " " &amp; LEFT($AV$3, 4)) + 1, 0 ), 'Raw Data'!$AL:$AL,"&gt;" &amp;DATE(LEFT($AV$3, 4), MONTH("1 " &amp; K$6 &amp; " " &amp; LEFT($AV$3, 4)), 0 ), 'Raw Data'!$O:$O,""&amp;'Raw Data'!$B$1,'Raw Data'!$D:$D,"&lt;&gt;*ithdr*",'Raw Data'!$D:$D,"&lt;&gt;*ancel*",'Raw Data'!$P:$P,"--")
+
COUNTIFS('Raw Data'!$AL:$AL,"&lt;=" &amp;DATE(LEFT($AV$3, 4), MONTH("1 " &amp; K$6 &amp; " " &amp; LEFT($AV$3, 4)) + 1, 0 ), 'Raw Data'!$AL:$AL,"&gt;" &amp;DATE(LEFT($AV$3, 4), MONTH("1 " &amp; K$6 &amp; " " &amp; LEFT($AV$3, 4)), 0 ), 'Raw Data'!$P:$P,""&amp;'Raw Data'!$B$1,'Raw Data'!$D:$D,"&lt;&gt;*ithdr*",'Raw Data'!$D:$D,"&lt;&gt;*ancel*")</f>
        <v>0</v>
      </c>
      <c r="L65" s="73"/>
      <c r="M65" s="73"/>
      <c r="N65" s="77"/>
      <c r="O65" s="107">
        <f>COUNTIFS('Raw Data'!$AL:$AL,"&lt;=" &amp;DATE(LEFT($AV$3, 4), MONTH("1 " &amp; O$6 &amp; " " &amp; LEFT($AV$3, 4)) + 1, 0 ), 'Raw Data'!$AL:$AL,"&gt;" &amp;DATE(LEFT($AV$3, 4), MONTH("1 " &amp; O$6 &amp; " " &amp; LEFT($AV$3, 4)), 0 ), 'Raw Data'!$O:$O,""&amp;'Raw Data'!$B$1,'Raw Data'!$D:$D,"&lt;&gt;*ithdr*",'Raw Data'!$D:$D,"&lt;&gt;*ancel*",'Raw Data'!$P:$P,"--")
+
COUNTIFS('Raw Data'!$AL:$AL,"&lt;=" &amp;DATE(LEFT($AV$3, 4), MONTH("1 " &amp; O$6 &amp; " " &amp; LEFT($AV$3, 4)) + 1, 0 ), 'Raw Data'!$AL:$AL,"&gt;" &amp;DATE(LEFT($AV$3, 4), MONTH("1 " &amp; O$6 &amp; " " &amp; LEFT($AV$3, 4)), 0 ), 'Raw Data'!$P:$P,""&amp;'Raw Data'!$B$1,'Raw Data'!$D:$D,"&lt;&gt;*ithdr*",'Raw Data'!$D:$D,"&lt;&gt;*ancel*")</f>
        <v>0</v>
      </c>
      <c r="P65" s="73"/>
      <c r="Q65" s="73"/>
      <c r="R65" s="77"/>
      <c r="S65" s="107">
        <f>COUNTIFS('Raw Data'!$AL:$AL,"&lt;=" &amp;DATE(LEFT($AV$3, 4), MONTH("1 " &amp; S$6 &amp; " " &amp; LEFT($AV$3, 4)) + 1, 0 ), 'Raw Data'!$AL:$AL,"&gt;" &amp;DATE(LEFT($AV$3, 4), MONTH("1 " &amp; S$6 &amp; " " &amp; LEFT($AV$3, 4)), 0 ), 'Raw Data'!$O:$O,""&amp;'Raw Data'!$B$1,'Raw Data'!$D:$D,"&lt;&gt;*ithdr*",'Raw Data'!$D:$D,"&lt;&gt;*ancel*",'Raw Data'!$P:$P,"--")
+
COUNTIFS('Raw Data'!$AL:$AL,"&lt;=" &amp;DATE(LEFT($AV$3, 4), MONTH("1 " &amp; S$6 &amp; " " &amp; LEFT($AV$3, 4)) + 1, 0 ), 'Raw Data'!$AL:$AL,"&gt;" &amp;DATE(LEFT($AV$3, 4), MONTH("1 " &amp; S$6 &amp; " " &amp; LEFT($AV$3, 4)), 0 ), 'Raw Data'!$P:$P,""&amp;'Raw Data'!$B$1,'Raw Data'!$D:$D,"&lt;&gt;*ithdr*",'Raw Data'!$D:$D,"&lt;&gt;*ancel*")</f>
        <v>0</v>
      </c>
      <c r="T65" s="73"/>
      <c r="U65" s="73"/>
      <c r="V65" s="77"/>
      <c r="W65" s="107">
        <f>COUNTIFS('Raw Data'!$AL:$AL,"&lt;=" &amp;DATE(LEFT($AV$3, 4), MONTH("1 " &amp; W$6 &amp; " " &amp; LEFT($AV$3, 4)) + 1, 0 ), 'Raw Data'!$AL:$AL,"&gt;" &amp;DATE(LEFT($AV$3, 4), MONTH("1 " &amp; W$6 &amp; " " &amp; LEFT($AV$3, 4)), 0 ), 'Raw Data'!$O:$O,""&amp;'Raw Data'!$B$1,'Raw Data'!$D:$D,"&lt;&gt;*ithdr*",'Raw Data'!$D:$D,"&lt;&gt;*ancel*",'Raw Data'!$P:$P,"--")
+
COUNTIFS('Raw Data'!$AL:$AL,"&lt;=" &amp;DATE(LEFT($AV$3, 4), MONTH("1 " &amp; W$6 &amp; " " &amp; LEFT($AV$3, 4)) + 1, 0 ), 'Raw Data'!$AL:$AL,"&gt;" &amp;DATE(LEFT($AV$3, 4), MONTH("1 " &amp; W$6 &amp; " " &amp; LEFT($AV$3, 4)), 0 ), 'Raw Data'!$P:$P,""&amp;'Raw Data'!$B$1,'Raw Data'!$D:$D,"&lt;&gt;*ithdr*",'Raw Data'!$D:$D,"&lt;&gt;*ancel*")</f>
        <v>0</v>
      </c>
      <c r="X65" s="73"/>
      <c r="Y65" s="73"/>
      <c r="Z65" s="77"/>
      <c r="AA65" s="107">
        <f>COUNTIFS('Raw Data'!$AL:$AL,"&lt;=" &amp;DATE(LEFT($AV$3, 4), MONTH("1 " &amp; AA$6 &amp; " " &amp; LEFT($AV$3, 4)) + 1, 0 ), 'Raw Data'!$AL:$AL,"&gt;" &amp;DATE(LEFT($AV$3, 4), MONTH("1 " &amp; AA$6 &amp; " " &amp; LEFT($AV$3, 4)), 0 ), 'Raw Data'!$O:$O,""&amp;'Raw Data'!$B$1,'Raw Data'!$D:$D,"&lt;&gt;*ithdr*",'Raw Data'!$D:$D,"&lt;&gt;*ancel*",'Raw Data'!$P:$P,"--")
+
COUNTIFS('Raw Data'!$AL:$AL,"&lt;=" &amp;DATE(LEFT($AV$3, 4), MONTH("1 " &amp; AA$6 &amp; " " &amp; LEFT($AV$3, 4)) + 1, 0 ), 'Raw Data'!$AL:$AL,"&gt;" &amp;DATE(LEFT($AV$3, 4), MONTH("1 " &amp; AA$6 &amp; " " &amp; LEFT($AV$3, 4)), 0 ), 'Raw Data'!$P:$P,""&amp;'Raw Data'!$B$1,'Raw Data'!$D:$D,"&lt;&gt;*ithdr*",'Raw Data'!$D:$D,"&lt;&gt;*ancel*")</f>
        <v>0</v>
      </c>
      <c r="AB65" s="73"/>
      <c r="AC65" s="73"/>
      <c r="AD65" s="77"/>
      <c r="AE65" s="107">
        <f>COUNTIFS('Raw Data'!$AL:$AL,"&lt;=" &amp;DATE(LEFT($AV$3, 4), MONTH("1 " &amp; AE$6 &amp; " " &amp; LEFT($AV$3, 4)) + 1, 0 ), 'Raw Data'!$AL:$AL,"&gt;" &amp;DATE(LEFT($AV$3, 4), MONTH("1 " &amp; AE$6 &amp; " " &amp; LEFT($AV$3, 4)), 0 ), 'Raw Data'!$O:$O,""&amp;'Raw Data'!$B$1,'Raw Data'!$D:$D,"&lt;&gt;*ithdr*",'Raw Data'!$D:$D,"&lt;&gt;*ancel*",'Raw Data'!$P:$P,"--")
+
COUNTIFS('Raw Data'!$AL:$AL,"&lt;=" &amp;DATE(LEFT($AV$3, 4), MONTH("1 " &amp; AE$6 &amp; " " &amp; LEFT($AV$3, 4)) + 1, 0 ), 'Raw Data'!$AL:$AL,"&gt;" &amp;DATE(LEFT($AV$3, 4), MONTH("1 " &amp; AE$6 &amp; " " &amp; LEFT($AV$3, 4)), 0 ), 'Raw Data'!$P:$P,""&amp;'Raw Data'!$B$1,'Raw Data'!$D:$D,"&lt;&gt;*ithdr*",'Raw Data'!$D:$D,"&lt;&gt;*ancel*")</f>
        <v>0</v>
      </c>
      <c r="AF65" s="73"/>
      <c r="AG65" s="73"/>
      <c r="AH65" s="77"/>
      <c r="AI65" s="107">
        <f>COUNTIFS('Raw Data'!$AL:$AL,"&lt;=" &amp;DATE(LEFT($AV$3, 4), MONTH("1 " &amp; AI$6 &amp; " " &amp; LEFT($AV$3, 4)) + 1, 0 ), 'Raw Data'!$AL:$AL,"&gt;" &amp;DATE(LEFT($AV$3, 4), MONTH("1 " &amp; AI$6 &amp; " " &amp; LEFT($AV$3, 4)), 0 ), 'Raw Data'!$O:$O,""&amp;'Raw Data'!$B$1,'Raw Data'!$D:$D,"&lt;&gt;*ithdr*",'Raw Data'!$D:$D,"&lt;&gt;*ancel*",'Raw Data'!$P:$P,"--")
+
COUNTIFS('Raw Data'!$AL:$AL,"&lt;=" &amp;DATE(LEFT($AV$3, 4), MONTH("1 " &amp; AI$6 &amp; " " &amp; LEFT($AV$3, 4)) + 1, 0 ), 'Raw Data'!$AL:$AL,"&gt;" &amp;DATE(LEFT($AV$3, 4), MONTH("1 " &amp; AI$6 &amp; " " &amp; LEFT($AV$3, 4)), 0 ), 'Raw Data'!$P:$P,""&amp;'Raw Data'!$B$1,'Raw Data'!$D:$D,"&lt;&gt;*ithdr*",'Raw Data'!$D:$D,"&lt;&gt;*ancel*")</f>
        <v>0</v>
      </c>
      <c r="AJ65" s="73"/>
      <c r="AK65" s="73"/>
      <c r="AL65" s="77"/>
      <c r="AM65" s="107">
        <f>COUNTIFS('Raw Data'!$AL:$AL,"&lt;=" &amp;DATE(LEFT($AV$3, 4), MONTH("1 " &amp; AM$6 &amp; " " &amp; LEFT($AV$3, 4)) + 1, 0 ), 'Raw Data'!$AL:$AL,"&gt;" &amp;DATE(LEFT($AV$3, 4), MONTH("1 " &amp; AM$6 &amp; " " &amp; LEFT($AV$3, 4)), 0 ), 'Raw Data'!$O:$O,""&amp;'Raw Data'!$B$1,'Raw Data'!$D:$D,"&lt;&gt;*ithdr*",'Raw Data'!$D:$D,"&lt;&gt;*ancel*",'Raw Data'!$P:$P,"--")
+
COUNTIFS('Raw Data'!$AL:$AL,"&lt;=" &amp;DATE(LEFT($AV$3, 4), MONTH("1 " &amp; AM$6 &amp; " " &amp; LEFT($AV$3, 4)) + 1, 0 ), 'Raw Data'!$AL:$AL,"&gt;" &amp;DATE(LEFT($AV$3, 4), MONTH("1 " &amp; AM$6 &amp; " " &amp; LEFT($AV$3, 4)), 0 ), 'Raw Data'!$P:$P,""&amp;'Raw Data'!$B$1,'Raw Data'!$D:$D,"&lt;&gt;*ithdr*",'Raw Data'!$D:$D,"&lt;&gt;*ancel*")</f>
        <v>0</v>
      </c>
      <c r="AN65" s="73"/>
      <c r="AO65" s="73"/>
      <c r="AP65" s="77"/>
      <c r="AQ65" s="107">
        <f>COUNTIFS('Raw Data'!$AL:$AL,"&lt;=" &amp;DATE(LEFT($AV$3, 4), MONTH("1 " &amp; AQ$6 &amp; " " &amp; LEFT($AV$3, 4)) + 1, 0 ), 'Raw Data'!$AL:$AL,"&gt;" &amp;DATE(LEFT($AV$3, 4), MONTH("1 " &amp; AQ$6 &amp; " " &amp; LEFT($AV$3, 4)), 0 ), 'Raw Data'!$O:$O,""&amp;'Raw Data'!$B$1,'Raw Data'!$D:$D,"&lt;&gt;*ithdr*",'Raw Data'!$D:$D,"&lt;&gt;*ancel*",'Raw Data'!$P:$P,"--")
+
COUNTIFS('Raw Data'!$AL:$AL,"&lt;=" &amp;DATE(LEFT($AV$3, 4), MONTH("1 " &amp; AQ$6 &amp; " " &amp; LEFT($AV$3, 4)) + 1, 0 ), 'Raw Data'!$AL:$AL,"&gt;" &amp;DATE(LEFT($AV$3, 4), MONTH("1 " &amp; AQ$6 &amp; " " &amp; LEFT($AV$3, 4)), 0 ), 'Raw Data'!$P:$P,""&amp;'Raw Data'!$B$1,'Raw Data'!$D:$D,"&lt;&gt;*ithdr*",'Raw Data'!$D:$D,"&lt;&gt;*ancel*")</f>
        <v>0</v>
      </c>
      <c r="AR65" s="73"/>
      <c r="AS65" s="73"/>
      <c r="AT65" s="77"/>
      <c r="AU65" s="107">
        <f>COUNTIFS('Raw Data'!$AL:$AL,"&lt;=" &amp;DATE(MID($AV$3, 15, 4), MONTH("1 " &amp; AU$6 &amp; " " &amp; MID($AV$3, 15, 4)) + 1, 0 ), 'Raw Data'!$AL:$AL,"&gt;" &amp;DATE(MID($AV$3, 15, 4), MONTH("1 " &amp; AU$6 &amp; " " &amp; MID($AV$3, 15, 4)), 0 ), 'Raw Data'!$O:$O,""&amp;'Raw Data'!$B$1,'Raw Data'!$D:$D,"&lt;&gt;*ithdr*",'Raw Data'!$D:$D,"&lt;&gt;*ancel*",'Raw Data'!$P:$P,"--")
+
COUNTIFS('Raw Data'!$AL:$AL,"&lt;=" &amp;DATE(MID($AV$3, 15, 4), MONTH("1 " &amp; AU$6 &amp; " " &amp; MID($AV$3, 15, 4)) + 1, 0 ), 'Raw Data'!$AL:$AL,"&gt;" &amp;DATE(MID($AV$3, 15, 4), MONTH("1 " &amp; AU$6 &amp; " " &amp; MID($AV$3, 15, 4)), 0 ), 'Raw Data'!$P:$P,""&amp;'Raw Data'!$B$1,'Raw Data'!$D:$D,"&lt;&gt;*ithdr*",'Raw Data'!$D:$D,"&lt;&gt;*ancel*")</f>
        <v>0</v>
      </c>
      <c r="AV65" s="73"/>
      <c r="AW65" s="73"/>
      <c r="AX65" s="77"/>
      <c r="AY65" s="107">
        <f>COUNTIFS('Raw Data'!$AL:$AL,"&lt;=" &amp;DATE(MID($AV$3, 15, 4), MONTH("1 " &amp; AY$6 &amp; " " &amp; MID($AV$3, 15, 4)) + 1, 0 ), 'Raw Data'!$AL:$AL,"&gt;" &amp;DATE(MID($AV$3, 15, 4), MONTH("1 " &amp; AY$6 &amp; " " &amp; MID($AV$3, 15, 4)), 0 ), 'Raw Data'!$O:$O,""&amp;'Raw Data'!$B$1,'Raw Data'!$D:$D,"&lt;&gt;*ithdr*",'Raw Data'!$D:$D,"&lt;&gt;*ancel*",'Raw Data'!$P:$P,"--")
+
COUNTIFS('Raw Data'!$AL:$AL,"&lt;=" &amp;DATE(MID($AV$3, 15, 4), MONTH("1 " &amp; AY$6 &amp; " " &amp; MID($AV$3, 15, 4)) + 1, 0 ), 'Raw Data'!$AL:$AL,"&gt;" &amp;DATE(MID($AV$3, 15, 4), MONTH("1 " &amp; AY$6 &amp; " " &amp; MID($AV$3, 15, 4)), 0 ), 'Raw Data'!$P:$P,""&amp;'Raw Data'!$B$1,'Raw Data'!$D:$D,"&lt;&gt;*ithdr*",'Raw Data'!$D:$D,"&lt;&gt;*ancel*")</f>
        <v>0</v>
      </c>
      <c r="AZ65" s="73"/>
      <c r="BA65" s="73"/>
      <c r="BB65" s="77"/>
      <c r="BC65" s="107">
        <f>COUNTIFS('Raw Data'!$AL:$AL,"&lt;=" &amp;DATE(MID($AV$3, 15, 4), MONTH("1 " &amp; BC$6 &amp; " " &amp; MID($AV$3, 15, 4)) + 1, 0 ), 'Raw Data'!$AL:$AL,"&gt;" &amp;DATE(MID($AV$3, 15, 4), MONTH("1 " &amp; BC$6 &amp; " " &amp; MID($AV$3, 15, 4)), 0 ), 'Raw Data'!$O:$O,""&amp;'Raw Data'!$B$1,'Raw Data'!$D:$D,"&lt;&gt;*ithdr*",'Raw Data'!$D:$D,"&lt;&gt;*ancel*",'Raw Data'!$P:$P,"--")
+
COUNTIFS('Raw Data'!$AL:$AL,"&lt;=" &amp;DATE(MID($AV$3, 15, 4), MONTH("1 " &amp; BC$6 &amp; " " &amp; MID($AV$3, 15, 4)) + 1, 0 ), 'Raw Data'!$AL:$AL,"&gt;" &amp;DATE(MID($AV$3, 15, 4), MONTH("1 " &amp; BC$6 &amp; " " &amp; MID($AV$3, 15, 4)), 0 ), 'Raw Data'!$P:$P,""&amp;'Raw Data'!$B$1,'Raw Data'!$D:$D,"&lt;&gt;*ithdr*",'Raw Data'!$D:$D,"&lt;&gt;*ancel*")</f>
        <v>0</v>
      </c>
      <c r="BD65" s="73"/>
      <c r="BE65" s="73"/>
      <c r="BF65" s="74"/>
    </row>
    <row r="66" ht="12.75" customHeight="1">
      <c r="A66" s="75" t="s">
        <v>143</v>
      </c>
      <c r="B66" s="73"/>
      <c r="C66" s="73"/>
      <c r="D66" s="73"/>
      <c r="E66" s="73"/>
      <c r="F66" s="73"/>
      <c r="G66" s="73"/>
      <c r="H66" s="73"/>
      <c r="I66" s="73"/>
      <c r="J66" s="77"/>
      <c r="K66" s="109">
        <f>COUNTIFS('Raw Data'!$AL:$AL,"&lt;=" &amp;DATE(LEFT($AV$3, 4), MONTH("1 " &amp; K$6 &amp; " " &amp; LEFT($AV$3, 4)) + 1, 0 ), 'Raw Data'!$AL:$AL,"&gt;" &amp;DATE(LEFT($AV$3, 4), MONTH("1 " &amp; K$6 &amp; " " &amp; LEFT($AV$3, 4)), 0 ),  'Raw Data'!$D:$D,"*ause*", 'Raw Data'!$O:$O,""&amp;'Raw Data'!$B$1,'Raw Data'!$D:$D,"&lt;&gt;*ithdr*",'Raw Data'!$D:$D,"&lt;&gt;*ancel*",'Raw Data'!$P:$P,"--")
+
COUNTIFS('Raw Data'!$AL:$AL,"&lt;=" &amp;DATE(LEFT($AV$3, 4), MONTH("1 " &amp; K$6 &amp; " " &amp; LEFT($AV$3, 4)) + 1, 0 ), 'Raw Data'!$AL:$AL,"&gt;" &amp;DATE(LEFT($AV$3, 4), MONTH("1 " &amp; K$6 &amp; " " &amp; LEFT($AV$3, 4)), 0 ),  'Raw Data'!$D:$D,"*aiting on clien*", 'Raw Data'!$O:$O,""&amp;'Raw Data'!$B$1,'Raw Data'!$D:$D,"&lt;&gt;*ithdr*",'Raw Data'!$D:$D,"&lt;&gt;*ancel*",'Raw Data'!$P:$P,"--")
+
COUNTIFS('Raw Data'!$AL:$AL,"&lt;=" &amp;DATE(LEFT($AV$3, 4), MONTH("1 " &amp; K$6 &amp; " " &amp; LEFT($AV$3, 4)) + 1, 0 ), 'Raw Data'!$AL:$AL,"&gt;" &amp;DATE(LEFT($AV$3, 4), MONTH("1 " &amp; K$6 &amp; " " &amp; LEFT($AV$3, 4)), 0 ),  'Raw Data'!$D:$D,"*ause*", 'Raw Data'!$P:$P,""&amp;'Raw Data'!$B$1,'Raw Data'!$D:$D,"&lt;&gt;*ithdr*",'Raw Data'!$D:$D,"&lt;&gt;*ancel*")
+
COUNTIFS('Raw Data'!$AL:$AL,"&lt;=" &amp;DATE(LEFT($AV$3, 4), MONTH("1 " &amp; K$6 &amp; " " &amp; LEFT($AV$3, 4)) + 1, 0 ), 'Raw Data'!$AL:$AL,"&gt;" &amp;DATE(LEFT($AV$3, 4), MONTH("1 " &amp; K$6 &amp; " " &amp; LEFT($AV$3, 4)), 0 ),  'Raw Data'!$D:$D,"*aiting on clien*", 'Raw Data'!$P:$P,""&amp;'Raw Data'!$B$1,'Raw Data'!$D:$D,"&lt;&gt;*ithdr*",'Raw Data'!$D:$D,"&lt;&gt;*ancel*")</f>
        <v>0</v>
      </c>
      <c r="L66" s="73"/>
      <c r="M66" s="73"/>
      <c r="N66" s="77"/>
      <c r="O66" s="109">
        <f>COUNTIFS('Raw Data'!$AL:$AL,"&lt;=" &amp;DATE(LEFT($AV$3, 4), MONTH("1 " &amp; O$6 &amp; " " &amp; LEFT($AV$3, 4)) + 1, 0 ), 'Raw Data'!$AL:$AL,"&gt;" &amp;DATE(LEFT($AV$3, 4), MONTH("1 " &amp; O$6 &amp; " " &amp; LEFT($AV$3, 4)), 0 ),  'Raw Data'!$D:$D,"*ause*", 'Raw Data'!$O:$O,""&amp;'Raw Data'!$B$1,'Raw Data'!$D:$D,"&lt;&gt;*ithdr*",'Raw Data'!$D:$D,"&lt;&gt;*ancel*",'Raw Data'!$P:$P,"--")
+
COUNTIFS('Raw Data'!$AL:$AL,"&lt;=" &amp;DATE(LEFT($AV$3, 4), MONTH("1 " &amp; O$6 &amp; " " &amp; LEFT($AV$3, 4)) + 1, 0 ), 'Raw Data'!$AL:$AL,"&gt;" &amp;DATE(LEFT($AV$3, 4), MONTH("1 " &amp; O$6 &amp; " " &amp; LEFT($AV$3, 4)), 0 ),  'Raw Data'!$D:$D,"*aiting on clien*", 'Raw Data'!$O:$O,""&amp;'Raw Data'!$B$1,'Raw Data'!$D:$D,"&lt;&gt;*ithdr*",'Raw Data'!$D:$D,"&lt;&gt;*ancel*",'Raw Data'!$P:$P,"--")
+
COUNTIFS('Raw Data'!$AL:$AL,"&lt;=" &amp;DATE(LEFT($AV$3, 4), MONTH("1 " &amp; O$6 &amp; " " &amp; LEFT($AV$3, 4)) + 1, 0 ), 'Raw Data'!$AL:$AL,"&gt;" &amp;DATE(LEFT($AV$3, 4), MONTH("1 " &amp; O$6 &amp; " " &amp; LEFT($AV$3, 4)), 0 ),  'Raw Data'!$D:$D,"*ause*", 'Raw Data'!$P:$P,""&amp;'Raw Data'!$B$1,'Raw Data'!$D:$D,"&lt;&gt;*ithdr*",'Raw Data'!$D:$D,"&lt;&gt;*ancel*")
+
COUNTIFS('Raw Data'!$AL:$AL,"&lt;=" &amp;DATE(LEFT($AV$3, 4), MONTH("1 " &amp; O$6 &amp; " " &amp; LEFT($AV$3, 4)) + 1, 0 ), 'Raw Data'!$AL:$AL,"&gt;" &amp;DATE(LEFT($AV$3, 4), MONTH("1 " &amp; O$6 &amp; " " &amp; LEFT($AV$3, 4)), 0 ),  'Raw Data'!$D:$D,"*aiting on clien*", 'Raw Data'!$P:$P,""&amp;'Raw Data'!$B$1,'Raw Data'!$D:$D,"&lt;&gt;*ithdr*",'Raw Data'!$D:$D,"&lt;&gt;*ancel*")</f>
        <v>0</v>
      </c>
      <c r="P66" s="73"/>
      <c r="Q66" s="73"/>
      <c r="R66" s="77"/>
      <c r="S66" s="109">
        <f>COUNTIFS('Raw Data'!$AL:$AL,"&lt;=" &amp;DATE(LEFT($AV$3, 4), MONTH("1 " &amp; S$6 &amp; " " &amp; LEFT($AV$3, 4)) + 1, 0 ), 'Raw Data'!$AL:$AL,"&gt;" &amp;DATE(LEFT($AV$3, 4), MONTH("1 " &amp; S$6 &amp; " " &amp; LEFT($AV$3, 4)), 0 ),  'Raw Data'!$D:$D,"*ause*", 'Raw Data'!$O:$O,""&amp;'Raw Data'!$B$1,'Raw Data'!$D:$D,"&lt;&gt;*ithdr*",'Raw Data'!$D:$D,"&lt;&gt;*ancel*",'Raw Data'!$P:$P,"--")
+
COUNTIFS('Raw Data'!$AL:$AL,"&lt;=" &amp;DATE(LEFT($AV$3, 4), MONTH("1 " &amp; S$6 &amp; " " &amp; LEFT($AV$3, 4)) + 1, 0 ), 'Raw Data'!$AL:$AL,"&gt;" &amp;DATE(LEFT($AV$3, 4), MONTH("1 " &amp; S$6 &amp; " " &amp; LEFT($AV$3, 4)), 0 ),  'Raw Data'!$D:$D,"*aiting on clien*", 'Raw Data'!$O:$O,""&amp;'Raw Data'!$B$1,'Raw Data'!$D:$D,"&lt;&gt;*ithdr*",'Raw Data'!$D:$D,"&lt;&gt;*ancel*",'Raw Data'!$P:$P,"--")
+
COUNTIFS('Raw Data'!$AL:$AL,"&lt;=" &amp;DATE(LEFT($AV$3, 4), MONTH("1 " &amp; S$6 &amp; " " &amp; LEFT($AV$3, 4)) + 1, 0 ), 'Raw Data'!$AL:$AL,"&gt;" &amp;DATE(LEFT($AV$3, 4), MONTH("1 " &amp; S$6 &amp; " " &amp; LEFT($AV$3, 4)), 0 ),  'Raw Data'!$D:$D,"*ause*", 'Raw Data'!$P:$P,""&amp;'Raw Data'!$B$1,'Raw Data'!$D:$D,"&lt;&gt;*ithdr*",'Raw Data'!$D:$D,"&lt;&gt;*ancel*")
+
COUNTIFS('Raw Data'!$AL:$AL,"&lt;=" &amp;DATE(LEFT($AV$3, 4), MONTH("1 " &amp; S$6 &amp; " " &amp; LEFT($AV$3, 4)) + 1, 0 ), 'Raw Data'!$AL:$AL,"&gt;" &amp;DATE(LEFT($AV$3, 4), MONTH("1 " &amp; S$6 &amp; " " &amp; LEFT($AV$3, 4)), 0 ),  'Raw Data'!$D:$D,"*aiting on clien*", 'Raw Data'!$P:$P,""&amp;'Raw Data'!$B$1,'Raw Data'!$D:$D,"&lt;&gt;*ithdr*",'Raw Data'!$D:$D,"&lt;&gt;*ancel*")</f>
        <v>0</v>
      </c>
      <c r="T66" s="73"/>
      <c r="U66" s="73"/>
      <c r="V66" s="77"/>
      <c r="W66" s="109">
        <f>COUNTIFS('Raw Data'!$AL:$AL,"&lt;=" &amp;DATE(LEFT($AV$3, 4), MONTH("1 " &amp; W$6 &amp; " " &amp; LEFT($AV$3, 4)) + 1, 0 ), 'Raw Data'!$AL:$AL,"&gt;" &amp;DATE(LEFT($AV$3, 4), MONTH("1 " &amp; W$6 &amp; " " &amp; LEFT($AV$3, 4)), 0 ),  'Raw Data'!$D:$D,"*ause*", 'Raw Data'!$O:$O,""&amp;'Raw Data'!$B$1,'Raw Data'!$D:$D,"&lt;&gt;*ithdr*",'Raw Data'!$D:$D,"&lt;&gt;*ancel*",'Raw Data'!$P:$P,"--")
+
COUNTIFS('Raw Data'!$AL:$AL,"&lt;=" &amp;DATE(LEFT($AV$3, 4), MONTH("1 " &amp; W$6 &amp; " " &amp; LEFT($AV$3, 4)) + 1, 0 ), 'Raw Data'!$AL:$AL,"&gt;" &amp;DATE(LEFT($AV$3, 4), MONTH("1 " &amp; W$6 &amp; " " &amp; LEFT($AV$3, 4)), 0 ),  'Raw Data'!$D:$D,"*aiting on clien*", 'Raw Data'!$O:$O,""&amp;'Raw Data'!$B$1,'Raw Data'!$D:$D,"&lt;&gt;*ithdr*",'Raw Data'!$D:$D,"&lt;&gt;*ancel*",'Raw Data'!$P:$P,"--")
+
COUNTIFS('Raw Data'!$AL:$AL,"&lt;=" &amp;DATE(LEFT($AV$3, 4), MONTH("1 " &amp; W$6 &amp; " " &amp; LEFT($AV$3, 4)) + 1, 0 ), 'Raw Data'!$AL:$AL,"&gt;" &amp;DATE(LEFT($AV$3, 4), MONTH("1 " &amp; W$6 &amp; " " &amp; LEFT($AV$3, 4)), 0 ),  'Raw Data'!$D:$D,"*ause*", 'Raw Data'!$P:$P,""&amp;'Raw Data'!$B$1,'Raw Data'!$D:$D,"&lt;&gt;*ithdr*",'Raw Data'!$D:$D,"&lt;&gt;*ancel*")
+
COUNTIFS('Raw Data'!$AL:$AL,"&lt;=" &amp;DATE(LEFT($AV$3, 4), MONTH("1 " &amp; W$6 &amp; " " &amp; LEFT($AV$3, 4)) + 1, 0 ), 'Raw Data'!$AL:$AL,"&gt;" &amp;DATE(LEFT($AV$3, 4), MONTH("1 " &amp; W$6 &amp; " " &amp; LEFT($AV$3, 4)), 0 ),  'Raw Data'!$D:$D,"*aiting on clien*", 'Raw Data'!$P:$P,""&amp;'Raw Data'!$B$1,'Raw Data'!$D:$D,"&lt;&gt;*ithdr*",'Raw Data'!$D:$D,"&lt;&gt;*ancel*")</f>
        <v>0</v>
      </c>
      <c r="X66" s="73"/>
      <c r="Y66" s="73"/>
      <c r="Z66" s="77"/>
      <c r="AA66" s="109">
        <f>COUNTIFS('Raw Data'!$AL:$AL,"&lt;=" &amp;DATE(LEFT($AV$3, 4), MONTH("1 " &amp; AA$6 &amp; " " &amp; LEFT($AV$3, 4)) + 1, 0 ), 'Raw Data'!$AL:$AL,"&gt;" &amp;DATE(LEFT($AV$3, 4), MONTH("1 " &amp; AA$6 &amp; " " &amp; LEFT($AV$3, 4)), 0 ),  'Raw Data'!$D:$D,"*ause*", 'Raw Data'!$O:$O,""&amp;'Raw Data'!$B$1,'Raw Data'!$D:$D,"&lt;&gt;*ithdr*",'Raw Data'!$D:$D,"&lt;&gt;*ancel*",'Raw Data'!$P:$P,"--")
+
COUNTIFS('Raw Data'!$AL:$AL,"&lt;=" &amp;DATE(LEFT($AV$3, 4), MONTH("1 " &amp; AA$6 &amp; " " &amp; LEFT($AV$3, 4)) + 1, 0 ), 'Raw Data'!$AL:$AL,"&gt;" &amp;DATE(LEFT($AV$3, 4), MONTH("1 " &amp; AA$6 &amp; " " &amp; LEFT($AV$3, 4)), 0 ),  'Raw Data'!$D:$D,"*aiting on clien*", 'Raw Data'!$O:$O,""&amp;'Raw Data'!$B$1,'Raw Data'!$D:$D,"&lt;&gt;*ithdr*",'Raw Data'!$D:$D,"&lt;&gt;*ancel*",'Raw Data'!$P:$P,"--")
+
COUNTIFS('Raw Data'!$AL:$AL,"&lt;=" &amp;DATE(LEFT($AV$3, 4), MONTH("1 " &amp; AA$6 &amp; " " &amp; LEFT($AV$3, 4)) + 1, 0 ), 'Raw Data'!$AL:$AL,"&gt;" &amp;DATE(LEFT($AV$3, 4), MONTH("1 " &amp; AA$6 &amp; " " &amp; LEFT($AV$3, 4)), 0 ),  'Raw Data'!$D:$D,"*ause*", 'Raw Data'!$P:$P,""&amp;'Raw Data'!$B$1,'Raw Data'!$D:$D,"&lt;&gt;*ithdr*",'Raw Data'!$D:$D,"&lt;&gt;*ancel*")
+
COUNTIFS('Raw Data'!$AL:$AL,"&lt;=" &amp;DATE(LEFT($AV$3, 4), MONTH("1 " &amp; AA$6 &amp; " " &amp; LEFT($AV$3, 4)) + 1, 0 ), 'Raw Data'!$AL:$AL,"&gt;" &amp;DATE(LEFT($AV$3, 4), MONTH("1 " &amp; AA$6 &amp; " " &amp; LEFT($AV$3, 4)), 0 ),  'Raw Data'!$D:$D,"*aiting on clien*", 'Raw Data'!$P:$P,""&amp;'Raw Data'!$B$1,'Raw Data'!$D:$D,"&lt;&gt;*ithdr*",'Raw Data'!$D:$D,"&lt;&gt;*ancel*")</f>
        <v>0</v>
      </c>
      <c r="AB66" s="73"/>
      <c r="AC66" s="73"/>
      <c r="AD66" s="77"/>
      <c r="AE66" s="109">
        <f>COUNTIFS('Raw Data'!$AL:$AL,"&lt;=" &amp;DATE(LEFT($AV$3, 4), MONTH("1 " &amp; AE$6 &amp; " " &amp; LEFT($AV$3, 4)) + 1, 0 ), 'Raw Data'!$AL:$AL,"&gt;" &amp;DATE(LEFT($AV$3, 4), MONTH("1 " &amp; AE$6 &amp; " " &amp; LEFT($AV$3, 4)), 0 ),  'Raw Data'!$D:$D,"*ause*", 'Raw Data'!$O:$O,""&amp;'Raw Data'!$B$1,'Raw Data'!$D:$D,"&lt;&gt;*ithdr*",'Raw Data'!$D:$D,"&lt;&gt;*ancel*",'Raw Data'!$P:$P,"--")
+
COUNTIFS('Raw Data'!$AL:$AL,"&lt;=" &amp;DATE(LEFT($AV$3, 4), MONTH("1 " &amp; AE$6 &amp; " " &amp; LEFT($AV$3, 4)) + 1, 0 ), 'Raw Data'!$AL:$AL,"&gt;" &amp;DATE(LEFT($AV$3, 4), MONTH("1 " &amp; AE$6 &amp; " " &amp; LEFT($AV$3, 4)), 0 ),  'Raw Data'!$D:$D,"*aiting on clien*", 'Raw Data'!$O:$O,""&amp;'Raw Data'!$B$1,'Raw Data'!$D:$D,"&lt;&gt;*ithdr*",'Raw Data'!$D:$D,"&lt;&gt;*ancel*",'Raw Data'!$P:$P,"--")
+
COUNTIFS('Raw Data'!$AL:$AL,"&lt;=" &amp;DATE(LEFT($AV$3, 4), MONTH("1 " &amp; AE$6 &amp; " " &amp; LEFT($AV$3, 4)) + 1, 0 ), 'Raw Data'!$AL:$AL,"&gt;" &amp;DATE(LEFT($AV$3, 4), MONTH("1 " &amp; AE$6 &amp; " " &amp; LEFT($AV$3, 4)), 0 ),  'Raw Data'!$D:$D,"*ause*", 'Raw Data'!$P:$P,""&amp;'Raw Data'!$B$1,'Raw Data'!$D:$D,"&lt;&gt;*ithdr*",'Raw Data'!$D:$D,"&lt;&gt;*ancel*")
+
COUNTIFS('Raw Data'!$AL:$AL,"&lt;=" &amp;DATE(LEFT($AV$3, 4), MONTH("1 " &amp; AE$6 &amp; " " &amp; LEFT($AV$3, 4)) + 1, 0 ), 'Raw Data'!$AL:$AL,"&gt;" &amp;DATE(LEFT($AV$3, 4), MONTH("1 " &amp; AE$6 &amp; " " &amp; LEFT($AV$3, 4)), 0 ),  'Raw Data'!$D:$D,"*aiting on clien*", 'Raw Data'!$P:$P,""&amp;'Raw Data'!$B$1,'Raw Data'!$D:$D,"&lt;&gt;*ithdr*",'Raw Data'!$D:$D,"&lt;&gt;*ancel*")</f>
        <v>0</v>
      </c>
      <c r="AF66" s="73"/>
      <c r="AG66" s="73"/>
      <c r="AH66" s="77"/>
      <c r="AI66" s="109">
        <f>COUNTIFS('Raw Data'!$AL:$AL,"&lt;=" &amp;DATE(LEFT($AV$3, 4), MONTH("1 " &amp; AI$6 &amp; " " &amp; LEFT($AV$3, 4)) + 1, 0 ), 'Raw Data'!$AL:$AL,"&gt;" &amp;DATE(LEFT($AV$3, 4), MONTH("1 " &amp; AI$6 &amp; " " &amp; LEFT($AV$3, 4)), 0 ),  'Raw Data'!$D:$D,"*ause*", 'Raw Data'!$O:$O,""&amp;'Raw Data'!$B$1,'Raw Data'!$D:$D,"&lt;&gt;*ithdr*",'Raw Data'!$D:$D,"&lt;&gt;*ancel*",'Raw Data'!$P:$P,"--")
+
COUNTIFS('Raw Data'!$AL:$AL,"&lt;=" &amp;DATE(LEFT($AV$3, 4), MONTH("1 " &amp; AI$6 &amp; " " &amp; LEFT($AV$3, 4)) + 1, 0 ), 'Raw Data'!$AL:$AL,"&gt;" &amp;DATE(LEFT($AV$3, 4), MONTH("1 " &amp; AI$6 &amp; " " &amp; LEFT($AV$3, 4)), 0 ),  'Raw Data'!$D:$D,"*aiting on clien*", 'Raw Data'!$O:$O,""&amp;'Raw Data'!$B$1,'Raw Data'!$D:$D,"&lt;&gt;*ithdr*",'Raw Data'!$D:$D,"&lt;&gt;*ancel*",'Raw Data'!$P:$P,"--")
+
COUNTIFS('Raw Data'!$AL:$AL,"&lt;=" &amp;DATE(LEFT($AV$3, 4), MONTH("1 " &amp; AI$6 &amp; " " &amp; LEFT($AV$3, 4)) + 1, 0 ), 'Raw Data'!$AL:$AL,"&gt;" &amp;DATE(LEFT($AV$3, 4), MONTH("1 " &amp; AI$6 &amp; " " &amp; LEFT($AV$3, 4)), 0 ),  'Raw Data'!$D:$D,"*ause*", 'Raw Data'!$P:$P,""&amp;'Raw Data'!$B$1,'Raw Data'!$D:$D,"&lt;&gt;*ithdr*",'Raw Data'!$D:$D,"&lt;&gt;*ancel*")
+
COUNTIFS('Raw Data'!$AL:$AL,"&lt;=" &amp;DATE(LEFT($AV$3, 4), MONTH("1 " &amp; AI$6 &amp; " " &amp; LEFT($AV$3, 4)) + 1, 0 ), 'Raw Data'!$AL:$AL,"&gt;" &amp;DATE(LEFT($AV$3, 4), MONTH("1 " &amp; AI$6 &amp; " " &amp; LEFT($AV$3, 4)), 0 ),  'Raw Data'!$D:$D,"*aiting on clien*", 'Raw Data'!$P:$P,""&amp;'Raw Data'!$B$1,'Raw Data'!$D:$D,"&lt;&gt;*ithdr*",'Raw Data'!$D:$D,"&lt;&gt;*ancel*")</f>
        <v>0</v>
      </c>
      <c r="AJ66" s="73"/>
      <c r="AK66" s="73"/>
      <c r="AL66" s="77"/>
      <c r="AM66" s="109">
        <f>COUNTIFS('Raw Data'!$AL:$AL,"&lt;=" &amp;DATE(LEFT($AV$3, 4), MONTH("1 " &amp; AM$6 &amp; " " &amp; LEFT($AV$3, 4)) + 1, 0 ), 'Raw Data'!$AL:$AL,"&gt;" &amp;DATE(LEFT($AV$3, 4), MONTH("1 " &amp; AM$6 &amp; " " &amp; LEFT($AV$3, 4)), 0 ),  'Raw Data'!$D:$D,"*ause*", 'Raw Data'!$O:$O,""&amp;'Raw Data'!$B$1,'Raw Data'!$D:$D,"&lt;&gt;*ithdr*",'Raw Data'!$D:$D,"&lt;&gt;*ancel*",'Raw Data'!$P:$P,"--")
+
COUNTIFS('Raw Data'!$AL:$AL,"&lt;=" &amp;DATE(LEFT($AV$3, 4), MONTH("1 " &amp; AM$6 &amp; " " &amp; LEFT($AV$3, 4)) + 1, 0 ), 'Raw Data'!$AL:$AL,"&gt;" &amp;DATE(LEFT($AV$3, 4), MONTH("1 " &amp; AM$6 &amp; " " &amp; LEFT($AV$3, 4)), 0 ),  'Raw Data'!$D:$D,"*aiting on clien*", 'Raw Data'!$O:$O,""&amp;'Raw Data'!$B$1,'Raw Data'!$D:$D,"&lt;&gt;*ithdr*",'Raw Data'!$D:$D,"&lt;&gt;*ancel*",'Raw Data'!$P:$P,"--")
+
COUNTIFS('Raw Data'!$AL:$AL,"&lt;=" &amp;DATE(LEFT($AV$3, 4), MONTH("1 " &amp; AM$6 &amp; " " &amp; LEFT($AV$3, 4)) + 1, 0 ), 'Raw Data'!$AL:$AL,"&gt;" &amp;DATE(LEFT($AV$3, 4), MONTH("1 " &amp; AM$6 &amp; " " &amp; LEFT($AV$3, 4)), 0 ),  'Raw Data'!$D:$D,"*ause*", 'Raw Data'!$P:$P,""&amp;'Raw Data'!$B$1,'Raw Data'!$D:$D,"&lt;&gt;*ithdr*",'Raw Data'!$D:$D,"&lt;&gt;*ancel*")
+
COUNTIFS('Raw Data'!$AL:$AL,"&lt;=" &amp;DATE(LEFT($AV$3, 4), MONTH("1 " &amp; AM$6 &amp; " " &amp; LEFT($AV$3, 4)) + 1, 0 ), 'Raw Data'!$AL:$AL,"&gt;" &amp;DATE(LEFT($AV$3, 4), MONTH("1 " &amp; AM$6 &amp; " " &amp; LEFT($AV$3, 4)), 0 ),  'Raw Data'!$D:$D,"*aiting on clien*", 'Raw Data'!$P:$P,""&amp;'Raw Data'!$B$1,'Raw Data'!$D:$D,"&lt;&gt;*ithdr*",'Raw Data'!$D:$D,"&lt;&gt;*ancel*")</f>
        <v>0</v>
      </c>
      <c r="AN66" s="73"/>
      <c r="AO66" s="73"/>
      <c r="AP66" s="77"/>
      <c r="AQ66" s="109">
        <f>COUNTIFS('Raw Data'!$AL:$AL,"&lt;=" &amp;DATE(LEFT($AV$3, 4), MONTH("1 " &amp; AQ$6 &amp; " " &amp; LEFT($AV$3, 4)) + 1, 0 ), 'Raw Data'!$AL:$AL,"&gt;" &amp;DATE(LEFT($AV$3, 4), MONTH("1 " &amp; AQ$6 &amp; " " &amp; LEFT($AV$3, 4)), 0 ),  'Raw Data'!$D:$D,"*ause*", 'Raw Data'!$O:$O,""&amp;'Raw Data'!$B$1,'Raw Data'!$D:$D,"&lt;&gt;*ithdr*",'Raw Data'!$D:$D,"&lt;&gt;*ancel*",'Raw Data'!$P:$P,"--")
+
COUNTIFS('Raw Data'!$AL:$AL,"&lt;=" &amp;DATE(LEFT($AV$3, 4), MONTH("1 " &amp; AQ$6 &amp; " " &amp; LEFT($AV$3, 4)) + 1, 0 ), 'Raw Data'!$AL:$AL,"&gt;" &amp;DATE(LEFT($AV$3, 4), MONTH("1 " &amp; AQ$6 &amp; " " &amp; LEFT($AV$3, 4)), 0 ),  'Raw Data'!$D:$D,"*aiting on clien*", 'Raw Data'!$O:$O,""&amp;'Raw Data'!$B$1,'Raw Data'!$D:$D,"&lt;&gt;*ithdr*",'Raw Data'!$D:$D,"&lt;&gt;*ancel*",'Raw Data'!$P:$P,"--")
+
COUNTIFS('Raw Data'!$AL:$AL,"&lt;=" &amp;DATE(LEFT($AV$3, 4), MONTH("1 " &amp; AQ$6 &amp; " " &amp; LEFT($AV$3, 4)) + 1, 0 ), 'Raw Data'!$AL:$AL,"&gt;" &amp;DATE(LEFT($AV$3, 4), MONTH("1 " &amp; AQ$6 &amp; " " &amp; LEFT($AV$3, 4)), 0 ),  'Raw Data'!$D:$D,"*ause*", 'Raw Data'!$P:$P,""&amp;'Raw Data'!$B$1,'Raw Data'!$D:$D,"&lt;&gt;*ithdr*",'Raw Data'!$D:$D,"&lt;&gt;*ancel*")
+
COUNTIFS('Raw Data'!$AL:$AL,"&lt;=" &amp;DATE(LEFT($AV$3, 4), MONTH("1 " &amp; AQ$6 &amp; " " &amp; LEFT($AV$3, 4)) + 1, 0 ), 'Raw Data'!$AL:$AL,"&gt;" &amp;DATE(LEFT($AV$3, 4), MONTH("1 " &amp; AQ$6 &amp; " " &amp; LEFT($AV$3, 4)), 0 ),  'Raw Data'!$D:$D,"*aiting on clien*", 'Raw Data'!$P:$P,""&amp;'Raw Data'!$B$1,'Raw Data'!$D:$D,"&lt;&gt;*ithdr*",'Raw Data'!$D:$D,"&lt;&gt;*ancel*")</f>
        <v>0</v>
      </c>
      <c r="AR66" s="73"/>
      <c r="AS66" s="73"/>
      <c r="AT66" s="77"/>
      <c r="AU66" s="109">
        <f>COUNTIFS('Raw Data'!$AL:$AL,"&lt;=" &amp;DATE(MID($AV$3, 15, 4), MONTH("1 " &amp; AU$6 &amp; " " &amp; MID($AV$3, 15, 4)) + 1, 0 ), 'Raw Data'!$AL:$AL,"&gt;" &amp;DATE(MID($AV$3, 15, 4), MONTH("1 " &amp; AU$6 &amp; " " &amp; MID($AV$3, 15, 4)), 0 ),  'Raw Data'!$D:$D,"*ause*", 'Raw Data'!$O:$O,""&amp;'Raw Data'!$B$1,'Raw Data'!$D:$D,"&lt;&gt;*ithdr*",'Raw Data'!$D:$D,"&lt;&gt;*ancel*",'Raw Data'!$P:$P,"--")
+
COUNTIFS('Raw Data'!$AL:$AL,"&lt;=" &amp;DATE(MID($AV$3, 15, 4), MONTH("1 " &amp; AU$6 &amp; " " &amp; MID($AV$3, 15, 4)) + 1, 0 ), 'Raw Data'!$AL:$AL,"&gt;" &amp;DATE(MID($AV$3, 15, 4), MONTH("1 " &amp; AU$6 &amp; " " &amp; MID($AV$3, 15, 4)), 0 ),  'Raw Data'!$D:$D,"*aiting on clien*", 'Raw Data'!$O:$O,""&amp;'Raw Data'!$B$1,'Raw Data'!$D:$D,"&lt;&gt;*ithdr*",'Raw Data'!$D:$D,"&lt;&gt;*ancel*",'Raw Data'!$P:$P,"--")
+
COUNTIFS('Raw Data'!$AL:$AL,"&lt;=" &amp;DATE(MID($AV$3, 15, 4), MONTH("1 " &amp; AU$6 &amp; " " &amp; MID($AV$3, 15, 4)) + 1, 0 ), 'Raw Data'!$AL:$AL,"&gt;" &amp;DATE(MID($AV$3, 15, 4), MONTH("1 " &amp; AU$6 &amp; " " &amp; MID($AV$3, 15, 4)), 0 ),  'Raw Data'!$D:$D,"*ause*", 'Raw Data'!$P:$P,""&amp;'Raw Data'!$B$1,'Raw Data'!$D:$D,"&lt;&gt;*ithdr*",'Raw Data'!$D:$D,"&lt;&gt;*ancel*")
+
COUNTIFS('Raw Data'!$AL:$AL,"&lt;=" &amp;DATE(MID($AV$3, 15, 4), MONTH("1 " &amp; AU$6 &amp; " " &amp; MID($AV$3, 15, 4)) + 1, 0 ), 'Raw Data'!$AL:$AL,"&gt;" &amp;DATE(MID($AV$3, 15, 4), MONTH("1 " &amp; AU$6 &amp; " " &amp; MID($AV$3, 15, 4)), 0 ),  'Raw Data'!$D:$D,"*aiting on clien*", 'Raw Data'!$P:$P,""&amp;'Raw Data'!$B$1,'Raw Data'!$D:$D,"&lt;&gt;*ithdr*",'Raw Data'!$D:$D,"&lt;&gt;*ancel*")</f>
        <v>0</v>
      </c>
      <c r="AV66" s="73"/>
      <c r="AW66" s="73"/>
      <c r="AX66" s="77"/>
      <c r="AY66" s="109">
        <f>COUNTIFS('Raw Data'!$AL:$AL,"&lt;=" &amp;DATE(MID($AV$3, 15, 4), MONTH("1 " &amp; AY$6 &amp; " " &amp; MID($AV$3, 15, 4)) + 1, 0 ), 'Raw Data'!$AL:$AL,"&gt;" &amp;DATE(MID($AV$3, 15, 4), MONTH("1 " &amp; AY$6 &amp; " " &amp; MID($AV$3, 15, 4)), 0 ),  'Raw Data'!$D:$D,"*ause*", 'Raw Data'!$O:$O,""&amp;'Raw Data'!$B$1,'Raw Data'!$D:$D,"&lt;&gt;*ithdr*",'Raw Data'!$D:$D,"&lt;&gt;*ancel*",'Raw Data'!$P:$P,"--")
+
COUNTIFS('Raw Data'!$AL:$AL,"&lt;=" &amp;DATE(MID($AV$3, 15, 4), MONTH("1 " &amp; AY$6 &amp; " " &amp; MID($AV$3, 15, 4)) + 1, 0 ), 'Raw Data'!$AL:$AL,"&gt;" &amp;DATE(MID($AV$3, 15, 4), MONTH("1 " &amp; AY$6 &amp; " " &amp; MID($AV$3, 15, 4)), 0 ),  'Raw Data'!$D:$D,"*aiting on clien*", 'Raw Data'!$O:$O,""&amp;'Raw Data'!$B$1,'Raw Data'!$D:$D,"&lt;&gt;*ithdr*",'Raw Data'!$D:$D,"&lt;&gt;*ancel*",'Raw Data'!$P:$P,"--")
+
COUNTIFS('Raw Data'!$AL:$AL,"&lt;=" &amp;DATE(MID($AV$3, 15, 4), MONTH("1 " &amp; AY$6 &amp; " " &amp; MID($AV$3, 15, 4)) + 1, 0 ), 'Raw Data'!$AL:$AL,"&gt;" &amp;DATE(MID($AV$3, 15, 4), MONTH("1 " &amp; AY$6 &amp; " " &amp; MID($AV$3, 15, 4)), 0 ),  'Raw Data'!$D:$D,"*ause*", 'Raw Data'!$P:$P,""&amp;'Raw Data'!$B$1,'Raw Data'!$D:$D,"&lt;&gt;*ithdr*",'Raw Data'!$D:$D,"&lt;&gt;*ancel*")
+
COUNTIFS('Raw Data'!$AL:$AL,"&lt;=" &amp;DATE(MID($AV$3, 15, 4), MONTH("1 " &amp; AY$6 &amp; " " &amp; MID($AV$3, 15, 4)) + 1, 0 ), 'Raw Data'!$AL:$AL,"&gt;" &amp;DATE(MID($AV$3, 15, 4), MONTH("1 " &amp; AY$6 &amp; " " &amp; MID($AV$3, 15, 4)), 0 ),  'Raw Data'!$D:$D,"*aiting on clien*", 'Raw Data'!$P:$P,""&amp;'Raw Data'!$B$1,'Raw Data'!$D:$D,"&lt;&gt;*ithdr*",'Raw Data'!$D:$D,"&lt;&gt;*ancel*")</f>
        <v>0</v>
      </c>
      <c r="AZ66" s="73"/>
      <c r="BA66" s="73"/>
      <c r="BB66" s="77"/>
      <c r="BC66" s="109">
        <f>COUNTIFS('Raw Data'!$AL:$AL,"&lt;=" &amp;DATE(MID($AV$3, 15, 4), MONTH("1 " &amp; BC$6 &amp; " " &amp; MID($AV$3, 15, 4)) + 1, 0 ), 'Raw Data'!$AL:$AL,"&gt;" &amp;DATE(MID($AV$3, 15, 4), MONTH("1 " &amp; BC$6 &amp; " " &amp; MID($AV$3, 15, 4)), 0 ),  'Raw Data'!$D:$D,"*ause*", 'Raw Data'!$O:$O,""&amp;'Raw Data'!$B$1,'Raw Data'!$D:$D,"&lt;&gt;*ithdr*",'Raw Data'!$D:$D,"&lt;&gt;*ancel*",'Raw Data'!$P:$P,"--")
+
COUNTIFS('Raw Data'!$AL:$AL,"&lt;=" &amp;DATE(MID($AV$3, 15, 4), MONTH("1 " &amp; BC$6 &amp; " " &amp; MID($AV$3, 15, 4)) + 1, 0 ), 'Raw Data'!$AL:$AL,"&gt;" &amp;DATE(MID($AV$3, 15, 4), MONTH("1 " &amp; BC$6 &amp; " " &amp; MID($AV$3, 15, 4)), 0 ),  'Raw Data'!$D:$D,"*aiting on clien*", 'Raw Data'!$O:$O,""&amp;'Raw Data'!$B$1,'Raw Data'!$D:$D,"&lt;&gt;*ithdr*",'Raw Data'!$D:$D,"&lt;&gt;*ancel*",'Raw Data'!$P:$P,"--")
+
COUNTIFS('Raw Data'!$AL:$AL,"&lt;=" &amp;DATE(MID($AV$3, 15, 4), MONTH("1 " &amp; BC$6 &amp; " " &amp; MID($AV$3, 15, 4)) + 1, 0 ), 'Raw Data'!$AL:$AL,"&gt;" &amp;DATE(MID($AV$3, 15, 4), MONTH("1 " &amp; BC$6 &amp; " " &amp; MID($AV$3, 15, 4)), 0 ),  'Raw Data'!$D:$D,"*ause*", 'Raw Data'!$P:$P,""&amp;'Raw Data'!$B$1,'Raw Data'!$D:$D,"&lt;&gt;*ithdr*",'Raw Data'!$D:$D,"&lt;&gt;*ancel*")
+
COUNTIFS('Raw Data'!$AL:$AL,"&lt;=" &amp;DATE(MID($AV$3, 15, 4), MONTH("1 " &amp; BC$6 &amp; " " &amp; MID($AV$3, 15, 4)) + 1, 0 ), 'Raw Data'!$AL:$AL,"&gt;" &amp;DATE(MID($AV$3, 15, 4), MONTH("1 " &amp; BC$6 &amp; " " &amp; MID($AV$3, 15, 4)), 0 ),  'Raw Data'!$D:$D,"*aiting on clien*", 'Raw Data'!$P:$P,""&amp;'Raw Data'!$B$1,'Raw Data'!$D:$D,"&lt;&gt;*ithdr*",'Raw Data'!$D:$D,"&lt;&gt;*ancel*")</f>
        <v>0</v>
      </c>
      <c r="BD66" s="73"/>
      <c r="BE66" s="73"/>
      <c r="BF66" s="74"/>
    </row>
    <row r="67" ht="12.75" customHeight="1">
      <c r="A67" s="93" t="s">
        <v>144</v>
      </c>
      <c r="B67" s="73"/>
      <c r="C67" s="73"/>
      <c r="D67" s="73"/>
      <c r="E67" s="73"/>
      <c r="F67" s="73"/>
      <c r="G67" s="73"/>
      <c r="H67" s="73"/>
      <c r="I67" s="73"/>
      <c r="J67" s="77"/>
      <c r="K67" s="106">
        <f>COUNTIFS('Raw Data'!$AL:$AL,"&lt;=" &amp;DATE(LEFT($AV$3, 4), MONTH("1 " &amp; K$6 &amp; " " &amp; LEFT($AV$3, 4)) + 1, 0 ), 'Raw Data'!$AL:$AL,"&gt;" &amp;DATE(LEFT($AV$3, 4), MONTH("1 " &amp; K$6 &amp; " " &amp; LEFT($AV$3, 4)), 0 ),  'Raw Data'!$D:$D,"*ause*",  'Raw Data'!$H:$H,"Ear*", 'Raw Data'!$O:$O,""&amp;'Raw Data'!$B$1,'Raw Data'!$D:$D,"&lt;&gt;*ithdr*",'Raw Data'!$D:$D,"&lt;&gt;*ancel*",'Raw Data'!$P:$P,"--")
+
COUNTIFS('Raw Data'!$AL:$AL,"&lt;=" &amp;DATE(LEFT($AV$3, 4), MONTH("1 " &amp; K$6 &amp; " " &amp; LEFT($AV$3, 4)) + 1, 0 ), 'Raw Data'!$AL:$AL,"&gt;" &amp;DATE(LEFT($AV$3, 4), MONTH("1 " &amp; K$6 &amp; " " &amp; LEFT($AV$3, 4)), 0 ),  'Raw Data'!$D:$D,"*aiting on clien*",  'Raw Data'!$H:$H,"Ear*", 'Raw Data'!$O:$O,""&amp;'Raw Data'!$B$1,'Raw Data'!$D:$D,"&lt;&gt;*ithdr*",'Raw Data'!$D:$D,"&lt;&gt;*ancel*",'Raw Data'!$P:$P,"--")
+
COUNTIFS('Raw Data'!$AL:$AL,"&lt;=" &amp;DATE(LEFT($AV$3, 4), MONTH("1 " &amp; K$6 &amp; " " &amp; LEFT($AV$3, 4)) + 1, 0 ), 'Raw Data'!$AL:$AL,"&gt;" &amp;DATE(LEFT($AV$3, 4), MONTH("1 " &amp; K$6 &amp; " " &amp; LEFT($AV$3, 4)), 0 ),  'Raw Data'!$D:$D,"*ause*",  'Raw Data'!$H:$H,"Ear*", 'Raw Data'!$P:$P,""&amp;'Raw Data'!$B$1,'Raw Data'!$D:$D,"&lt;&gt;*ithdr*",'Raw Data'!$D:$D,"&lt;&gt;*ancel*")
+
COUNTIFS('Raw Data'!$AL:$AL,"&lt;=" &amp;DATE(LEFT($AV$3, 4), MONTH("1 " &amp; K$6 &amp; " " &amp; LEFT($AV$3, 4)) + 1, 0 ), 'Raw Data'!$AL:$AL,"&gt;" &amp;DATE(LEFT($AV$3, 4), MONTH("1 " &amp; K$6 &amp; " " &amp; LEFT($AV$3, 4)), 0 ),  'Raw Data'!$D:$D,"*aiting on clien*",  'Raw Data'!$H:$H,"Ear*", 'Raw Data'!$P:$P,""&amp;'Raw Data'!$B$1,'Raw Data'!$D:$D,"&lt;&gt;*ithdr*",'Raw Data'!$D:$D,"&lt;&gt;*ancel*")</f>
        <v>0</v>
      </c>
      <c r="L67" s="73"/>
      <c r="M67" s="73"/>
      <c r="N67" s="77"/>
      <c r="O67" s="106">
        <f>COUNTIFS('Raw Data'!$AL:$AL,"&lt;=" &amp;DATE(LEFT($AV$3, 4), MONTH("1 " &amp; O$6 &amp; " " &amp; LEFT($AV$3, 4)) + 1, 0 ), 'Raw Data'!$AL:$AL,"&gt;" &amp;DATE(LEFT($AV$3, 4), MONTH("1 " &amp; O$6 &amp; " " &amp; LEFT($AV$3, 4)), 0 ),  'Raw Data'!$D:$D,"*ause*",  'Raw Data'!$H:$H,"Ear*", 'Raw Data'!$O:$O,""&amp;'Raw Data'!$B$1,'Raw Data'!$D:$D,"&lt;&gt;*ithdr*",'Raw Data'!$D:$D,"&lt;&gt;*ancel*",'Raw Data'!$P:$P,"--")
+
COUNTIFS('Raw Data'!$AL:$AL,"&lt;=" &amp;DATE(LEFT($AV$3, 4), MONTH("1 " &amp; O$6 &amp; " " &amp; LEFT($AV$3, 4)) + 1, 0 ), 'Raw Data'!$AL:$AL,"&gt;" &amp;DATE(LEFT($AV$3, 4), MONTH("1 " &amp; O$6 &amp; " " &amp; LEFT($AV$3, 4)), 0 ),  'Raw Data'!$D:$D,"*aiting on clien*",  'Raw Data'!$H:$H,"Ear*", 'Raw Data'!$O:$O,""&amp;'Raw Data'!$B$1,'Raw Data'!$D:$D,"&lt;&gt;*ithdr*",'Raw Data'!$D:$D,"&lt;&gt;*ancel*",'Raw Data'!$P:$P,"--")
+
COUNTIFS('Raw Data'!$AL:$AL,"&lt;=" &amp;DATE(LEFT($AV$3, 4), MONTH("1 " &amp; O$6 &amp; " " &amp; LEFT($AV$3, 4)) + 1, 0 ), 'Raw Data'!$AL:$AL,"&gt;" &amp;DATE(LEFT($AV$3, 4), MONTH("1 " &amp; O$6 &amp; " " &amp; LEFT($AV$3, 4)), 0 ),  'Raw Data'!$D:$D,"*ause*",  'Raw Data'!$H:$H,"Ear*", 'Raw Data'!$P:$P,""&amp;'Raw Data'!$B$1,'Raw Data'!$D:$D,"&lt;&gt;*ithdr*",'Raw Data'!$D:$D,"&lt;&gt;*ancel*")
+
COUNTIFS('Raw Data'!$AL:$AL,"&lt;=" &amp;DATE(LEFT($AV$3, 4), MONTH("1 " &amp; O$6 &amp; " " &amp; LEFT($AV$3, 4)) + 1, 0 ), 'Raw Data'!$AL:$AL,"&gt;" &amp;DATE(LEFT($AV$3, 4), MONTH("1 " &amp; O$6 &amp; " " &amp; LEFT($AV$3, 4)), 0 ),  'Raw Data'!$D:$D,"*aiting on clien*",  'Raw Data'!$H:$H,"Ear*", 'Raw Data'!$P:$P,""&amp;'Raw Data'!$B$1,'Raw Data'!$D:$D,"&lt;&gt;*ithdr*",'Raw Data'!$D:$D,"&lt;&gt;*ancel*")</f>
        <v>0</v>
      </c>
      <c r="P67" s="73"/>
      <c r="Q67" s="73"/>
      <c r="R67" s="77"/>
      <c r="S67" s="106">
        <f>COUNTIFS('Raw Data'!$AL:$AL,"&lt;=" &amp;DATE(LEFT($AV$3, 4), MONTH("1 " &amp; S$6 &amp; " " &amp; LEFT($AV$3, 4)) + 1, 0 ), 'Raw Data'!$AL:$AL,"&gt;" &amp;DATE(LEFT($AV$3, 4), MONTH("1 " &amp; S$6 &amp; " " &amp; LEFT($AV$3, 4)), 0 ),  'Raw Data'!$D:$D,"*ause*",  'Raw Data'!$H:$H,"Ear*", 'Raw Data'!$O:$O,""&amp;'Raw Data'!$B$1,'Raw Data'!$D:$D,"&lt;&gt;*ithdr*",'Raw Data'!$D:$D,"&lt;&gt;*ancel*",'Raw Data'!$P:$P,"--")
+
COUNTIFS('Raw Data'!$AL:$AL,"&lt;=" &amp;DATE(LEFT($AV$3, 4), MONTH("1 " &amp; S$6 &amp; " " &amp; LEFT($AV$3, 4)) + 1, 0 ), 'Raw Data'!$AL:$AL,"&gt;" &amp;DATE(LEFT($AV$3, 4), MONTH("1 " &amp; S$6 &amp; " " &amp; LEFT($AV$3, 4)), 0 ),  'Raw Data'!$D:$D,"*aiting on clien*",  'Raw Data'!$H:$H,"Ear*", 'Raw Data'!$O:$O,""&amp;'Raw Data'!$B$1,'Raw Data'!$D:$D,"&lt;&gt;*ithdr*",'Raw Data'!$D:$D,"&lt;&gt;*ancel*",'Raw Data'!$P:$P,"--")
+
COUNTIFS('Raw Data'!$AL:$AL,"&lt;=" &amp;DATE(LEFT($AV$3, 4), MONTH("1 " &amp; S$6 &amp; " " &amp; LEFT($AV$3, 4)) + 1, 0 ), 'Raw Data'!$AL:$AL,"&gt;" &amp;DATE(LEFT($AV$3, 4), MONTH("1 " &amp; S$6 &amp; " " &amp; LEFT($AV$3, 4)), 0 ),  'Raw Data'!$D:$D,"*ause*",  'Raw Data'!$H:$H,"Ear*", 'Raw Data'!$P:$P,""&amp;'Raw Data'!$B$1,'Raw Data'!$D:$D,"&lt;&gt;*ithdr*",'Raw Data'!$D:$D,"&lt;&gt;*ancel*")
+
COUNTIFS('Raw Data'!$AL:$AL,"&lt;=" &amp;DATE(LEFT($AV$3, 4), MONTH("1 " &amp; S$6 &amp; " " &amp; LEFT($AV$3, 4)) + 1, 0 ), 'Raw Data'!$AL:$AL,"&gt;" &amp;DATE(LEFT($AV$3, 4), MONTH("1 " &amp; S$6 &amp; " " &amp; LEFT($AV$3, 4)), 0 ),  'Raw Data'!$D:$D,"*aiting on clien*",  'Raw Data'!$H:$H,"Ear*", 'Raw Data'!$P:$P,""&amp;'Raw Data'!$B$1,'Raw Data'!$D:$D,"&lt;&gt;*ithdr*",'Raw Data'!$D:$D,"&lt;&gt;*ancel*")</f>
        <v>0</v>
      </c>
      <c r="T67" s="73"/>
      <c r="U67" s="73"/>
      <c r="V67" s="77"/>
      <c r="W67" s="106">
        <f>COUNTIFS('Raw Data'!$AL:$AL,"&lt;=" &amp;DATE(LEFT($AV$3, 4), MONTH("1 " &amp; W$6 &amp; " " &amp; LEFT($AV$3, 4)) + 1, 0 ), 'Raw Data'!$AL:$AL,"&gt;" &amp;DATE(LEFT($AV$3, 4), MONTH("1 " &amp; W$6 &amp; " " &amp; LEFT($AV$3, 4)), 0 ),  'Raw Data'!$D:$D,"*ause*",  'Raw Data'!$H:$H,"Ear*", 'Raw Data'!$O:$O,""&amp;'Raw Data'!$B$1,'Raw Data'!$D:$D,"&lt;&gt;*ithdr*",'Raw Data'!$D:$D,"&lt;&gt;*ancel*",'Raw Data'!$P:$P,"--")
+
COUNTIFS('Raw Data'!$AL:$AL,"&lt;=" &amp;DATE(LEFT($AV$3, 4), MONTH("1 " &amp; W$6 &amp; " " &amp; LEFT($AV$3, 4)) + 1, 0 ), 'Raw Data'!$AL:$AL,"&gt;" &amp;DATE(LEFT($AV$3, 4), MONTH("1 " &amp; W$6 &amp; " " &amp; LEFT($AV$3, 4)), 0 ),  'Raw Data'!$D:$D,"*aiting on clien*",  'Raw Data'!$H:$H,"Ear*", 'Raw Data'!$O:$O,""&amp;'Raw Data'!$B$1,'Raw Data'!$D:$D,"&lt;&gt;*ithdr*",'Raw Data'!$D:$D,"&lt;&gt;*ancel*",'Raw Data'!$P:$P,"--")
+
COUNTIFS('Raw Data'!$AL:$AL,"&lt;=" &amp;DATE(LEFT($AV$3, 4), MONTH("1 " &amp; W$6 &amp; " " &amp; LEFT($AV$3, 4)) + 1, 0 ), 'Raw Data'!$AL:$AL,"&gt;" &amp;DATE(LEFT($AV$3, 4), MONTH("1 " &amp; W$6 &amp; " " &amp; LEFT($AV$3, 4)), 0 ),  'Raw Data'!$D:$D,"*ause*",  'Raw Data'!$H:$H,"Ear*", 'Raw Data'!$P:$P,""&amp;'Raw Data'!$B$1,'Raw Data'!$D:$D,"&lt;&gt;*ithdr*",'Raw Data'!$D:$D,"&lt;&gt;*ancel*")
+
COUNTIFS('Raw Data'!$AL:$AL,"&lt;=" &amp;DATE(LEFT($AV$3, 4), MONTH("1 " &amp; W$6 &amp; " " &amp; LEFT($AV$3, 4)) + 1, 0 ), 'Raw Data'!$AL:$AL,"&gt;" &amp;DATE(LEFT($AV$3, 4), MONTH("1 " &amp; W$6 &amp; " " &amp; LEFT($AV$3, 4)), 0 ),  'Raw Data'!$D:$D,"*aiting on clien*",  'Raw Data'!$H:$H,"Ear*", 'Raw Data'!$P:$P,""&amp;'Raw Data'!$B$1,'Raw Data'!$D:$D,"&lt;&gt;*ithdr*",'Raw Data'!$D:$D,"&lt;&gt;*ancel*")</f>
        <v>0</v>
      </c>
      <c r="X67" s="73"/>
      <c r="Y67" s="73"/>
      <c r="Z67" s="77"/>
      <c r="AA67" s="106">
        <f>COUNTIFS('Raw Data'!$AL:$AL,"&lt;=" &amp;DATE(LEFT($AV$3, 4), MONTH("1 " &amp; AA$6 &amp; " " &amp; LEFT($AV$3, 4)) + 1, 0 ), 'Raw Data'!$AL:$AL,"&gt;" &amp;DATE(LEFT($AV$3, 4), MONTH("1 " &amp; AA$6 &amp; " " &amp; LEFT($AV$3, 4)), 0 ),  'Raw Data'!$D:$D,"*ause*",  'Raw Data'!$H:$H,"Ear*", 'Raw Data'!$O:$O,""&amp;'Raw Data'!$B$1,'Raw Data'!$D:$D,"&lt;&gt;*ithdr*",'Raw Data'!$D:$D,"&lt;&gt;*ancel*",'Raw Data'!$P:$P,"--")
+
COUNTIFS('Raw Data'!$AL:$AL,"&lt;=" &amp;DATE(LEFT($AV$3, 4), MONTH("1 " &amp; AA$6 &amp; " " &amp; LEFT($AV$3, 4)) + 1, 0 ), 'Raw Data'!$AL:$AL,"&gt;" &amp;DATE(LEFT($AV$3, 4), MONTH("1 " &amp; AA$6 &amp; " " &amp; LEFT($AV$3, 4)), 0 ),  'Raw Data'!$D:$D,"*aiting on clien*",  'Raw Data'!$H:$H,"Ear*", 'Raw Data'!$O:$O,""&amp;'Raw Data'!$B$1,'Raw Data'!$D:$D,"&lt;&gt;*ithdr*",'Raw Data'!$D:$D,"&lt;&gt;*ancel*",'Raw Data'!$P:$P,"--")
+
COUNTIFS('Raw Data'!$AL:$AL,"&lt;=" &amp;DATE(LEFT($AV$3, 4), MONTH("1 " &amp; AA$6 &amp; " " &amp; LEFT($AV$3, 4)) + 1, 0 ), 'Raw Data'!$AL:$AL,"&gt;" &amp;DATE(LEFT($AV$3, 4), MONTH("1 " &amp; AA$6 &amp; " " &amp; LEFT($AV$3, 4)), 0 ),  'Raw Data'!$D:$D,"*ause*",  'Raw Data'!$H:$H,"Ear*", 'Raw Data'!$P:$P,""&amp;'Raw Data'!$B$1,'Raw Data'!$D:$D,"&lt;&gt;*ithdr*",'Raw Data'!$D:$D,"&lt;&gt;*ancel*")
+
COUNTIFS('Raw Data'!$AL:$AL,"&lt;=" &amp;DATE(LEFT($AV$3, 4), MONTH("1 " &amp; AA$6 &amp; " " &amp; LEFT($AV$3, 4)) + 1, 0 ), 'Raw Data'!$AL:$AL,"&gt;" &amp;DATE(LEFT($AV$3, 4), MONTH("1 " &amp; AA$6 &amp; " " &amp; LEFT($AV$3, 4)), 0 ),  'Raw Data'!$D:$D,"*aiting on clien*",  'Raw Data'!$H:$H,"Ear*", 'Raw Data'!$P:$P,""&amp;'Raw Data'!$B$1,'Raw Data'!$D:$D,"&lt;&gt;*ithdr*",'Raw Data'!$D:$D,"&lt;&gt;*ancel*")</f>
        <v>0</v>
      </c>
      <c r="AB67" s="73"/>
      <c r="AC67" s="73"/>
      <c r="AD67" s="77"/>
      <c r="AE67" s="106">
        <f>COUNTIFS('Raw Data'!$AL:$AL,"&lt;=" &amp;DATE(LEFT($AV$3, 4), MONTH("1 " &amp; AE$6 &amp; " " &amp; LEFT($AV$3, 4)) + 1, 0 ), 'Raw Data'!$AL:$AL,"&gt;" &amp;DATE(LEFT($AV$3, 4), MONTH("1 " &amp; AE$6 &amp; " " &amp; LEFT($AV$3, 4)), 0 ),  'Raw Data'!$D:$D,"*ause*",  'Raw Data'!$H:$H,"Ear*", 'Raw Data'!$O:$O,""&amp;'Raw Data'!$B$1,'Raw Data'!$D:$D,"&lt;&gt;*ithdr*",'Raw Data'!$D:$D,"&lt;&gt;*ancel*",'Raw Data'!$P:$P,"--")
+
COUNTIFS('Raw Data'!$AL:$AL,"&lt;=" &amp;DATE(LEFT($AV$3, 4), MONTH("1 " &amp; AE$6 &amp; " " &amp; LEFT($AV$3, 4)) + 1, 0 ), 'Raw Data'!$AL:$AL,"&gt;" &amp;DATE(LEFT($AV$3, 4), MONTH("1 " &amp; AE$6 &amp; " " &amp; LEFT($AV$3, 4)), 0 ),  'Raw Data'!$D:$D,"*aiting on clien*",  'Raw Data'!$H:$H,"Ear*", 'Raw Data'!$O:$O,""&amp;'Raw Data'!$B$1,'Raw Data'!$D:$D,"&lt;&gt;*ithdr*",'Raw Data'!$D:$D,"&lt;&gt;*ancel*",'Raw Data'!$P:$P,"--")
+
COUNTIFS('Raw Data'!$AL:$AL,"&lt;=" &amp;DATE(LEFT($AV$3, 4), MONTH("1 " &amp; AE$6 &amp; " " &amp; LEFT($AV$3, 4)) + 1, 0 ), 'Raw Data'!$AL:$AL,"&gt;" &amp;DATE(LEFT($AV$3, 4), MONTH("1 " &amp; AE$6 &amp; " " &amp; LEFT($AV$3, 4)), 0 ),  'Raw Data'!$D:$D,"*ause*",  'Raw Data'!$H:$H,"Ear*", 'Raw Data'!$P:$P,""&amp;'Raw Data'!$B$1,'Raw Data'!$D:$D,"&lt;&gt;*ithdr*",'Raw Data'!$D:$D,"&lt;&gt;*ancel*")
+
COUNTIFS('Raw Data'!$AL:$AL,"&lt;=" &amp;DATE(LEFT($AV$3, 4), MONTH("1 " &amp; AE$6 &amp; " " &amp; LEFT($AV$3, 4)) + 1, 0 ), 'Raw Data'!$AL:$AL,"&gt;" &amp;DATE(LEFT($AV$3, 4), MONTH("1 " &amp; AE$6 &amp; " " &amp; LEFT($AV$3, 4)), 0 ),  'Raw Data'!$D:$D,"*aiting on clien*",  'Raw Data'!$H:$H,"Ear*", 'Raw Data'!$P:$P,""&amp;'Raw Data'!$B$1,'Raw Data'!$D:$D,"&lt;&gt;*ithdr*",'Raw Data'!$D:$D,"&lt;&gt;*ancel*")</f>
        <v>0</v>
      </c>
      <c r="AF67" s="73"/>
      <c r="AG67" s="73"/>
      <c r="AH67" s="77"/>
      <c r="AI67" s="106">
        <f>COUNTIFS('Raw Data'!$AL:$AL,"&lt;=" &amp;DATE(LEFT($AV$3, 4), MONTH("1 " &amp; AI$6 &amp; " " &amp; LEFT($AV$3, 4)) + 1, 0 ), 'Raw Data'!$AL:$AL,"&gt;" &amp;DATE(LEFT($AV$3, 4), MONTH("1 " &amp; AI$6 &amp; " " &amp; LEFT($AV$3, 4)), 0 ),  'Raw Data'!$D:$D,"*ause*",  'Raw Data'!$H:$H,"Ear*", 'Raw Data'!$O:$O,""&amp;'Raw Data'!$B$1,'Raw Data'!$D:$D,"&lt;&gt;*ithdr*",'Raw Data'!$D:$D,"&lt;&gt;*ancel*",'Raw Data'!$P:$P,"--")
+
COUNTIFS('Raw Data'!$AL:$AL,"&lt;=" &amp;DATE(LEFT($AV$3, 4), MONTH("1 " &amp; AI$6 &amp; " " &amp; LEFT($AV$3, 4)) + 1, 0 ), 'Raw Data'!$AL:$AL,"&gt;" &amp;DATE(LEFT($AV$3, 4), MONTH("1 " &amp; AI$6 &amp; " " &amp; LEFT($AV$3, 4)), 0 ),  'Raw Data'!$D:$D,"*aiting on clien*",  'Raw Data'!$H:$H,"Ear*", 'Raw Data'!$O:$O,""&amp;'Raw Data'!$B$1,'Raw Data'!$D:$D,"&lt;&gt;*ithdr*",'Raw Data'!$D:$D,"&lt;&gt;*ancel*",'Raw Data'!$P:$P,"--")
+
COUNTIFS('Raw Data'!$AL:$AL,"&lt;=" &amp;DATE(LEFT($AV$3, 4), MONTH("1 " &amp; AI$6 &amp; " " &amp; LEFT($AV$3, 4)) + 1, 0 ), 'Raw Data'!$AL:$AL,"&gt;" &amp;DATE(LEFT($AV$3, 4), MONTH("1 " &amp; AI$6 &amp; " " &amp; LEFT($AV$3, 4)), 0 ),  'Raw Data'!$D:$D,"*ause*",  'Raw Data'!$H:$H,"Ear*", 'Raw Data'!$P:$P,""&amp;'Raw Data'!$B$1,'Raw Data'!$D:$D,"&lt;&gt;*ithdr*",'Raw Data'!$D:$D,"&lt;&gt;*ancel*")
+
COUNTIFS('Raw Data'!$AL:$AL,"&lt;=" &amp;DATE(LEFT($AV$3, 4), MONTH("1 " &amp; AI$6 &amp; " " &amp; LEFT($AV$3, 4)) + 1, 0 ), 'Raw Data'!$AL:$AL,"&gt;" &amp;DATE(LEFT($AV$3, 4), MONTH("1 " &amp; AI$6 &amp; " " &amp; LEFT($AV$3, 4)), 0 ),  'Raw Data'!$D:$D,"*aiting on clien*",  'Raw Data'!$H:$H,"Ear*", 'Raw Data'!$P:$P,""&amp;'Raw Data'!$B$1,'Raw Data'!$D:$D,"&lt;&gt;*ithdr*",'Raw Data'!$D:$D,"&lt;&gt;*ancel*")</f>
        <v>0</v>
      </c>
      <c r="AJ67" s="73"/>
      <c r="AK67" s="73"/>
      <c r="AL67" s="77"/>
      <c r="AM67" s="106">
        <f>COUNTIFS('Raw Data'!$AL:$AL,"&lt;=" &amp;DATE(LEFT($AV$3, 4), MONTH("1 " &amp; AM$6 &amp; " " &amp; LEFT($AV$3, 4)) + 1, 0 ), 'Raw Data'!$AL:$AL,"&gt;" &amp;DATE(LEFT($AV$3, 4), MONTH("1 " &amp; AM$6 &amp; " " &amp; LEFT($AV$3, 4)), 0 ),  'Raw Data'!$D:$D,"*ause*",  'Raw Data'!$H:$H,"Ear*", 'Raw Data'!$O:$O,""&amp;'Raw Data'!$B$1,'Raw Data'!$D:$D,"&lt;&gt;*ithdr*",'Raw Data'!$D:$D,"&lt;&gt;*ancel*",'Raw Data'!$P:$P,"--")
+
COUNTIFS('Raw Data'!$AL:$AL,"&lt;=" &amp;DATE(LEFT($AV$3, 4), MONTH("1 " &amp; AM$6 &amp; " " &amp; LEFT($AV$3, 4)) + 1, 0 ), 'Raw Data'!$AL:$AL,"&gt;" &amp;DATE(LEFT($AV$3, 4), MONTH("1 " &amp; AM$6 &amp; " " &amp; LEFT($AV$3, 4)), 0 ),  'Raw Data'!$D:$D,"*aiting on clien*",  'Raw Data'!$H:$H,"Ear*", 'Raw Data'!$O:$O,""&amp;'Raw Data'!$B$1,'Raw Data'!$D:$D,"&lt;&gt;*ithdr*",'Raw Data'!$D:$D,"&lt;&gt;*ancel*",'Raw Data'!$P:$P,"--")
+
COUNTIFS('Raw Data'!$AL:$AL,"&lt;=" &amp;DATE(LEFT($AV$3, 4), MONTH("1 " &amp; AM$6 &amp; " " &amp; LEFT($AV$3, 4)) + 1, 0 ), 'Raw Data'!$AL:$AL,"&gt;" &amp;DATE(LEFT($AV$3, 4), MONTH("1 " &amp; AM$6 &amp; " " &amp; LEFT($AV$3, 4)), 0 ),  'Raw Data'!$D:$D,"*ause*",  'Raw Data'!$H:$H,"Ear*", 'Raw Data'!$P:$P,""&amp;'Raw Data'!$B$1,'Raw Data'!$D:$D,"&lt;&gt;*ithdr*",'Raw Data'!$D:$D,"&lt;&gt;*ancel*")
+
COUNTIFS('Raw Data'!$AL:$AL,"&lt;=" &amp;DATE(LEFT($AV$3, 4), MONTH("1 " &amp; AM$6 &amp; " " &amp; LEFT($AV$3, 4)) + 1, 0 ), 'Raw Data'!$AL:$AL,"&gt;" &amp;DATE(LEFT($AV$3, 4), MONTH("1 " &amp; AM$6 &amp; " " &amp; LEFT($AV$3, 4)), 0 ),  'Raw Data'!$D:$D,"*aiting on clien*",  'Raw Data'!$H:$H,"Ear*", 'Raw Data'!$P:$P,""&amp;'Raw Data'!$B$1,'Raw Data'!$D:$D,"&lt;&gt;*ithdr*",'Raw Data'!$D:$D,"&lt;&gt;*ancel*")</f>
        <v>0</v>
      </c>
      <c r="AN67" s="73"/>
      <c r="AO67" s="73"/>
      <c r="AP67" s="77"/>
      <c r="AQ67" s="106">
        <f>COUNTIFS('Raw Data'!$AL:$AL,"&lt;=" &amp;DATE(LEFT($AV$3, 4), MONTH("1 " &amp; AQ$6 &amp; " " &amp; LEFT($AV$3, 4)) + 1, 0 ), 'Raw Data'!$AL:$AL,"&gt;" &amp;DATE(LEFT($AV$3, 4), MONTH("1 " &amp; AQ$6 &amp; " " &amp; LEFT($AV$3, 4)), 0 ),  'Raw Data'!$D:$D,"*ause*",  'Raw Data'!$H:$H,"Ear*", 'Raw Data'!$O:$O,""&amp;'Raw Data'!$B$1,'Raw Data'!$D:$D,"&lt;&gt;*ithdr*",'Raw Data'!$D:$D,"&lt;&gt;*ancel*",'Raw Data'!$P:$P,"--")
+
COUNTIFS('Raw Data'!$AL:$AL,"&lt;=" &amp;DATE(LEFT($AV$3, 4), MONTH("1 " &amp; AQ$6 &amp; " " &amp; LEFT($AV$3, 4)) + 1, 0 ), 'Raw Data'!$AL:$AL,"&gt;" &amp;DATE(LEFT($AV$3, 4), MONTH("1 " &amp; AQ$6 &amp; " " &amp; LEFT($AV$3, 4)), 0 ),  'Raw Data'!$D:$D,"*aiting on clien*",  'Raw Data'!$H:$H,"Ear*", 'Raw Data'!$O:$O,""&amp;'Raw Data'!$B$1,'Raw Data'!$D:$D,"&lt;&gt;*ithdr*",'Raw Data'!$D:$D,"&lt;&gt;*ancel*",'Raw Data'!$P:$P,"--")
+
COUNTIFS('Raw Data'!$AL:$AL,"&lt;=" &amp;DATE(LEFT($AV$3, 4), MONTH("1 " &amp; AQ$6 &amp; " " &amp; LEFT($AV$3, 4)) + 1, 0 ), 'Raw Data'!$AL:$AL,"&gt;" &amp;DATE(LEFT($AV$3, 4), MONTH("1 " &amp; AQ$6 &amp; " " &amp; LEFT($AV$3, 4)), 0 ),  'Raw Data'!$D:$D,"*ause*",  'Raw Data'!$H:$H,"Ear*", 'Raw Data'!$P:$P,""&amp;'Raw Data'!$B$1,'Raw Data'!$D:$D,"&lt;&gt;*ithdr*",'Raw Data'!$D:$D,"&lt;&gt;*ancel*")
+
COUNTIFS('Raw Data'!$AL:$AL,"&lt;=" &amp;DATE(LEFT($AV$3, 4), MONTH("1 " &amp; AQ$6 &amp; " " &amp; LEFT($AV$3, 4)) + 1, 0 ), 'Raw Data'!$AL:$AL,"&gt;" &amp;DATE(LEFT($AV$3, 4), MONTH("1 " &amp; AQ$6 &amp; " " &amp; LEFT($AV$3, 4)), 0 ),  'Raw Data'!$D:$D,"*aiting on clien*",  'Raw Data'!$H:$H,"Ear*", 'Raw Data'!$P:$P,""&amp;'Raw Data'!$B$1,'Raw Data'!$D:$D,"&lt;&gt;*ithdr*",'Raw Data'!$D:$D,"&lt;&gt;*ancel*")</f>
        <v>0</v>
      </c>
      <c r="AR67" s="73"/>
      <c r="AS67" s="73"/>
      <c r="AT67" s="77"/>
      <c r="AU67" s="106">
        <f>COUNTIFS('Raw Data'!$AL:$AL,"&lt;=" &amp;DATE(MID($AV$3, 15, 4), MONTH("1 " &amp; AU$6 &amp; " " &amp; MID($AV$3, 15, 4)) + 1, 0 ), 'Raw Data'!$AL:$AL,"&gt;" &amp;DATE(MID($AV$3, 15, 4), MONTH("1 " &amp; AU$6 &amp; " " &amp; MID($AV$3, 15, 4)), 0 ),  'Raw Data'!$D:$D,"*ause*",  'Raw Data'!$H:$H,"Ear*", 'Raw Data'!$O:$O,""&amp;'Raw Data'!$B$1,'Raw Data'!$D:$D,"&lt;&gt;*ithdr*",'Raw Data'!$D:$D,"&lt;&gt;*ancel*",'Raw Data'!$P:$P,"--")
+
COUNTIFS('Raw Data'!$AL:$AL,"&lt;=" &amp;DATE(MID($AV$3, 15, 4), MONTH("1 " &amp; AU$6 &amp; " " &amp; MID($AV$3, 15, 4)) + 1, 0 ), 'Raw Data'!$AL:$AL,"&gt;" &amp;DATE(MID($AV$3, 15, 4), MONTH("1 " &amp; AU$6 &amp; " " &amp; MID($AV$3, 15, 4)), 0 ),  'Raw Data'!$D:$D,"*aiting on clien*",  'Raw Data'!$H:$H,"Ear*", 'Raw Data'!$O:$O,""&amp;'Raw Data'!$B$1,'Raw Data'!$D:$D,"&lt;&gt;*ithdr*",'Raw Data'!$D:$D,"&lt;&gt;*ancel*",'Raw Data'!$P:$P,"--")
+
COUNTIFS('Raw Data'!$AL:$AL,"&lt;=" &amp;DATE(MID($AV$3, 15, 4), MONTH("1 " &amp; AU$6 &amp; " " &amp; MID($AV$3, 15, 4)) + 1, 0 ), 'Raw Data'!$AL:$AL,"&gt;" &amp;DATE(MID($AV$3, 15, 4), MONTH("1 " &amp; AU$6 &amp; " " &amp; MID($AV$3, 15, 4)), 0 ),  'Raw Data'!$D:$D,"*ause*",  'Raw Data'!$H:$H,"Ear*", 'Raw Data'!$P:$P,""&amp;'Raw Data'!$B$1,'Raw Data'!$D:$D,"&lt;&gt;*ithdr*",'Raw Data'!$D:$D,"&lt;&gt;*ancel*")
+
COUNTIFS('Raw Data'!$AL:$AL,"&lt;=" &amp;DATE(MID($AV$3, 15, 4), MONTH("1 " &amp; AU$6 &amp; " " &amp; MID($AV$3, 15, 4)) + 1, 0 ), 'Raw Data'!$AL:$AL,"&gt;" &amp;DATE(MID($AV$3, 15, 4), MONTH("1 " &amp; AU$6 &amp; " " &amp; MID($AV$3, 15, 4)), 0 ),  'Raw Data'!$D:$D,"*aiting on clien*",  'Raw Data'!$H:$H,"Ear*", 'Raw Data'!$P:$P,""&amp;'Raw Data'!$B$1,'Raw Data'!$D:$D,"&lt;&gt;*ithdr*",'Raw Data'!$D:$D,"&lt;&gt;*ancel*")</f>
        <v>0</v>
      </c>
      <c r="AV67" s="73"/>
      <c r="AW67" s="73"/>
      <c r="AX67" s="77"/>
      <c r="AY67" s="106">
        <f>COUNTIFS('Raw Data'!$AL:$AL,"&lt;=" &amp;DATE(MID($AV$3, 15, 4), MONTH("1 " &amp; AY$6 &amp; " " &amp; MID($AV$3, 15, 4)) + 1, 0 ), 'Raw Data'!$AL:$AL,"&gt;" &amp;DATE(MID($AV$3, 15, 4), MONTH("1 " &amp; AY$6 &amp; " " &amp; MID($AV$3, 15, 4)), 0 ),  'Raw Data'!$D:$D,"*ause*",  'Raw Data'!$H:$H,"Ear*", 'Raw Data'!$O:$O,""&amp;'Raw Data'!$B$1,'Raw Data'!$D:$D,"&lt;&gt;*ithdr*",'Raw Data'!$D:$D,"&lt;&gt;*ancel*",'Raw Data'!$P:$P,"--")
+
COUNTIFS('Raw Data'!$AL:$AL,"&lt;=" &amp;DATE(MID($AV$3, 15, 4), MONTH("1 " &amp; AY$6 &amp; " " &amp; MID($AV$3, 15, 4)) + 1, 0 ), 'Raw Data'!$AL:$AL,"&gt;" &amp;DATE(MID($AV$3, 15, 4), MONTH("1 " &amp; AY$6 &amp; " " &amp; MID($AV$3, 15, 4)), 0 ),  'Raw Data'!$D:$D,"*aiting on clien*",  'Raw Data'!$H:$H,"Ear*", 'Raw Data'!$O:$O,""&amp;'Raw Data'!$B$1,'Raw Data'!$D:$D,"&lt;&gt;*ithdr*",'Raw Data'!$D:$D,"&lt;&gt;*ancel*",'Raw Data'!$P:$P,"--")
+
COUNTIFS('Raw Data'!$AL:$AL,"&lt;=" &amp;DATE(MID($AV$3, 15, 4), MONTH("1 " &amp; AY$6 &amp; " " &amp; MID($AV$3, 15, 4)) + 1, 0 ), 'Raw Data'!$AL:$AL,"&gt;" &amp;DATE(MID($AV$3, 15, 4), MONTH("1 " &amp; AY$6 &amp; " " &amp; MID($AV$3, 15, 4)), 0 ),  'Raw Data'!$D:$D,"*ause*",  'Raw Data'!$H:$H,"Ear*", 'Raw Data'!$P:$P,""&amp;'Raw Data'!$B$1,'Raw Data'!$D:$D,"&lt;&gt;*ithdr*",'Raw Data'!$D:$D,"&lt;&gt;*ancel*")
+
COUNTIFS('Raw Data'!$AL:$AL,"&lt;=" &amp;DATE(MID($AV$3, 15, 4), MONTH("1 " &amp; AY$6 &amp; " " &amp; MID($AV$3, 15, 4)) + 1, 0 ), 'Raw Data'!$AL:$AL,"&gt;" &amp;DATE(MID($AV$3, 15, 4), MONTH("1 " &amp; AY$6 &amp; " " &amp; MID($AV$3, 15, 4)), 0 ),  'Raw Data'!$D:$D,"*aiting on clien*",  'Raw Data'!$H:$H,"Ear*", 'Raw Data'!$P:$P,""&amp;'Raw Data'!$B$1,'Raw Data'!$D:$D,"&lt;&gt;*ithdr*",'Raw Data'!$D:$D,"&lt;&gt;*ancel*")</f>
        <v>0</v>
      </c>
      <c r="AZ67" s="73"/>
      <c r="BA67" s="73"/>
      <c r="BB67" s="77"/>
      <c r="BC67" s="106">
        <f>COUNTIFS('Raw Data'!$AL:$AL,"&lt;=" &amp;DATE(MID($AV$3, 15, 4), MONTH("1 " &amp; BC$6 &amp; " " &amp; MID($AV$3, 15, 4)) + 1, 0 ), 'Raw Data'!$AL:$AL,"&gt;" &amp;DATE(MID($AV$3, 15, 4), MONTH("1 " &amp; BC$6 &amp; " " &amp; MID($AV$3, 15, 4)), 0 ),  'Raw Data'!$D:$D,"*ause*",  'Raw Data'!$H:$H,"Ear*", 'Raw Data'!$O:$O,""&amp;'Raw Data'!$B$1,'Raw Data'!$D:$D,"&lt;&gt;*ithdr*",'Raw Data'!$D:$D,"&lt;&gt;*ancel*",'Raw Data'!$P:$P,"--")
+
COUNTIFS('Raw Data'!$AL:$AL,"&lt;=" &amp;DATE(MID($AV$3, 15, 4), MONTH("1 " &amp; BC$6 &amp; " " &amp; MID($AV$3, 15, 4)) + 1, 0 ), 'Raw Data'!$AL:$AL,"&gt;" &amp;DATE(MID($AV$3, 15, 4), MONTH("1 " &amp; BC$6 &amp; " " &amp; MID($AV$3, 15, 4)), 0 ),  'Raw Data'!$D:$D,"*aiting on clien*",  'Raw Data'!$H:$H,"Ear*", 'Raw Data'!$O:$O,""&amp;'Raw Data'!$B$1,'Raw Data'!$D:$D,"&lt;&gt;*ithdr*",'Raw Data'!$D:$D,"&lt;&gt;*ancel*",'Raw Data'!$P:$P,"--")
+
COUNTIFS('Raw Data'!$AL:$AL,"&lt;=" &amp;DATE(MID($AV$3, 15, 4), MONTH("1 " &amp; BC$6 &amp; " " &amp; MID($AV$3, 15, 4)) + 1, 0 ), 'Raw Data'!$AL:$AL,"&gt;" &amp;DATE(MID($AV$3, 15, 4), MONTH("1 " &amp; BC$6 &amp; " " &amp; MID($AV$3, 15, 4)), 0 ),  'Raw Data'!$D:$D,"*ause*",  'Raw Data'!$H:$H,"Ear*", 'Raw Data'!$P:$P,""&amp;'Raw Data'!$B$1,'Raw Data'!$D:$D,"&lt;&gt;*ithdr*",'Raw Data'!$D:$D,"&lt;&gt;*ancel*")
+
COUNTIFS('Raw Data'!$AL:$AL,"&lt;=" &amp;DATE(MID($AV$3, 15, 4), MONTH("1 " &amp; BC$6 &amp; " " &amp; MID($AV$3, 15, 4)) + 1, 0 ), 'Raw Data'!$AL:$AL,"&gt;" &amp;DATE(MID($AV$3, 15, 4), MONTH("1 " &amp; BC$6 &amp; " " &amp; MID($AV$3, 15, 4)), 0 ),  'Raw Data'!$D:$D,"*aiting on clien*",  'Raw Data'!$H:$H,"Ear*", 'Raw Data'!$P:$P,""&amp;'Raw Data'!$B$1,'Raw Data'!$D:$D,"&lt;&gt;*ithdr*",'Raw Data'!$D:$D,"&lt;&gt;*ancel*")</f>
        <v>0</v>
      </c>
      <c r="BD67" s="73"/>
      <c r="BE67" s="73"/>
      <c r="BF67" s="74"/>
    </row>
    <row r="68" ht="12.75" customHeight="1">
      <c r="A68" s="93" t="s">
        <v>145</v>
      </c>
      <c r="B68" s="73"/>
      <c r="C68" s="73"/>
      <c r="D68" s="73"/>
      <c r="E68" s="73"/>
      <c r="F68" s="73"/>
      <c r="G68" s="73"/>
      <c r="H68" s="73"/>
      <c r="I68" s="73"/>
      <c r="J68" s="77"/>
      <c r="K68" s="106">
        <f>COUNTIFS('Raw Data'!$AL:$AL,"&lt;=" &amp;DATE(LEFT($AV$3, 4), MONTH("1 " &amp; K$6 &amp; " " &amp; LEFT($AV$3, 4)) + 1, 0 ), 'Raw Data'!$AL:$AL,"&gt;" &amp;DATE(LEFT($AV$3, 4), MONTH("1 " &amp; K$6 &amp; " " &amp; LEFT($AV$3, 4)), 0 ),  'Raw Data'!$D:$D,"*ause*",  'Raw Data'!$H:$H,"Non*", 'Raw Data'!$O:$O,""&amp;'Raw Data'!$B$1,'Raw Data'!$D:$D,"&lt;&gt;*ithdr*",'Raw Data'!$D:$D,"&lt;&gt;*ancel*",'Raw Data'!$P:$P,"--")
+
COUNTIFS('Raw Data'!$AL:$AL,"&lt;=" &amp;DATE(LEFT($AV$3, 4), MONTH("1 " &amp; K$6 &amp; " " &amp; LEFT($AV$3, 4)) + 1, 0 ), 'Raw Data'!$AL:$AL,"&gt;" &amp;DATE(LEFT($AV$3, 4), MONTH("1 " &amp; K$6 &amp; " " &amp; LEFT($AV$3, 4)), 0 ),  'Raw Data'!$D:$D,"*aiting on clien*",  'Raw Data'!$H:$H,"Non*", 'Raw Data'!$O:$O,""&amp;'Raw Data'!$B$1,'Raw Data'!$D:$D,"&lt;&gt;*ithdr*",'Raw Data'!$D:$D,"&lt;&gt;*ancel*",'Raw Data'!$P:$P,"--")
+
COUNTIFS('Raw Data'!$AL:$AL,"&lt;=" &amp;DATE(LEFT($AV$3, 4), MONTH("1 " &amp; K$6 &amp; " " &amp; LEFT($AV$3, 4)) + 1, 0 ), 'Raw Data'!$AL:$AL,"&gt;" &amp;DATE(LEFT($AV$3, 4), MONTH("1 " &amp; K$6 &amp; " " &amp; LEFT($AV$3, 4)), 0 ),  'Raw Data'!$D:$D,"*ause*",  'Raw Data'!$H:$H,"Non*", 'Raw Data'!$P:$P,""&amp;'Raw Data'!$B$1,'Raw Data'!$D:$D,"&lt;&gt;*ithdr*",'Raw Data'!$D:$D,"&lt;&gt;*ancel*")
+
COUNTIFS('Raw Data'!$AL:$AL,"&lt;=" &amp;DATE(LEFT($AV$3, 4), MONTH("1 " &amp; K$6 &amp; " " &amp; LEFT($AV$3, 4)) + 1, 0 ), 'Raw Data'!$AL:$AL,"&gt;" &amp;DATE(LEFT($AV$3, 4), MONTH("1 " &amp; K$6 &amp; " " &amp; LEFT($AV$3, 4)), 0 ),  'Raw Data'!$D:$D,"*aiting on clien*",  'Raw Data'!$H:$H,"Non*", 'Raw Data'!$P:$P,""&amp;'Raw Data'!$B$1,'Raw Data'!$D:$D,"&lt;&gt;*ithdr*",'Raw Data'!$D:$D,"&lt;&gt;*ancel*")</f>
        <v>0</v>
      </c>
      <c r="L68" s="73"/>
      <c r="M68" s="73"/>
      <c r="N68" s="77"/>
      <c r="O68" s="106">
        <f>COUNTIFS('Raw Data'!$AL:$AL,"&lt;=" &amp;DATE(LEFT($AV$3, 4), MONTH("1 " &amp; O$6 &amp; " " &amp; LEFT($AV$3, 4)) + 1, 0 ), 'Raw Data'!$AL:$AL,"&gt;" &amp;DATE(LEFT($AV$3, 4), MONTH("1 " &amp; O$6 &amp; " " &amp; LEFT($AV$3, 4)), 0 ),  'Raw Data'!$D:$D,"*ause*",  'Raw Data'!$H:$H,"Non*", 'Raw Data'!$O:$O,""&amp;'Raw Data'!$B$1,'Raw Data'!$D:$D,"&lt;&gt;*ithdr*",'Raw Data'!$D:$D,"&lt;&gt;*ancel*",'Raw Data'!$P:$P,"--")
+
COUNTIFS('Raw Data'!$AL:$AL,"&lt;=" &amp;DATE(LEFT($AV$3, 4), MONTH("1 " &amp; O$6 &amp; " " &amp; LEFT($AV$3, 4)) + 1, 0 ), 'Raw Data'!$AL:$AL,"&gt;" &amp;DATE(LEFT($AV$3, 4), MONTH("1 " &amp; O$6 &amp; " " &amp; LEFT($AV$3, 4)), 0 ),  'Raw Data'!$D:$D,"*aiting on clien*",  'Raw Data'!$H:$H,"Non*", 'Raw Data'!$O:$O,""&amp;'Raw Data'!$B$1,'Raw Data'!$D:$D,"&lt;&gt;*ithdr*",'Raw Data'!$D:$D,"&lt;&gt;*ancel*",'Raw Data'!$P:$P,"--")
+
COUNTIFS('Raw Data'!$AL:$AL,"&lt;=" &amp;DATE(LEFT($AV$3, 4), MONTH("1 " &amp; O$6 &amp; " " &amp; LEFT($AV$3, 4)) + 1, 0 ), 'Raw Data'!$AL:$AL,"&gt;" &amp;DATE(LEFT($AV$3, 4), MONTH("1 " &amp; O$6 &amp; " " &amp; LEFT($AV$3, 4)), 0 ),  'Raw Data'!$D:$D,"*ause*",  'Raw Data'!$H:$H,"Non*", 'Raw Data'!$P:$P,""&amp;'Raw Data'!$B$1,'Raw Data'!$D:$D,"&lt;&gt;*ithdr*",'Raw Data'!$D:$D,"&lt;&gt;*ancel*")
+
COUNTIFS('Raw Data'!$AL:$AL,"&lt;=" &amp;DATE(LEFT($AV$3, 4), MONTH("1 " &amp; O$6 &amp; " " &amp; LEFT($AV$3, 4)) + 1, 0 ), 'Raw Data'!$AL:$AL,"&gt;" &amp;DATE(LEFT($AV$3, 4), MONTH("1 " &amp; O$6 &amp; " " &amp; LEFT($AV$3, 4)), 0 ),  'Raw Data'!$D:$D,"*aiting on clien*",  'Raw Data'!$H:$H,"Non*", 'Raw Data'!$P:$P,""&amp;'Raw Data'!$B$1,'Raw Data'!$D:$D,"&lt;&gt;*ithdr*",'Raw Data'!$D:$D,"&lt;&gt;*ancel*")</f>
        <v>0</v>
      </c>
      <c r="P68" s="73"/>
      <c r="Q68" s="73"/>
      <c r="R68" s="77"/>
      <c r="S68" s="106">
        <f>COUNTIFS('Raw Data'!$AL:$AL,"&lt;=" &amp;DATE(LEFT($AV$3, 4), MONTH("1 " &amp; S$6 &amp; " " &amp; LEFT($AV$3, 4)) + 1, 0 ), 'Raw Data'!$AL:$AL,"&gt;" &amp;DATE(LEFT($AV$3, 4), MONTH("1 " &amp; S$6 &amp; " " &amp; LEFT($AV$3, 4)), 0 ),  'Raw Data'!$D:$D,"*ause*",  'Raw Data'!$H:$H,"Non*", 'Raw Data'!$O:$O,""&amp;'Raw Data'!$B$1,'Raw Data'!$D:$D,"&lt;&gt;*ithdr*",'Raw Data'!$D:$D,"&lt;&gt;*ancel*",'Raw Data'!$P:$P,"--")
+
COUNTIFS('Raw Data'!$AL:$AL,"&lt;=" &amp;DATE(LEFT($AV$3, 4), MONTH("1 " &amp; S$6 &amp; " " &amp; LEFT($AV$3, 4)) + 1, 0 ), 'Raw Data'!$AL:$AL,"&gt;" &amp;DATE(LEFT($AV$3, 4), MONTH("1 " &amp; S$6 &amp; " " &amp; LEFT($AV$3, 4)), 0 ),  'Raw Data'!$D:$D,"*aiting on clien*",  'Raw Data'!$H:$H,"Non*", 'Raw Data'!$O:$O,""&amp;'Raw Data'!$B$1,'Raw Data'!$D:$D,"&lt;&gt;*ithdr*",'Raw Data'!$D:$D,"&lt;&gt;*ancel*",'Raw Data'!$P:$P,"--")
+
COUNTIFS('Raw Data'!$AL:$AL,"&lt;=" &amp;DATE(LEFT($AV$3, 4), MONTH("1 " &amp; S$6 &amp; " " &amp; LEFT($AV$3, 4)) + 1, 0 ), 'Raw Data'!$AL:$AL,"&gt;" &amp;DATE(LEFT($AV$3, 4), MONTH("1 " &amp; S$6 &amp; " " &amp; LEFT($AV$3, 4)), 0 ),  'Raw Data'!$D:$D,"*ause*",  'Raw Data'!$H:$H,"Non*", 'Raw Data'!$P:$P,""&amp;'Raw Data'!$B$1,'Raw Data'!$D:$D,"&lt;&gt;*ithdr*",'Raw Data'!$D:$D,"&lt;&gt;*ancel*")
+
COUNTIFS('Raw Data'!$AL:$AL,"&lt;=" &amp;DATE(LEFT($AV$3, 4), MONTH("1 " &amp; S$6 &amp; " " &amp; LEFT($AV$3, 4)) + 1, 0 ), 'Raw Data'!$AL:$AL,"&gt;" &amp;DATE(LEFT($AV$3, 4), MONTH("1 " &amp; S$6 &amp; " " &amp; LEFT($AV$3, 4)), 0 ),  'Raw Data'!$D:$D,"*aiting on clien*",  'Raw Data'!$H:$H,"Non*", 'Raw Data'!$P:$P,""&amp;'Raw Data'!$B$1,'Raw Data'!$D:$D,"&lt;&gt;*ithdr*",'Raw Data'!$D:$D,"&lt;&gt;*ancel*")</f>
        <v>0</v>
      </c>
      <c r="T68" s="73"/>
      <c r="U68" s="73"/>
      <c r="V68" s="77"/>
      <c r="W68" s="106">
        <f>COUNTIFS('Raw Data'!$AL:$AL,"&lt;=" &amp;DATE(LEFT($AV$3, 4), MONTH("1 " &amp; W$6 &amp; " " &amp; LEFT($AV$3, 4)) + 1, 0 ), 'Raw Data'!$AL:$AL,"&gt;" &amp;DATE(LEFT($AV$3, 4), MONTH("1 " &amp; W$6 &amp; " " &amp; LEFT($AV$3, 4)), 0 ),  'Raw Data'!$D:$D,"*ause*",  'Raw Data'!$H:$H,"Non*", 'Raw Data'!$O:$O,""&amp;'Raw Data'!$B$1,'Raw Data'!$D:$D,"&lt;&gt;*ithdr*",'Raw Data'!$D:$D,"&lt;&gt;*ancel*",'Raw Data'!$P:$P,"--")
+
COUNTIFS('Raw Data'!$AL:$AL,"&lt;=" &amp;DATE(LEFT($AV$3, 4), MONTH("1 " &amp; W$6 &amp; " " &amp; LEFT($AV$3, 4)) + 1, 0 ), 'Raw Data'!$AL:$AL,"&gt;" &amp;DATE(LEFT($AV$3, 4), MONTH("1 " &amp; W$6 &amp; " " &amp; LEFT($AV$3, 4)), 0 ),  'Raw Data'!$D:$D,"*aiting on clien*",  'Raw Data'!$H:$H,"Non*", 'Raw Data'!$O:$O,""&amp;'Raw Data'!$B$1,'Raw Data'!$D:$D,"&lt;&gt;*ithdr*",'Raw Data'!$D:$D,"&lt;&gt;*ancel*",'Raw Data'!$P:$P,"--")
+
COUNTIFS('Raw Data'!$AL:$AL,"&lt;=" &amp;DATE(LEFT($AV$3, 4), MONTH("1 " &amp; W$6 &amp; " " &amp; LEFT($AV$3, 4)) + 1, 0 ), 'Raw Data'!$AL:$AL,"&gt;" &amp;DATE(LEFT($AV$3, 4), MONTH("1 " &amp; W$6 &amp; " " &amp; LEFT($AV$3, 4)), 0 ),  'Raw Data'!$D:$D,"*ause*",  'Raw Data'!$H:$H,"Non*", 'Raw Data'!$P:$P,""&amp;'Raw Data'!$B$1,'Raw Data'!$D:$D,"&lt;&gt;*ithdr*",'Raw Data'!$D:$D,"&lt;&gt;*ancel*")
+
COUNTIFS('Raw Data'!$AL:$AL,"&lt;=" &amp;DATE(LEFT($AV$3, 4), MONTH("1 " &amp; W$6 &amp; " " &amp; LEFT($AV$3, 4)) + 1, 0 ), 'Raw Data'!$AL:$AL,"&gt;" &amp;DATE(LEFT($AV$3, 4), MONTH("1 " &amp; W$6 &amp; " " &amp; LEFT($AV$3, 4)), 0 ),  'Raw Data'!$D:$D,"*aiting on clien*",  'Raw Data'!$H:$H,"Non*", 'Raw Data'!$P:$P,""&amp;'Raw Data'!$B$1,'Raw Data'!$D:$D,"&lt;&gt;*ithdr*",'Raw Data'!$D:$D,"&lt;&gt;*ancel*")</f>
        <v>0</v>
      </c>
      <c r="X68" s="73"/>
      <c r="Y68" s="73"/>
      <c r="Z68" s="77"/>
      <c r="AA68" s="106">
        <f>COUNTIFS('Raw Data'!$AL:$AL,"&lt;=" &amp;DATE(LEFT($AV$3, 4), MONTH("1 " &amp; AA$6 &amp; " " &amp; LEFT($AV$3, 4)) + 1, 0 ), 'Raw Data'!$AL:$AL,"&gt;" &amp;DATE(LEFT($AV$3, 4), MONTH("1 " &amp; AA$6 &amp; " " &amp; LEFT($AV$3, 4)), 0 ),  'Raw Data'!$D:$D,"*ause*",  'Raw Data'!$H:$H,"Non*", 'Raw Data'!$O:$O,""&amp;'Raw Data'!$B$1,'Raw Data'!$D:$D,"&lt;&gt;*ithdr*",'Raw Data'!$D:$D,"&lt;&gt;*ancel*",'Raw Data'!$P:$P,"--")
+
COUNTIFS('Raw Data'!$AL:$AL,"&lt;=" &amp;DATE(LEFT($AV$3, 4), MONTH("1 " &amp; AA$6 &amp; " " &amp; LEFT($AV$3, 4)) + 1, 0 ), 'Raw Data'!$AL:$AL,"&gt;" &amp;DATE(LEFT($AV$3, 4), MONTH("1 " &amp; AA$6 &amp; " " &amp; LEFT($AV$3, 4)), 0 ),  'Raw Data'!$D:$D,"*aiting on clien*",  'Raw Data'!$H:$H,"Non*", 'Raw Data'!$O:$O,""&amp;'Raw Data'!$B$1,'Raw Data'!$D:$D,"&lt;&gt;*ithdr*",'Raw Data'!$D:$D,"&lt;&gt;*ancel*",'Raw Data'!$P:$P,"--")
+
COUNTIFS('Raw Data'!$AL:$AL,"&lt;=" &amp;DATE(LEFT($AV$3, 4), MONTH("1 " &amp; AA$6 &amp; " " &amp; LEFT($AV$3, 4)) + 1, 0 ), 'Raw Data'!$AL:$AL,"&gt;" &amp;DATE(LEFT($AV$3, 4), MONTH("1 " &amp; AA$6 &amp; " " &amp; LEFT($AV$3, 4)), 0 ),  'Raw Data'!$D:$D,"*ause*",  'Raw Data'!$H:$H,"Non*", 'Raw Data'!$P:$P,""&amp;'Raw Data'!$B$1,'Raw Data'!$D:$D,"&lt;&gt;*ithdr*",'Raw Data'!$D:$D,"&lt;&gt;*ancel*")
+
COUNTIFS('Raw Data'!$AL:$AL,"&lt;=" &amp;DATE(LEFT($AV$3, 4), MONTH("1 " &amp; AA$6 &amp; " " &amp; LEFT($AV$3, 4)) + 1, 0 ), 'Raw Data'!$AL:$AL,"&gt;" &amp;DATE(LEFT($AV$3, 4), MONTH("1 " &amp; AA$6 &amp; " " &amp; LEFT($AV$3, 4)), 0 ),  'Raw Data'!$D:$D,"*aiting on clien*",  'Raw Data'!$H:$H,"Non*", 'Raw Data'!$P:$P,""&amp;'Raw Data'!$B$1,'Raw Data'!$D:$D,"&lt;&gt;*ithdr*",'Raw Data'!$D:$D,"&lt;&gt;*ancel*")</f>
        <v>0</v>
      </c>
      <c r="AB68" s="73"/>
      <c r="AC68" s="73"/>
      <c r="AD68" s="77"/>
      <c r="AE68" s="106">
        <f>COUNTIFS('Raw Data'!$AL:$AL,"&lt;=" &amp;DATE(LEFT($AV$3, 4), MONTH("1 " &amp; AE$6 &amp; " " &amp; LEFT($AV$3, 4)) + 1, 0 ), 'Raw Data'!$AL:$AL,"&gt;" &amp;DATE(LEFT($AV$3, 4), MONTH("1 " &amp; AE$6 &amp; " " &amp; LEFT($AV$3, 4)), 0 ),  'Raw Data'!$D:$D,"*ause*",  'Raw Data'!$H:$H,"Non*", 'Raw Data'!$O:$O,""&amp;'Raw Data'!$B$1,'Raw Data'!$D:$D,"&lt;&gt;*ithdr*",'Raw Data'!$D:$D,"&lt;&gt;*ancel*",'Raw Data'!$P:$P,"--")
+
COUNTIFS('Raw Data'!$AL:$AL,"&lt;=" &amp;DATE(LEFT($AV$3, 4), MONTH("1 " &amp; AE$6 &amp; " " &amp; LEFT($AV$3, 4)) + 1, 0 ), 'Raw Data'!$AL:$AL,"&gt;" &amp;DATE(LEFT($AV$3, 4), MONTH("1 " &amp; AE$6 &amp; " " &amp; LEFT($AV$3, 4)), 0 ),  'Raw Data'!$D:$D,"*aiting on clien*",  'Raw Data'!$H:$H,"Non*", 'Raw Data'!$O:$O,""&amp;'Raw Data'!$B$1,'Raw Data'!$D:$D,"&lt;&gt;*ithdr*",'Raw Data'!$D:$D,"&lt;&gt;*ancel*",'Raw Data'!$P:$P,"--")
+
COUNTIFS('Raw Data'!$AL:$AL,"&lt;=" &amp;DATE(LEFT($AV$3, 4), MONTH("1 " &amp; AE$6 &amp; " " &amp; LEFT($AV$3, 4)) + 1, 0 ), 'Raw Data'!$AL:$AL,"&gt;" &amp;DATE(LEFT($AV$3, 4), MONTH("1 " &amp; AE$6 &amp; " " &amp; LEFT($AV$3, 4)), 0 ),  'Raw Data'!$D:$D,"*ause*",  'Raw Data'!$H:$H,"Non*", 'Raw Data'!$P:$P,""&amp;'Raw Data'!$B$1,'Raw Data'!$D:$D,"&lt;&gt;*ithdr*",'Raw Data'!$D:$D,"&lt;&gt;*ancel*")
+
COUNTIFS('Raw Data'!$AL:$AL,"&lt;=" &amp;DATE(LEFT($AV$3, 4), MONTH("1 " &amp; AE$6 &amp; " " &amp; LEFT($AV$3, 4)) + 1, 0 ), 'Raw Data'!$AL:$AL,"&gt;" &amp;DATE(LEFT($AV$3, 4), MONTH("1 " &amp; AE$6 &amp; " " &amp; LEFT($AV$3, 4)), 0 ),  'Raw Data'!$D:$D,"*aiting on clien*",  'Raw Data'!$H:$H,"Non*", 'Raw Data'!$P:$P,""&amp;'Raw Data'!$B$1,'Raw Data'!$D:$D,"&lt;&gt;*ithdr*",'Raw Data'!$D:$D,"&lt;&gt;*ancel*")</f>
        <v>0</v>
      </c>
      <c r="AF68" s="73"/>
      <c r="AG68" s="73"/>
      <c r="AH68" s="77"/>
      <c r="AI68" s="106">
        <f>COUNTIFS('Raw Data'!$AL:$AL,"&lt;=" &amp;DATE(LEFT($AV$3, 4), MONTH("1 " &amp; AI$6 &amp; " " &amp; LEFT($AV$3, 4)) + 1, 0 ), 'Raw Data'!$AL:$AL,"&gt;" &amp;DATE(LEFT($AV$3, 4), MONTH("1 " &amp; AI$6 &amp; " " &amp; LEFT($AV$3, 4)), 0 ),  'Raw Data'!$D:$D,"*ause*",  'Raw Data'!$H:$H,"Non*", 'Raw Data'!$O:$O,""&amp;'Raw Data'!$B$1,'Raw Data'!$D:$D,"&lt;&gt;*ithdr*",'Raw Data'!$D:$D,"&lt;&gt;*ancel*",'Raw Data'!$P:$P,"--")
+
COUNTIFS('Raw Data'!$AL:$AL,"&lt;=" &amp;DATE(LEFT($AV$3, 4), MONTH("1 " &amp; AI$6 &amp; " " &amp; LEFT($AV$3, 4)) + 1, 0 ), 'Raw Data'!$AL:$AL,"&gt;" &amp;DATE(LEFT($AV$3, 4), MONTH("1 " &amp; AI$6 &amp; " " &amp; LEFT($AV$3, 4)), 0 ),  'Raw Data'!$D:$D,"*aiting on clien*",  'Raw Data'!$H:$H,"Non*", 'Raw Data'!$O:$O,""&amp;'Raw Data'!$B$1,'Raw Data'!$D:$D,"&lt;&gt;*ithdr*",'Raw Data'!$D:$D,"&lt;&gt;*ancel*",'Raw Data'!$P:$P,"--")
+
COUNTIFS('Raw Data'!$AL:$AL,"&lt;=" &amp;DATE(LEFT($AV$3, 4), MONTH("1 " &amp; AI$6 &amp; " " &amp; LEFT($AV$3, 4)) + 1, 0 ), 'Raw Data'!$AL:$AL,"&gt;" &amp;DATE(LEFT($AV$3, 4), MONTH("1 " &amp; AI$6 &amp; " " &amp; LEFT($AV$3, 4)), 0 ),  'Raw Data'!$D:$D,"*ause*",  'Raw Data'!$H:$H,"Non*", 'Raw Data'!$P:$P,""&amp;'Raw Data'!$B$1,'Raw Data'!$D:$D,"&lt;&gt;*ithdr*",'Raw Data'!$D:$D,"&lt;&gt;*ancel*")
+
COUNTIFS('Raw Data'!$AL:$AL,"&lt;=" &amp;DATE(LEFT($AV$3, 4), MONTH("1 " &amp; AI$6 &amp; " " &amp; LEFT($AV$3, 4)) + 1, 0 ), 'Raw Data'!$AL:$AL,"&gt;" &amp;DATE(LEFT($AV$3, 4), MONTH("1 " &amp; AI$6 &amp; " " &amp; LEFT($AV$3, 4)), 0 ),  'Raw Data'!$D:$D,"*aiting on clien*",  'Raw Data'!$H:$H,"Non*", 'Raw Data'!$P:$P,""&amp;'Raw Data'!$B$1,'Raw Data'!$D:$D,"&lt;&gt;*ithdr*",'Raw Data'!$D:$D,"&lt;&gt;*ancel*")</f>
        <v>0</v>
      </c>
      <c r="AJ68" s="73"/>
      <c r="AK68" s="73"/>
      <c r="AL68" s="77"/>
      <c r="AM68" s="106">
        <f>COUNTIFS('Raw Data'!$AL:$AL,"&lt;=" &amp;DATE(LEFT($AV$3, 4), MONTH("1 " &amp; AM$6 &amp; " " &amp; LEFT($AV$3, 4)) + 1, 0 ), 'Raw Data'!$AL:$AL,"&gt;" &amp;DATE(LEFT($AV$3, 4), MONTH("1 " &amp; AM$6 &amp; " " &amp; LEFT($AV$3, 4)), 0 ),  'Raw Data'!$D:$D,"*ause*",  'Raw Data'!$H:$H,"Non*", 'Raw Data'!$O:$O,""&amp;'Raw Data'!$B$1,'Raw Data'!$D:$D,"&lt;&gt;*ithdr*",'Raw Data'!$D:$D,"&lt;&gt;*ancel*",'Raw Data'!$P:$P,"--")
+
COUNTIFS('Raw Data'!$AL:$AL,"&lt;=" &amp;DATE(LEFT($AV$3, 4), MONTH("1 " &amp; AM$6 &amp; " " &amp; LEFT($AV$3, 4)) + 1, 0 ), 'Raw Data'!$AL:$AL,"&gt;" &amp;DATE(LEFT($AV$3, 4), MONTH("1 " &amp; AM$6 &amp; " " &amp; LEFT($AV$3, 4)), 0 ),  'Raw Data'!$D:$D,"*aiting on clien*",  'Raw Data'!$H:$H,"Non*", 'Raw Data'!$O:$O,""&amp;'Raw Data'!$B$1,'Raw Data'!$D:$D,"&lt;&gt;*ithdr*",'Raw Data'!$D:$D,"&lt;&gt;*ancel*",'Raw Data'!$P:$P,"--")
+
COUNTIFS('Raw Data'!$AL:$AL,"&lt;=" &amp;DATE(LEFT($AV$3, 4), MONTH("1 " &amp; AM$6 &amp; " " &amp; LEFT($AV$3, 4)) + 1, 0 ), 'Raw Data'!$AL:$AL,"&gt;" &amp;DATE(LEFT($AV$3, 4), MONTH("1 " &amp; AM$6 &amp; " " &amp; LEFT($AV$3, 4)), 0 ),  'Raw Data'!$D:$D,"*ause*",  'Raw Data'!$H:$H,"Non*", 'Raw Data'!$P:$P,""&amp;'Raw Data'!$B$1,'Raw Data'!$D:$D,"&lt;&gt;*ithdr*",'Raw Data'!$D:$D,"&lt;&gt;*ancel*")
+
COUNTIFS('Raw Data'!$AL:$AL,"&lt;=" &amp;DATE(LEFT($AV$3, 4), MONTH("1 " &amp; AM$6 &amp; " " &amp; LEFT($AV$3, 4)) + 1, 0 ), 'Raw Data'!$AL:$AL,"&gt;" &amp;DATE(LEFT($AV$3, 4), MONTH("1 " &amp; AM$6 &amp; " " &amp; LEFT($AV$3, 4)), 0 ),  'Raw Data'!$D:$D,"*aiting on clien*",  'Raw Data'!$H:$H,"Non*", 'Raw Data'!$P:$P,""&amp;'Raw Data'!$B$1,'Raw Data'!$D:$D,"&lt;&gt;*ithdr*",'Raw Data'!$D:$D,"&lt;&gt;*ancel*")</f>
        <v>0</v>
      </c>
      <c r="AN68" s="73"/>
      <c r="AO68" s="73"/>
      <c r="AP68" s="77"/>
      <c r="AQ68" s="106">
        <f>COUNTIFS('Raw Data'!$AL:$AL,"&lt;=" &amp;DATE(LEFT($AV$3, 4), MONTH("1 " &amp; AQ$6 &amp; " " &amp; LEFT($AV$3, 4)) + 1, 0 ), 'Raw Data'!$AL:$AL,"&gt;" &amp;DATE(LEFT($AV$3, 4), MONTH("1 " &amp; AQ$6 &amp; " " &amp; LEFT($AV$3, 4)), 0 ),  'Raw Data'!$D:$D,"*ause*",  'Raw Data'!$H:$H,"Non*", 'Raw Data'!$O:$O,""&amp;'Raw Data'!$B$1,'Raw Data'!$D:$D,"&lt;&gt;*ithdr*",'Raw Data'!$D:$D,"&lt;&gt;*ancel*",'Raw Data'!$P:$P,"--")
+
COUNTIFS('Raw Data'!$AL:$AL,"&lt;=" &amp;DATE(LEFT($AV$3, 4), MONTH("1 " &amp; AQ$6 &amp; " " &amp; LEFT($AV$3, 4)) + 1, 0 ), 'Raw Data'!$AL:$AL,"&gt;" &amp;DATE(LEFT($AV$3, 4), MONTH("1 " &amp; AQ$6 &amp; " " &amp; LEFT($AV$3, 4)), 0 ),  'Raw Data'!$D:$D,"*aiting on clien*",  'Raw Data'!$H:$H,"Non*", 'Raw Data'!$O:$O,""&amp;'Raw Data'!$B$1,'Raw Data'!$D:$D,"&lt;&gt;*ithdr*",'Raw Data'!$D:$D,"&lt;&gt;*ancel*",'Raw Data'!$P:$P,"--")
+
COUNTIFS('Raw Data'!$AL:$AL,"&lt;=" &amp;DATE(LEFT($AV$3, 4), MONTH("1 " &amp; AQ$6 &amp; " " &amp; LEFT($AV$3, 4)) + 1, 0 ), 'Raw Data'!$AL:$AL,"&gt;" &amp;DATE(LEFT($AV$3, 4), MONTH("1 " &amp; AQ$6 &amp; " " &amp; LEFT($AV$3, 4)), 0 ),  'Raw Data'!$D:$D,"*ause*",  'Raw Data'!$H:$H,"Non*", 'Raw Data'!$P:$P,""&amp;'Raw Data'!$B$1,'Raw Data'!$D:$D,"&lt;&gt;*ithdr*",'Raw Data'!$D:$D,"&lt;&gt;*ancel*")
+
COUNTIFS('Raw Data'!$AL:$AL,"&lt;=" &amp;DATE(LEFT($AV$3, 4), MONTH("1 " &amp; AQ$6 &amp; " " &amp; LEFT($AV$3, 4)) + 1, 0 ), 'Raw Data'!$AL:$AL,"&gt;" &amp;DATE(LEFT($AV$3, 4), MONTH("1 " &amp; AQ$6 &amp; " " &amp; LEFT($AV$3, 4)), 0 ),  'Raw Data'!$D:$D,"*aiting on clien*",  'Raw Data'!$H:$H,"Non*", 'Raw Data'!$P:$P,""&amp;'Raw Data'!$B$1,'Raw Data'!$D:$D,"&lt;&gt;*ithdr*",'Raw Data'!$D:$D,"&lt;&gt;*ancel*")</f>
        <v>0</v>
      </c>
      <c r="AR68" s="73"/>
      <c r="AS68" s="73"/>
      <c r="AT68" s="77"/>
      <c r="AU68" s="106">
        <f>COUNTIFS('Raw Data'!$AL:$AL,"&lt;=" &amp;DATE(MID($AV$3, 15, 4), MONTH("1 " &amp; AU$6 &amp; " " &amp; MID($AV$3, 15, 4)) + 1, 0 ), 'Raw Data'!$AL:$AL,"&gt;" &amp;DATE(MID($AV$3, 15, 4), MONTH("1 " &amp; AU$6 &amp; " " &amp; MID($AV$3, 15, 4)), 0 ),  'Raw Data'!$D:$D,"*ause*",  'Raw Data'!$H:$H,"Non*", 'Raw Data'!$O:$O,""&amp;'Raw Data'!$B$1,'Raw Data'!$D:$D,"&lt;&gt;*ithdr*",'Raw Data'!$D:$D,"&lt;&gt;*ancel*",'Raw Data'!$P:$P,"--")
+
COUNTIFS('Raw Data'!$AL:$AL,"&lt;=" &amp;DATE(MID($AV$3, 15, 4), MONTH("1 " &amp; AU$6 &amp; " " &amp; MID($AV$3, 15, 4)) + 1, 0 ), 'Raw Data'!$AL:$AL,"&gt;" &amp;DATE(MID($AV$3, 15, 4), MONTH("1 " &amp; AU$6 &amp; " " &amp; MID($AV$3, 15, 4)), 0 ),  'Raw Data'!$D:$D,"*aiting on clien*",  'Raw Data'!$H:$H,"Non*", 'Raw Data'!$O:$O,""&amp;'Raw Data'!$B$1,'Raw Data'!$D:$D,"&lt;&gt;*ithdr*",'Raw Data'!$D:$D,"&lt;&gt;*ancel*",'Raw Data'!$P:$P,"--")
+
COUNTIFS('Raw Data'!$AL:$AL,"&lt;=" &amp;DATE(MID($AV$3, 15, 4), MONTH("1 " &amp; AU$6 &amp; " " &amp; MID($AV$3, 15, 4)) + 1, 0 ), 'Raw Data'!$AL:$AL,"&gt;" &amp;DATE(MID($AV$3, 15, 4), MONTH("1 " &amp; AU$6 &amp; " " &amp; MID($AV$3, 15, 4)), 0 ),  'Raw Data'!$D:$D,"*ause*",  'Raw Data'!$H:$H,"Non*", 'Raw Data'!$P:$P,""&amp;'Raw Data'!$B$1,'Raw Data'!$D:$D,"&lt;&gt;*ithdr*",'Raw Data'!$D:$D,"&lt;&gt;*ancel*")
+
COUNTIFS('Raw Data'!$AL:$AL,"&lt;=" &amp;DATE(MID($AV$3, 15, 4), MONTH("1 " &amp; AU$6 &amp; " " &amp; MID($AV$3, 15, 4)) + 1, 0 ), 'Raw Data'!$AL:$AL,"&gt;" &amp;DATE(MID($AV$3, 15, 4), MONTH("1 " &amp; AU$6 &amp; " " &amp; MID($AV$3, 15, 4)), 0 ),  'Raw Data'!$D:$D,"*aiting on clien*",  'Raw Data'!$H:$H,"Non*", 'Raw Data'!$P:$P,""&amp;'Raw Data'!$B$1,'Raw Data'!$D:$D,"&lt;&gt;*ithdr*",'Raw Data'!$D:$D,"&lt;&gt;*ancel*")</f>
        <v>0</v>
      </c>
      <c r="AV68" s="73"/>
      <c r="AW68" s="73"/>
      <c r="AX68" s="77"/>
      <c r="AY68" s="106">
        <f>COUNTIFS('Raw Data'!$AL:$AL,"&lt;=" &amp;DATE(MID($AV$3, 15, 4), MONTH("1 " &amp; AY$6 &amp; " " &amp; MID($AV$3, 15, 4)) + 1, 0 ), 'Raw Data'!$AL:$AL,"&gt;" &amp;DATE(MID($AV$3, 15, 4), MONTH("1 " &amp; AY$6 &amp; " " &amp; MID($AV$3, 15, 4)), 0 ),  'Raw Data'!$D:$D,"*ause*",  'Raw Data'!$H:$H,"Non*", 'Raw Data'!$O:$O,""&amp;'Raw Data'!$B$1,'Raw Data'!$D:$D,"&lt;&gt;*ithdr*",'Raw Data'!$D:$D,"&lt;&gt;*ancel*",'Raw Data'!$P:$P,"--")
+
COUNTIFS('Raw Data'!$AL:$AL,"&lt;=" &amp;DATE(MID($AV$3, 15, 4), MONTH("1 " &amp; AY$6 &amp; " " &amp; MID($AV$3, 15, 4)) + 1, 0 ), 'Raw Data'!$AL:$AL,"&gt;" &amp;DATE(MID($AV$3, 15, 4), MONTH("1 " &amp; AY$6 &amp; " " &amp; MID($AV$3, 15, 4)), 0 ),  'Raw Data'!$D:$D,"*aiting on clien*",  'Raw Data'!$H:$H,"Non*", 'Raw Data'!$O:$O,""&amp;'Raw Data'!$B$1,'Raw Data'!$D:$D,"&lt;&gt;*ithdr*",'Raw Data'!$D:$D,"&lt;&gt;*ancel*",'Raw Data'!$P:$P,"--")
+
COUNTIFS('Raw Data'!$AL:$AL,"&lt;=" &amp;DATE(MID($AV$3, 15, 4), MONTH("1 " &amp; AY$6 &amp; " " &amp; MID($AV$3, 15, 4)) + 1, 0 ), 'Raw Data'!$AL:$AL,"&gt;" &amp;DATE(MID($AV$3, 15, 4), MONTH("1 " &amp; AY$6 &amp; " " &amp; MID($AV$3, 15, 4)), 0 ),  'Raw Data'!$D:$D,"*ause*",  'Raw Data'!$H:$H,"Non*", 'Raw Data'!$P:$P,""&amp;'Raw Data'!$B$1,'Raw Data'!$D:$D,"&lt;&gt;*ithdr*",'Raw Data'!$D:$D,"&lt;&gt;*ancel*")
+
COUNTIFS('Raw Data'!$AL:$AL,"&lt;=" &amp;DATE(MID($AV$3, 15, 4), MONTH("1 " &amp; AY$6 &amp; " " &amp; MID($AV$3, 15, 4)) + 1, 0 ), 'Raw Data'!$AL:$AL,"&gt;" &amp;DATE(MID($AV$3, 15, 4), MONTH("1 " &amp; AY$6 &amp; " " &amp; MID($AV$3, 15, 4)), 0 ),  'Raw Data'!$D:$D,"*aiting on clien*",  'Raw Data'!$H:$H,"Non*", 'Raw Data'!$P:$P,""&amp;'Raw Data'!$B$1,'Raw Data'!$D:$D,"&lt;&gt;*ithdr*",'Raw Data'!$D:$D,"&lt;&gt;*ancel*")</f>
        <v>0</v>
      </c>
      <c r="AZ68" s="73"/>
      <c r="BA68" s="73"/>
      <c r="BB68" s="77"/>
      <c r="BC68" s="106">
        <f>COUNTIFS('Raw Data'!$AL:$AL,"&lt;=" &amp;DATE(MID($AV$3, 15, 4), MONTH("1 " &amp; BC$6 &amp; " " &amp; MID($AV$3, 15, 4)) + 1, 0 ), 'Raw Data'!$AL:$AL,"&gt;" &amp;DATE(MID($AV$3, 15, 4), MONTH("1 " &amp; BC$6 &amp; " " &amp; MID($AV$3, 15, 4)), 0 ),  'Raw Data'!$D:$D,"*ause*",  'Raw Data'!$H:$H,"Non*", 'Raw Data'!$O:$O,""&amp;'Raw Data'!$B$1,'Raw Data'!$D:$D,"&lt;&gt;*ithdr*",'Raw Data'!$D:$D,"&lt;&gt;*ancel*",'Raw Data'!$P:$P,"--")
+
COUNTIFS('Raw Data'!$AL:$AL,"&lt;=" &amp;DATE(MID($AV$3, 15, 4), MONTH("1 " &amp; BC$6 &amp; " " &amp; MID($AV$3, 15, 4)) + 1, 0 ), 'Raw Data'!$AL:$AL,"&gt;" &amp;DATE(MID($AV$3, 15, 4), MONTH("1 " &amp; BC$6 &amp; " " &amp; MID($AV$3, 15, 4)), 0 ),  'Raw Data'!$D:$D,"*aiting on clien*",  'Raw Data'!$H:$H,"Non*", 'Raw Data'!$O:$O,""&amp;'Raw Data'!$B$1,'Raw Data'!$D:$D,"&lt;&gt;*ithdr*",'Raw Data'!$D:$D,"&lt;&gt;*ancel*",'Raw Data'!$P:$P,"--")
+
COUNTIFS('Raw Data'!$AL:$AL,"&lt;=" &amp;DATE(MID($AV$3, 15, 4), MONTH("1 " &amp; BC$6 &amp; " " &amp; MID($AV$3, 15, 4)) + 1, 0 ), 'Raw Data'!$AL:$AL,"&gt;" &amp;DATE(MID($AV$3, 15, 4), MONTH("1 " &amp; BC$6 &amp; " " &amp; MID($AV$3, 15, 4)), 0 ),  'Raw Data'!$D:$D,"*ause*",  'Raw Data'!$H:$H,"Non*", 'Raw Data'!$P:$P,""&amp;'Raw Data'!$B$1,'Raw Data'!$D:$D,"&lt;&gt;*ithdr*",'Raw Data'!$D:$D,"&lt;&gt;*ancel*")
+
COUNTIFS('Raw Data'!$AL:$AL,"&lt;=" &amp;DATE(MID($AV$3, 15, 4), MONTH("1 " &amp; BC$6 &amp; " " &amp; MID($AV$3, 15, 4)) + 1, 0 ), 'Raw Data'!$AL:$AL,"&gt;" &amp;DATE(MID($AV$3, 15, 4), MONTH("1 " &amp; BC$6 &amp; " " &amp; MID($AV$3, 15, 4)), 0 ),  'Raw Data'!$D:$D,"*aiting on clien*",  'Raw Data'!$H:$H,"Non*", 'Raw Data'!$P:$P,""&amp;'Raw Data'!$B$1,'Raw Data'!$D:$D,"&lt;&gt;*ithdr*",'Raw Data'!$D:$D,"&lt;&gt;*ancel*")</f>
        <v>0</v>
      </c>
      <c r="BD68" s="73"/>
      <c r="BE68" s="73"/>
      <c r="BF68" s="74"/>
    </row>
    <row r="69" ht="12.75" customHeight="1">
      <c r="A69" s="75" t="s">
        <v>146</v>
      </c>
      <c r="B69" s="73"/>
      <c r="C69" s="73"/>
      <c r="D69" s="73"/>
      <c r="E69" s="73"/>
      <c r="F69" s="73"/>
      <c r="G69" s="73"/>
      <c r="H69" s="73"/>
      <c r="I69" s="73"/>
      <c r="J69" s="77"/>
      <c r="K69" s="109">
        <f>COUNTIFS('Raw Data'!$AL:$AL,"&lt;=" &amp;DATE(LEFT($AV$3, 4), MONTH("1 " &amp; K$6 &amp; " " &amp; LEFT($AV$3, 4)) + 1, 0 ), 'Raw Data'!$AL:$AL,"&gt;" &amp;DATE(LEFT($AV$3, 4), MONTH("1 " &amp; K$6 &amp; " " &amp; LEFT($AV$3, 4)), 0 ),  'Raw Data'!$D:$D,"*ancel*", 'Raw Data'!$O:$O,""&amp;'Raw Data'!$B$1,'Raw Data'!$D:$D,"&lt;&gt;*ithdr*",'Raw Data'!$D:$D,"&lt;&gt;*ancel*",'Raw Data'!$P:$P,"--")
+
COUNTIFS('Raw Data'!$AL:$AL,"&lt;=" &amp;DATE(LEFT($AV$3, 4), MONTH("1 " &amp; K$6 &amp; " " &amp; LEFT($AV$3, 4)) + 1, 0 ), 'Raw Data'!$AL:$AL,"&gt;" &amp;DATE(LEFT($AV$3, 4), MONTH("1 " &amp; K$6 &amp; " " &amp; LEFT($AV$3, 4)), 0 ),  'Raw Data'!$D:$D,"*ancel*", 'Raw Data'!$P:$P,""&amp;'Raw Data'!$B$1,'Raw Data'!$D:$D,"&lt;&gt;*ithdr*",'Raw Data'!$D:$D,"&lt;&gt;*ancel*")</f>
        <v>0</v>
      </c>
      <c r="L69" s="73"/>
      <c r="M69" s="73"/>
      <c r="N69" s="77"/>
      <c r="O69" s="109">
        <f>COUNTIFS('Raw Data'!$AL:$AL,"&lt;=" &amp;DATE(LEFT($AV$3, 4), MONTH("1 " &amp; O$6 &amp; " " &amp; LEFT($AV$3, 4)) + 1, 0 ), 'Raw Data'!$AL:$AL,"&gt;" &amp;DATE(LEFT($AV$3, 4), MONTH("1 " &amp; O$6 &amp; " " &amp; LEFT($AV$3, 4)), 0 ),  'Raw Data'!$D:$D,"*ancel*", 'Raw Data'!$O:$O,""&amp;'Raw Data'!$B$1,'Raw Data'!$D:$D,"&lt;&gt;*ithdr*",'Raw Data'!$D:$D,"&lt;&gt;*ancel*",'Raw Data'!$P:$P,"--")
+
COUNTIFS('Raw Data'!$AL:$AL,"&lt;=" &amp;DATE(LEFT($AV$3, 4), MONTH("1 " &amp; O$6 &amp; " " &amp; LEFT($AV$3, 4)) + 1, 0 ), 'Raw Data'!$AL:$AL,"&gt;" &amp;DATE(LEFT($AV$3, 4), MONTH("1 " &amp; O$6 &amp; " " &amp; LEFT($AV$3, 4)), 0 ),  'Raw Data'!$D:$D,"*ancel*", 'Raw Data'!$P:$P,""&amp;'Raw Data'!$B$1,'Raw Data'!$D:$D,"&lt;&gt;*ithdr*",'Raw Data'!$D:$D,"&lt;&gt;*ancel*")</f>
        <v>0</v>
      </c>
      <c r="P69" s="73"/>
      <c r="Q69" s="73"/>
      <c r="R69" s="77"/>
      <c r="S69" s="109">
        <f>COUNTIFS('Raw Data'!$AL:$AL,"&lt;=" &amp;DATE(LEFT($AV$3, 4), MONTH("1 " &amp; S$6 &amp; " " &amp; LEFT($AV$3, 4)) + 1, 0 ), 'Raw Data'!$AL:$AL,"&gt;" &amp;DATE(LEFT($AV$3, 4), MONTH("1 " &amp; S$6 &amp; " " &amp; LEFT($AV$3, 4)), 0 ),  'Raw Data'!$D:$D,"*ancel*", 'Raw Data'!$O:$O,""&amp;'Raw Data'!$B$1,'Raw Data'!$D:$D,"&lt;&gt;*ithdr*",'Raw Data'!$D:$D,"&lt;&gt;*ancel*",'Raw Data'!$P:$P,"--")
+
COUNTIFS('Raw Data'!$AL:$AL,"&lt;=" &amp;DATE(LEFT($AV$3, 4), MONTH("1 " &amp; S$6 &amp; " " &amp; LEFT($AV$3, 4)) + 1, 0 ), 'Raw Data'!$AL:$AL,"&gt;" &amp;DATE(LEFT($AV$3, 4), MONTH("1 " &amp; S$6 &amp; " " &amp; LEFT($AV$3, 4)), 0 ),  'Raw Data'!$D:$D,"*ancel*", 'Raw Data'!$P:$P,""&amp;'Raw Data'!$B$1,'Raw Data'!$D:$D,"&lt;&gt;*ithdr*",'Raw Data'!$D:$D,"&lt;&gt;*ancel*")</f>
        <v>0</v>
      </c>
      <c r="T69" s="73"/>
      <c r="U69" s="73"/>
      <c r="V69" s="77"/>
      <c r="W69" s="109">
        <f>COUNTIFS('Raw Data'!$AL:$AL,"&lt;=" &amp;DATE(LEFT($AV$3, 4), MONTH("1 " &amp; W$6 &amp; " " &amp; LEFT($AV$3, 4)) + 1, 0 ), 'Raw Data'!$AL:$AL,"&gt;" &amp;DATE(LEFT($AV$3, 4), MONTH("1 " &amp; W$6 &amp; " " &amp; LEFT($AV$3, 4)), 0 ),  'Raw Data'!$D:$D,"*ancel*", 'Raw Data'!$O:$O,""&amp;'Raw Data'!$B$1,'Raw Data'!$D:$D,"&lt;&gt;*ithdr*",'Raw Data'!$D:$D,"&lt;&gt;*ancel*",'Raw Data'!$P:$P,"--")
+
COUNTIFS('Raw Data'!$AL:$AL,"&lt;=" &amp;DATE(LEFT($AV$3, 4), MONTH("1 " &amp; W$6 &amp; " " &amp; LEFT($AV$3, 4)) + 1, 0 ), 'Raw Data'!$AL:$AL,"&gt;" &amp;DATE(LEFT($AV$3, 4), MONTH("1 " &amp; W$6 &amp; " " &amp; LEFT($AV$3, 4)), 0 ),  'Raw Data'!$D:$D,"*ancel*", 'Raw Data'!$P:$P,""&amp;'Raw Data'!$B$1,'Raw Data'!$D:$D,"&lt;&gt;*ithdr*",'Raw Data'!$D:$D,"&lt;&gt;*ancel*")</f>
        <v>0</v>
      </c>
      <c r="X69" s="73"/>
      <c r="Y69" s="73"/>
      <c r="Z69" s="77"/>
      <c r="AA69" s="109">
        <f>COUNTIFS('Raw Data'!$AL:$AL,"&lt;=" &amp;DATE(LEFT($AV$3, 4), MONTH("1 " &amp; AA$6 &amp; " " &amp; LEFT($AV$3, 4)) + 1, 0 ), 'Raw Data'!$AL:$AL,"&gt;" &amp;DATE(LEFT($AV$3, 4), MONTH("1 " &amp; AA$6 &amp; " " &amp; LEFT($AV$3, 4)), 0 ),  'Raw Data'!$D:$D,"*ancel*", 'Raw Data'!$O:$O,""&amp;'Raw Data'!$B$1,'Raw Data'!$D:$D,"&lt;&gt;*ithdr*",'Raw Data'!$D:$D,"&lt;&gt;*ancel*",'Raw Data'!$P:$P,"--")
+
COUNTIFS('Raw Data'!$AL:$AL,"&lt;=" &amp;DATE(LEFT($AV$3, 4), MONTH("1 " &amp; AA$6 &amp; " " &amp; LEFT($AV$3, 4)) + 1, 0 ), 'Raw Data'!$AL:$AL,"&gt;" &amp;DATE(LEFT($AV$3, 4), MONTH("1 " &amp; AA$6 &amp; " " &amp; LEFT($AV$3, 4)), 0 ),  'Raw Data'!$D:$D,"*ancel*", 'Raw Data'!$P:$P,""&amp;'Raw Data'!$B$1,'Raw Data'!$D:$D,"&lt;&gt;*ithdr*",'Raw Data'!$D:$D,"&lt;&gt;*ancel*")</f>
        <v>0</v>
      </c>
      <c r="AB69" s="73"/>
      <c r="AC69" s="73"/>
      <c r="AD69" s="77"/>
      <c r="AE69" s="109">
        <f>COUNTIFS('Raw Data'!$AL:$AL,"&lt;=" &amp;DATE(LEFT($AV$3, 4), MONTH("1 " &amp; AE$6 &amp; " " &amp; LEFT($AV$3, 4)) + 1, 0 ), 'Raw Data'!$AL:$AL,"&gt;" &amp;DATE(LEFT($AV$3, 4), MONTH("1 " &amp; AE$6 &amp; " " &amp; LEFT($AV$3, 4)), 0 ),  'Raw Data'!$D:$D,"*ancel*", 'Raw Data'!$O:$O,""&amp;'Raw Data'!$B$1,'Raw Data'!$D:$D,"&lt;&gt;*ithdr*",'Raw Data'!$D:$D,"&lt;&gt;*ancel*",'Raw Data'!$P:$P,"--")
+
COUNTIFS('Raw Data'!$AL:$AL,"&lt;=" &amp;DATE(LEFT($AV$3, 4), MONTH("1 " &amp; AE$6 &amp; " " &amp; LEFT($AV$3, 4)) + 1, 0 ), 'Raw Data'!$AL:$AL,"&gt;" &amp;DATE(LEFT($AV$3, 4), MONTH("1 " &amp; AE$6 &amp; " " &amp; LEFT($AV$3, 4)), 0 ),  'Raw Data'!$D:$D,"*ancel*", 'Raw Data'!$P:$P,""&amp;'Raw Data'!$B$1,'Raw Data'!$D:$D,"&lt;&gt;*ithdr*",'Raw Data'!$D:$D,"&lt;&gt;*ancel*")</f>
        <v>0</v>
      </c>
      <c r="AF69" s="73"/>
      <c r="AG69" s="73"/>
      <c r="AH69" s="77"/>
      <c r="AI69" s="109">
        <f>COUNTIFS('Raw Data'!$AL:$AL,"&lt;=" &amp;DATE(LEFT($AV$3, 4), MONTH("1 " &amp; AI$6 &amp; " " &amp; LEFT($AV$3, 4)) + 1, 0 ), 'Raw Data'!$AL:$AL,"&gt;" &amp;DATE(LEFT($AV$3, 4), MONTH("1 " &amp; AI$6 &amp; " " &amp; LEFT($AV$3, 4)), 0 ),  'Raw Data'!$D:$D,"*ancel*", 'Raw Data'!$O:$O,""&amp;'Raw Data'!$B$1,'Raw Data'!$D:$D,"&lt;&gt;*ithdr*",'Raw Data'!$D:$D,"&lt;&gt;*ancel*",'Raw Data'!$P:$P,"--")
+
COUNTIFS('Raw Data'!$AL:$AL,"&lt;=" &amp;DATE(LEFT($AV$3, 4), MONTH("1 " &amp; AI$6 &amp; " " &amp; LEFT($AV$3, 4)) + 1, 0 ), 'Raw Data'!$AL:$AL,"&gt;" &amp;DATE(LEFT($AV$3, 4), MONTH("1 " &amp; AI$6 &amp; " " &amp; LEFT($AV$3, 4)), 0 ),  'Raw Data'!$D:$D,"*ancel*", 'Raw Data'!$P:$P,""&amp;'Raw Data'!$B$1,'Raw Data'!$D:$D,"&lt;&gt;*ithdr*",'Raw Data'!$D:$D,"&lt;&gt;*ancel*")</f>
        <v>0</v>
      </c>
      <c r="AJ69" s="73"/>
      <c r="AK69" s="73"/>
      <c r="AL69" s="77"/>
      <c r="AM69" s="109">
        <f>COUNTIFS('Raw Data'!$AL:$AL,"&lt;=" &amp;DATE(LEFT($AV$3, 4), MONTH("1 " &amp; AM$6 &amp; " " &amp; LEFT($AV$3, 4)) + 1, 0 ), 'Raw Data'!$AL:$AL,"&gt;" &amp;DATE(LEFT($AV$3, 4), MONTH("1 " &amp; AM$6 &amp; " " &amp; LEFT($AV$3, 4)), 0 ),  'Raw Data'!$D:$D,"*ancel*", 'Raw Data'!$O:$O,""&amp;'Raw Data'!$B$1,'Raw Data'!$D:$D,"&lt;&gt;*ithdr*",'Raw Data'!$D:$D,"&lt;&gt;*ancel*",'Raw Data'!$P:$P,"--")
+
COUNTIFS('Raw Data'!$AL:$AL,"&lt;=" &amp;DATE(LEFT($AV$3, 4), MONTH("1 " &amp; AM$6 &amp; " " &amp; LEFT($AV$3, 4)) + 1, 0 ), 'Raw Data'!$AL:$AL,"&gt;" &amp;DATE(LEFT($AV$3, 4), MONTH("1 " &amp; AM$6 &amp; " " &amp; LEFT($AV$3, 4)), 0 ),  'Raw Data'!$D:$D,"*ancel*", 'Raw Data'!$P:$P,""&amp;'Raw Data'!$B$1,'Raw Data'!$D:$D,"&lt;&gt;*ithdr*",'Raw Data'!$D:$D,"&lt;&gt;*ancel*")</f>
        <v>0</v>
      </c>
      <c r="AN69" s="73"/>
      <c r="AO69" s="73"/>
      <c r="AP69" s="77"/>
      <c r="AQ69" s="109">
        <f>COUNTIFS('Raw Data'!$AL:$AL,"&lt;=" &amp;DATE(LEFT($AV$3, 4), MONTH("1 " &amp; AQ$6 &amp; " " &amp; LEFT($AV$3, 4)) + 1, 0 ), 'Raw Data'!$AL:$AL,"&gt;" &amp;DATE(LEFT($AV$3, 4), MONTH("1 " &amp; AQ$6 &amp; " " &amp; LEFT($AV$3, 4)), 0 ),  'Raw Data'!$D:$D,"*ancel*", 'Raw Data'!$O:$O,""&amp;'Raw Data'!$B$1,'Raw Data'!$D:$D,"&lt;&gt;*ithdr*",'Raw Data'!$D:$D,"&lt;&gt;*ancel*",'Raw Data'!$P:$P,"--")
+
COUNTIFS('Raw Data'!$AL:$AL,"&lt;=" &amp;DATE(LEFT($AV$3, 4), MONTH("1 " &amp; AQ$6 &amp; " " &amp; LEFT($AV$3, 4)) + 1, 0 ), 'Raw Data'!$AL:$AL,"&gt;" &amp;DATE(LEFT($AV$3, 4), MONTH("1 " &amp; AQ$6 &amp; " " &amp; LEFT($AV$3, 4)), 0 ),  'Raw Data'!$D:$D,"*ancel*", 'Raw Data'!$P:$P,""&amp;'Raw Data'!$B$1,'Raw Data'!$D:$D,"&lt;&gt;*ithdr*",'Raw Data'!$D:$D,"&lt;&gt;*ancel*")</f>
        <v>0</v>
      </c>
      <c r="AR69" s="73"/>
      <c r="AS69" s="73"/>
      <c r="AT69" s="77"/>
      <c r="AU69" s="109">
        <f>COUNTIFS('Raw Data'!$AL:$AL,"&lt;=" &amp;DATE(MID($AV$3, 15, 4), MONTH("1 " &amp; AU$6 &amp; " " &amp; MID($AV$3, 15, 4)) + 1, 0 ), 'Raw Data'!$AL:$AL,"&gt;" &amp;DATE(MID($AV$3, 15, 4), MONTH("1 " &amp; AU$6 &amp; " " &amp; MID($AV$3, 15, 4)), 0 ),  'Raw Data'!$D:$D,"*ancel*", 'Raw Data'!$O:$O,""&amp;'Raw Data'!$B$1,'Raw Data'!$D:$D,"&lt;&gt;*ithdr*",'Raw Data'!$D:$D,"&lt;&gt;*ancel*",'Raw Data'!$P:$P,"--")
+
COUNTIFS('Raw Data'!$AL:$AL,"&lt;=" &amp;DATE(MID($AV$3, 15, 4), MONTH("1 " &amp; AU$6 &amp; " " &amp; MID($AV$3, 15, 4)) + 1, 0 ), 'Raw Data'!$AL:$AL,"&gt;" &amp;DATE(MID($AV$3, 15, 4), MONTH("1 " &amp; AU$6 &amp; " " &amp; MID($AV$3, 15, 4)), 0 ),  'Raw Data'!$D:$D,"*ancel*", 'Raw Data'!$P:$P,""&amp;'Raw Data'!$B$1,'Raw Data'!$D:$D,"&lt;&gt;*ithdr*",'Raw Data'!$D:$D,"&lt;&gt;*ancel*")</f>
        <v>0</v>
      </c>
      <c r="AV69" s="73"/>
      <c r="AW69" s="73"/>
      <c r="AX69" s="77"/>
      <c r="AY69" s="109">
        <f>COUNTIFS('Raw Data'!$AL:$AL,"&lt;=" &amp;DATE(MID($AV$3, 15, 4), MONTH("1 " &amp; AY$6 &amp; " " &amp; MID($AV$3, 15, 4)) + 1, 0 ), 'Raw Data'!$AL:$AL,"&gt;" &amp;DATE(MID($AV$3, 15, 4), MONTH("1 " &amp; AY$6 &amp; " " &amp; MID($AV$3, 15, 4)), 0 ),  'Raw Data'!$D:$D,"*ancel*", 'Raw Data'!$O:$O,""&amp;'Raw Data'!$B$1,'Raw Data'!$D:$D,"&lt;&gt;*ithdr*",'Raw Data'!$D:$D,"&lt;&gt;*ancel*",'Raw Data'!$P:$P,"--")
+
COUNTIFS('Raw Data'!$AL:$AL,"&lt;=" &amp;DATE(MID($AV$3, 15, 4), MONTH("1 " &amp; AY$6 &amp; " " &amp; MID($AV$3, 15, 4)) + 1, 0 ), 'Raw Data'!$AL:$AL,"&gt;" &amp;DATE(MID($AV$3, 15, 4), MONTH("1 " &amp; AY$6 &amp; " " &amp; MID($AV$3, 15, 4)), 0 ),  'Raw Data'!$D:$D,"*ancel*", 'Raw Data'!$P:$P,""&amp;'Raw Data'!$B$1,'Raw Data'!$D:$D,"&lt;&gt;*ithdr*",'Raw Data'!$D:$D,"&lt;&gt;*ancel*")</f>
        <v>0</v>
      </c>
      <c r="AZ69" s="73"/>
      <c r="BA69" s="73"/>
      <c r="BB69" s="77"/>
      <c r="BC69" s="109">
        <f>COUNTIFS('Raw Data'!$AL:$AL,"&lt;=" &amp;DATE(MID($AV$3, 15, 4), MONTH("1 " &amp; BC$6 &amp; " " &amp; MID($AV$3, 15, 4)) + 1, 0 ), 'Raw Data'!$AL:$AL,"&gt;" &amp;DATE(MID($AV$3, 15, 4), MONTH("1 " &amp; BC$6 &amp; " " &amp; MID($AV$3, 15, 4)), 0 ),  'Raw Data'!$D:$D,"*ancel*", 'Raw Data'!$O:$O,""&amp;'Raw Data'!$B$1,'Raw Data'!$D:$D,"&lt;&gt;*ithdr*",'Raw Data'!$D:$D,"&lt;&gt;*ancel*",'Raw Data'!$P:$P,"--")
+
COUNTIFS('Raw Data'!$AL:$AL,"&lt;=" &amp;DATE(MID($AV$3, 15, 4), MONTH("1 " &amp; BC$6 &amp; " " &amp; MID($AV$3, 15, 4)) + 1, 0 ), 'Raw Data'!$AL:$AL,"&gt;" &amp;DATE(MID($AV$3, 15, 4), MONTH("1 " &amp; BC$6 &amp; " " &amp; MID($AV$3, 15, 4)), 0 ),  'Raw Data'!$D:$D,"*ancel*", 'Raw Data'!$P:$P,""&amp;'Raw Data'!$B$1,'Raw Data'!$D:$D,"&lt;&gt;*ithdr*",'Raw Data'!$D:$D,"&lt;&gt;*ancel*")</f>
        <v>0</v>
      </c>
      <c r="BD69" s="73"/>
      <c r="BE69" s="73"/>
      <c r="BF69" s="74"/>
    </row>
    <row r="70" ht="12.75" customHeight="1">
      <c r="A70" s="93" t="s">
        <v>144</v>
      </c>
      <c r="B70" s="73"/>
      <c r="C70" s="73"/>
      <c r="D70" s="73"/>
      <c r="E70" s="73"/>
      <c r="F70" s="73"/>
      <c r="G70" s="73"/>
      <c r="H70" s="73"/>
      <c r="I70" s="73"/>
      <c r="J70" s="77"/>
      <c r="K70" s="106">
        <f>COUNTIFS('Raw Data'!$AL:$AL,"&lt;=" &amp;DATE(LEFT($AV$3, 4), MONTH("1 " &amp; K$6 &amp; " " &amp; LEFT($AV$3, 4)) + 1, 0 ), 'Raw Data'!$AL:$AL,"&gt;" &amp;DATE(LEFT($AV$3, 4), MONTH("1 " &amp; K$6 &amp; " " &amp; LEFT($AV$3, 4)), 0 ),  'Raw Data'!$D:$D,"*ancel*",  'Raw Data'!$H:$H,"Ear*", 'Raw Data'!$O:$O,""&amp;'Raw Data'!$B$1,'Raw Data'!$D:$D,"&lt;&gt;*ithdr*",'Raw Data'!$D:$D,"&lt;&gt;*ancel*",'Raw Data'!$P:$P,"--")
+
COUNTIFS('Raw Data'!$AL:$AL,"&lt;=" &amp;DATE(LEFT($AV$3, 4), MONTH("1 " &amp; K$6 &amp; " " &amp; LEFT($AV$3, 4)) + 1, 0 ), 'Raw Data'!$AL:$AL,"&gt;" &amp;DATE(LEFT($AV$3, 4), MONTH("1 " &amp; K$6 &amp; " " &amp; LEFT($AV$3, 4)), 0 ),  'Raw Data'!$D:$D,"*ancel*",  'Raw Data'!$H:$H,"Ear*", 'Raw Data'!$P:$P,""&amp;'Raw Data'!$B$1,'Raw Data'!$D:$D,"&lt;&gt;*ithdr*",'Raw Data'!$D:$D,"&lt;&gt;*ancel*")</f>
        <v>0</v>
      </c>
      <c r="L70" s="73"/>
      <c r="M70" s="73"/>
      <c r="N70" s="77"/>
      <c r="O70" s="106">
        <f>COUNTIFS('Raw Data'!$AL:$AL,"&lt;=" &amp;DATE(LEFT($AV$3, 4), MONTH("1 " &amp; O$6 &amp; " " &amp; LEFT($AV$3, 4)) + 1, 0 ), 'Raw Data'!$AL:$AL,"&gt;" &amp;DATE(LEFT($AV$3, 4), MONTH("1 " &amp; O$6 &amp; " " &amp; LEFT($AV$3, 4)), 0 ),  'Raw Data'!$D:$D,"*ancel*",  'Raw Data'!$H:$H,"Ear*", 'Raw Data'!$O:$O,""&amp;'Raw Data'!$B$1,'Raw Data'!$D:$D,"&lt;&gt;*ithdr*",'Raw Data'!$D:$D,"&lt;&gt;*ancel*",'Raw Data'!$P:$P,"--")
+
COUNTIFS('Raw Data'!$AL:$AL,"&lt;=" &amp;DATE(LEFT($AV$3, 4), MONTH("1 " &amp; O$6 &amp; " " &amp; LEFT($AV$3, 4)) + 1, 0 ), 'Raw Data'!$AL:$AL,"&gt;" &amp;DATE(LEFT($AV$3, 4), MONTH("1 " &amp; O$6 &amp; " " &amp; LEFT($AV$3, 4)), 0 ),  'Raw Data'!$D:$D,"*ancel*",  'Raw Data'!$H:$H,"Ear*", 'Raw Data'!$P:$P,""&amp;'Raw Data'!$B$1,'Raw Data'!$D:$D,"&lt;&gt;*ithdr*",'Raw Data'!$D:$D,"&lt;&gt;*ancel*")</f>
        <v>0</v>
      </c>
      <c r="P70" s="73"/>
      <c r="Q70" s="73"/>
      <c r="R70" s="77"/>
      <c r="S70" s="106">
        <f>COUNTIFS('Raw Data'!$AL:$AL,"&lt;=" &amp;DATE(LEFT($AV$3, 4), MONTH("1 " &amp; S$6 &amp; " " &amp; LEFT($AV$3, 4)) + 1, 0 ), 'Raw Data'!$AL:$AL,"&gt;" &amp;DATE(LEFT($AV$3, 4), MONTH("1 " &amp; S$6 &amp; " " &amp; LEFT($AV$3, 4)), 0 ),  'Raw Data'!$D:$D,"*ancel*",  'Raw Data'!$H:$H,"Ear*", 'Raw Data'!$O:$O,""&amp;'Raw Data'!$B$1,'Raw Data'!$D:$D,"&lt;&gt;*ithdr*",'Raw Data'!$D:$D,"&lt;&gt;*ancel*",'Raw Data'!$P:$P,"--")
+
COUNTIFS('Raw Data'!$AL:$AL,"&lt;=" &amp;DATE(LEFT($AV$3, 4), MONTH("1 " &amp; S$6 &amp; " " &amp; LEFT($AV$3, 4)) + 1, 0 ), 'Raw Data'!$AL:$AL,"&gt;" &amp;DATE(LEFT($AV$3, 4), MONTH("1 " &amp; S$6 &amp; " " &amp; LEFT($AV$3, 4)), 0 ),  'Raw Data'!$D:$D,"*ancel*",  'Raw Data'!$H:$H,"Ear*", 'Raw Data'!$P:$P,""&amp;'Raw Data'!$B$1,'Raw Data'!$D:$D,"&lt;&gt;*ithdr*",'Raw Data'!$D:$D,"&lt;&gt;*ancel*")</f>
        <v>0</v>
      </c>
      <c r="T70" s="73"/>
      <c r="U70" s="73"/>
      <c r="V70" s="77"/>
      <c r="W70" s="106">
        <f>COUNTIFS('Raw Data'!$AL:$AL,"&lt;=" &amp;DATE(LEFT($AV$3, 4), MONTH("1 " &amp; W$6 &amp; " " &amp; LEFT($AV$3, 4)) + 1, 0 ), 'Raw Data'!$AL:$AL,"&gt;" &amp;DATE(LEFT($AV$3, 4), MONTH("1 " &amp; W$6 &amp; " " &amp; LEFT($AV$3, 4)), 0 ),  'Raw Data'!$D:$D,"*ancel*",  'Raw Data'!$H:$H,"Ear*", 'Raw Data'!$O:$O,""&amp;'Raw Data'!$B$1,'Raw Data'!$D:$D,"&lt;&gt;*ithdr*",'Raw Data'!$D:$D,"&lt;&gt;*ancel*",'Raw Data'!$P:$P,"--")
+
COUNTIFS('Raw Data'!$AL:$AL,"&lt;=" &amp;DATE(LEFT($AV$3, 4), MONTH("1 " &amp; W$6 &amp; " " &amp; LEFT($AV$3, 4)) + 1, 0 ), 'Raw Data'!$AL:$AL,"&gt;" &amp;DATE(LEFT($AV$3, 4), MONTH("1 " &amp; W$6 &amp; " " &amp; LEFT($AV$3, 4)), 0 ),  'Raw Data'!$D:$D,"*ancel*",  'Raw Data'!$H:$H,"Ear*", 'Raw Data'!$P:$P,""&amp;'Raw Data'!$B$1,'Raw Data'!$D:$D,"&lt;&gt;*ithdr*",'Raw Data'!$D:$D,"&lt;&gt;*ancel*")</f>
        <v>0</v>
      </c>
      <c r="X70" s="73"/>
      <c r="Y70" s="73"/>
      <c r="Z70" s="77"/>
      <c r="AA70" s="106">
        <f>COUNTIFS('Raw Data'!$AL:$AL,"&lt;=" &amp;DATE(LEFT($AV$3, 4), MONTH("1 " &amp; AA$6 &amp; " " &amp; LEFT($AV$3, 4)) + 1, 0 ), 'Raw Data'!$AL:$AL,"&gt;" &amp;DATE(LEFT($AV$3, 4), MONTH("1 " &amp; AA$6 &amp; " " &amp; LEFT($AV$3, 4)), 0 ),  'Raw Data'!$D:$D,"*ancel*",  'Raw Data'!$H:$H,"Ear*", 'Raw Data'!$O:$O,""&amp;'Raw Data'!$B$1,'Raw Data'!$D:$D,"&lt;&gt;*ithdr*",'Raw Data'!$D:$D,"&lt;&gt;*ancel*",'Raw Data'!$P:$P,"--")
+
COUNTIFS('Raw Data'!$AL:$AL,"&lt;=" &amp;DATE(LEFT($AV$3, 4), MONTH("1 " &amp; AA$6 &amp; " " &amp; LEFT($AV$3, 4)) + 1, 0 ), 'Raw Data'!$AL:$AL,"&gt;" &amp;DATE(LEFT($AV$3, 4), MONTH("1 " &amp; AA$6 &amp; " " &amp; LEFT($AV$3, 4)), 0 ),  'Raw Data'!$D:$D,"*ancel*",  'Raw Data'!$H:$H,"Ear*", 'Raw Data'!$P:$P,""&amp;'Raw Data'!$B$1,'Raw Data'!$D:$D,"&lt;&gt;*ithdr*",'Raw Data'!$D:$D,"&lt;&gt;*ancel*")</f>
        <v>0</v>
      </c>
      <c r="AB70" s="73"/>
      <c r="AC70" s="73"/>
      <c r="AD70" s="77"/>
      <c r="AE70" s="106">
        <f>COUNTIFS('Raw Data'!$AL:$AL,"&lt;=" &amp;DATE(LEFT($AV$3, 4), MONTH("1 " &amp; AE$6 &amp; " " &amp; LEFT($AV$3, 4)) + 1, 0 ), 'Raw Data'!$AL:$AL,"&gt;" &amp;DATE(LEFT($AV$3, 4), MONTH("1 " &amp; AE$6 &amp; " " &amp; LEFT($AV$3, 4)), 0 ),  'Raw Data'!$D:$D,"*ancel*",  'Raw Data'!$H:$H,"Ear*", 'Raw Data'!$O:$O,""&amp;'Raw Data'!$B$1,'Raw Data'!$D:$D,"&lt;&gt;*ithdr*",'Raw Data'!$D:$D,"&lt;&gt;*ancel*",'Raw Data'!$P:$P,"--")
+
COUNTIFS('Raw Data'!$AL:$AL,"&lt;=" &amp;DATE(LEFT($AV$3, 4), MONTH("1 " &amp; AE$6 &amp; " " &amp; LEFT($AV$3, 4)) + 1, 0 ), 'Raw Data'!$AL:$AL,"&gt;" &amp;DATE(LEFT($AV$3, 4), MONTH("1 " &amp; AE$6 &amp; " " &amp; LEFT($AV$3, 4)), 0 ),  'Raw Data'!$D:$D,"*ancel*",  'Raw Data'!$H:$H,"Ear*", 'Raw Data'!$P:$P,""&amp;'Raw Data'!$B$1,'Raw Data'!$D:$D,"&lt;&gt;*ithdr*",'Raw Data'!$D:$D,"&lt;&gt;*ancel*")</f>
        <v>0</v>
      </c>
      <c r="AF70" s="73"/>
      <c r="AG70" s="73"/>
      <c r="AH70" s="77"/>
      <c r="AI70" s="106">
        <f>COUNTIFS('Raw Data'!$AL:$AL,"&lt;=" &amp;DATE(LEFT($AV$3, 4), MONTH("1 " &amp; AI$6 &amp; " " &amp; LEFT($AV$3, 4)) + 1, 0 ), 'Raw Data'!$AL:$AL,"&gt;" &amp;DATE(LEFT($AV$3, 4), MONTH("1 " &amp; AI$6 &amp; " " &amp; LEFT($AV$3, 4)), 0 ),  'Raw Data'!$D:$D,"*ancel*",  'Raw Data'!$H:$H,"Ear*", 'Raw Data'!$O:$O,""&amp;'Raw Data'!$B$1,'Raw Data'!$D:$D,"&lt;&gt;*ithdr*",'Raw Data'!$D:$D,"&lt;&gt;*ancel*",'Raw Data'!$P:$P,"--")
+
COUNTIFS('Raw Data'!$AL:$AL,"&lt;=" &amp;DATE(LEFT($AV$3, 4), MONTH("1 " &amp; AI$6 &amp; " " &amp; LEFT($AV$3, 4)) + 1, 0 ), 'Raw Data'!$AL:$AL,"&gt;" &amp;DATE(LEFT($AV$3, 4), MONTH("1 " &amp; AI$6 &amp; " " &amp; LEFT($AV$3, 4)), 0 ),  'Raw Data'!$D:$D,"*ancel*",  'Raw Data'!$H:$H,"Ear*", 'Raw Data'!$P:$P,""&amp;'Raw Data'!$B$1,'Raw Data'!$D:$D,"&lt;&gt;*ithdr*",'Raw Data'!$D:$D,"&lt;&gt;*ancel*")</f>
        <v>0</v>
      </c>
      <c r="AJ70" s="73"/>
      <c r="AK70" s="73"/>
      <c r="AL70" s="77"/>
      <c r="AM70" s="106">
        <f>COUNTIFS('Raw Data'!$AL:$AL,"&lt;=" &amp;DATE(LEFT($AV$3, 4), MONTH("1 " &amp; AM$6 &amp; " " &amp; LEFT($AV$3, 4)) + 1, 0 ), 'Raw Data'!$AL:$AL,"&gt;" &amp;DATE(LEFT($AV$3, 4), MONTH("1 " &amp; AM$6 &amp; " " &amp; LEFT($AV$3, 4)), 0 ),  'Raw Data'!$D:$D,"*ancel*",  'Raw Data'!$H:$H,"Ear*", 'Raw Data'!$O:$O,""&amp;'Raw Data'!$B$1,'Raw Data'!$D:$D,"&lt;&gt;*ithdr*",'Raw Data'!$D:$D,"&lt;&gt;*ancel*",'Raw Data'!$P:$P,"--")
+
COUNTIFS('Raw Data'!$AL:$AL,"&lt;=" &amp;DATE(LEFT($AV$3, 4), MONTH("1 " &amp; AM$6 &amp; " " &amp; LEFT($AV$3, 4)) + 1, 0 ), 'Raw Data'!$AL:$AL,"&gt;" &amp;DATE(LEFT($AV$3, 4), MONTH("1 " &amp; AM$6 &amp; " " &amp; LEFT($AV$3, 4)), 0 ),  'Raw Data'!$D:$D,"*ancel*",  'Raw Data'!$H:$H,"Ear*", 'Raw Data'!$P:$P,""&amp;'Raw Data'!$B$1,'Raw Data'!$D:$D,"&lt;&gt;*ithdr*",'Raw Data'!$D:$D,"&lt;&gt;*ancel*")</f>
        <v>0</v>
      </c>
      <c r="AN70" s="73"/>
      <c r="AO70" s="73"/>
      <c r="AP70" s="77"/>
      <c r="AQ70" s="106">
        <f>COUNTIFS('Raw Data'!$AL:$AL,"&lt;=" &amp;DATE(LEFT($AV$3, 4), MONTH("1 " &amp; AQ$6 &amp; " " &amp; LEFT($AV$3, 4)) + 1, 0 ), 'Raw Data'!$AL:$AL,"&gt;" &amp;DATE(LEFT($AV$3, 4), MONTH("1 " &amp; AQ$6 &amp; " " &amp; LEFT($AV$3, 4)), 0 ),  'Raw Data'!$D:$D,"*ancel*",  'Raw Data'!$H:$H,"Ear*", 'Raw Data'!$O:$O,""&amp;'Raw Data'!$B$1,'Raw Data'!$D:$D,"&lt;&gt;*ithdr*",'Raw Data'!$D:$D,"&lt;&gt;*ancel*",'Raw Data'!$P:$P,"--")
+
COUNTIFS('Raw Data'!$AL:$AL,"&lt;=" &amp;DATE(LEFT($AV$3, 4), MONTH("1 " &amp; AQ$6 &amp; " " &amp; LEFT($AV$3, 4)) + 1, 0 ), 'Raw Data'!$AL:$AL,"&gt;" &amp;DATE(LEFT($AV$3, 4), MONTH("1 " &amp; AQ$6 &amp; " " &amp; LEFT($AV$3, 4)), 0 ),  'Raw Data'!$D:$D,"*ancel*",  'Raw Data'!$H:$H,"Ear*", 'Raw Data'!$P:$P,""&amp;'Raw Data'!$B$1,'Raw Data'!$D:$D,"&lt;&gt;*ithdr*",'Raw Data'!$D:$D,"&lt;&gt;*ancel*")</f>
        <v>0</v>
      </c>
      <c r="AR70" s="73"/>
      <c r="AS70" s="73"/>
      <c r="AT70" s="77"/>
      <c r="AU70" s="106">
        <f>COUNTIFS('Raw Data'!$AL:$AL,"&lt;=" &amp;DATE(MID($AV$3, 15, 4), MONTH("1 " &amp; AU$6 &amp; " " &amp; MID($AV$3, 15, 4)) + 1, 0 ), 'Raw Data'!$AL:$AL,"&gt;" &amp;DATE(MID($AV$3, 15, 4), MONTH("1 " &amp; AU$6 &amp; " " &amp; MID($AV$3, 15, 4)), 0 ),  'Raw Data'!$D:$D,"*ancel*",  'Raw Data'!$H:$H,"Ear*", 'Raw Data'!$O:$O,""&amp;'Raw Data'!$B$1,'Raw Data'!$D:$D,"&lt;&gt;*ithdr*",'Raw Data'!$D:$D,"&lt;&gt;*ancel*",'Raw Data'!$P:$P,"--")
+
COUNTIFS('Raw Data'!$AL:$AL,"&lt;=" &amp;DATE(MID($AV$3, 15, 4), MONTH("1 " &amp; AU$6 &amp; " " &amp; MID($AV$3, 15, 4)) + 1, 0 ), 'Raw Data'!$AL:$AL,"&gt;" &amp;DATE(MID($AV$3, 15, 4), MONTH("1 " &amp; AU$6 &amp; " " &amp; MID($AV$3, 15, 4)), 0 ),  'Raw Data'!$D:$D,"*ancel*",  'Raw Data'!$H:$H,"Ear*", 'Raw Data'!$P:$P,""&amp;'Raw Data'!$B$1,'Raw Data'!$D:$D,"&lt;&gt;*ithdr*",'Raw Data'!$D:$D,"&lt;&gt;*ancel*")</f>
        <v>0</v>
      </c>
      <c r="AV70" s="73"/>
      <c r="AW70" s="73"/>
      <c r="AX70" s="77"/>
      <c r="AY70" s="106">
        <f>COUNTIFS('Raw Data'!$AL:$AL,"&lt;=" &amp;DATE(MID($AV$3, 15, 4), MONTH("1 " &amp; AY$6 &amp; " " &amp; MID($AV$3, 15, 4)) + 1, 0 ), 'Raw Data'!$AL:$AL,"&gt;" &amp;DATE(MID($AV$3, 15, 4), MONTH("1 " &amp; AY$6 &amp; " " &amp; MID($AV$3, 15, 4)), 0 ),  'Raw Data'!$D:$D,"*ancel*",  'Raw Data'!$H:$H,"Ear*", 'Raw Data'!$O:$O,""&amp;'Raw Data'!$B$1,'Raw Data'!$D:$D,"&lt;&gt;*ithdr*",'Raw Data'!$D:$D,"&lt;&gt;*ancel*",'Raw Data'!$P:$P,"--")
+
COUNTIFS('Raw Data'!$AL:$AL,"&lt;=" &amp;DATE(MID($AV$3, 15, 4), MONTH("1 " &amp; AY$6 &amp; " " &amp; MID($AV$3, 15, 4)) + 1, 0 ), 'Raw Data'!$AL:$AL,"&gt;" &amp;DATE(MID($AV$3, 15, 4), MONTH("1 " &amp; AY$6 &amp; " " &amp; MID($AV$3, 15, 4)), 0 ),  'Raw Data'!$D:$D,"*ancel*",  'Raw Data'!$H:$H,"Ear*", 'Raw Data'!$P:$P,""&amp;'Raw Data'!$B$1,'Raw Data'!$D:$D,"&lt;&gt;*ithdr*",'Raw Data'!$D:$D,"&lt;&gt;*ancel*")</f>
        <v>0</v>
      </c>
      <c r="AZ70" s="73"/>
      <c r="BA70" s="73"/>
      <c r="BB70" s="77"/>
      <c r="BC70" s="106">
        <f>COUNTIFS('Raw Data'!$AL:$AL,"&lt;=" &amp;DATE(MID($AV$3, 15, 4), MONTH("1 " &amp; BC$6 &amp; " " &amp; MID($AV$3, 15, 4)) + 1, 0 ), 'Raw Data'!$AL:$AL,"&gt;" &amp;DATE(MID($AV$3, 15, 4), MONTH("1 " &amp; BC$6 &amp; " " &amp; MID($AV$3, 15, 4)), 0 ),  'Raw Data'!$D:$D,"*ancel*",  'Raw Data'!$H:$H,"Ear*", 'Raw Data'!$O:$O,""&amp;'Raw Data'!$B$1,'Raw Data'!$D:$D,"&lt;&gt;*ithdr*",'Raw Data'!$D:$D,"&lt;&gt;*ancel*",'Raw Data'!$P:$P,"--")
+
COUNTIFS('Raw Data'!$AL:$AL,"&lt;=" &amp;DATE(MID($AV$3, 15, 4), MONTH("1 " &amp; BC$6 &amp; " " &amp; MID($AV$3, 15, 4)) + 1, 0 ), 'Raw Data'!$AL:$AL,"&gt;" &amp;DATE(MID($AV$3, 15, 4), MONTH("1 " &amp; BC$6 &amp; " " &amp; MID($AV$3, 15, 4)), 0 ),  'Raw Data'!$D:$D,"*ancel*",  'Raw Data'!$H:$H,"Ear*", 'Raw Data'!$P:$P,""&amp;'Raw Data'!$B$1,'Raw Data'!$D:$D,"&lt;&gt;*ithdr*",'Raw Data'!$D:$D,"&lt;&gt;*ancel*")</f>
        <v>0</v>
      </c>
      <c r="BD70" s="73"/>
      <c r="BE70" s="73"/>
      <c r="BF70" s="74"/>
    </row>
    <row r="71" ht="12.75" customHeight="1">
      <c r="A71" s="93" t="s">
        <v>145</v>
      </c>
      <c r="B71" s="73"/>
      <c r="C71" s="73"/>
      <c r="D71" s="73"/>
      <c r="E71" s="73"/>
      <c r="F71" s="73"/>
      <c r="G71" s="73"/>
      <c r="H71" s="73"/>
      <c r="I71" s="73"/>
      <c r="J71" s="77"/>
      <c r="K71" s="106">
        <f>COUNTIFS('Raw Data'!$AL:$AL,"&lt;=" &amp;DATE(LEFT($AV$3, 4), MONTH("1 " &amp; K$6 &amp; " " &amp; LEFT($AV$3, 4)) + 1, 0 ), 'Raw Data'!$AL:$AL,"&gt;" &amp;DATE(LEFT($AV$3, 4), MONTH("1 " &amp; K$6 &amp; " " &amp; LEFT($AV$3, 4)), 0 ),  'Raw Data'!$D:$D,"*ancel*",  'Raw Data'!$H:$H,"Non*", 'Raw Data'!$O:$O,""&amp;'Raw Data'!$B$1,'Raw Data'!$D:$D,"&lt;&gt;*ithdr*",'Raw Data'!$D:$D,"&lt;&gt;*ancel*",'Raw Data'!$P:$P,"--")
+
COUNTIFS('Raw Data'!$AL:$AL,"&lt;=" &amp;DATE(LEFT($AV$3, 4), MONTH("1 " &amp; K$6 &amp; " " &amp; LEFT($AV$3, 4)) + 1, 0 ), 'Raw Data'!$AL:$AL,"&gt;" &amp;DATE(LEFT($AV$3, 4), MONTH("1 " &amp; K$6 &amp; " " &amp; LEFT($AV$3, 4)), 0 ),  'Raw Data'!$D:$D,"*ancel*",  'Raw Data'!$H:$H,"Non*", 'Raw Data'!$P:$P,""&amp;'Raw Data'!$B$1,'Raw Data'!$D:$D,"&lt;&gt;*ithdr*",'Raw Data'!$D:$D,"&lt;&gt;*ancel*")</f>
        <v>0</v>
      </c>
      <c r="L71" s="73"/>
      <c r="M71" s="73"/>
      <c r="N71" s="77"/>
      <c r="O71" s="106">
        <f>COUNTIFS('Raw Data'!$AL:$AL,"&lt;=" &amp;DATE(LEFT($AV$3, 4), MONTH("1 " &amp; O$6 &amp; " " &amp; LEFT($AV$3, 4)) + 1, 0 ), 'Raw Data'!$AL:$AL,"&gt;" &amp;DATE(LEFT($AV$3, 4), MONTH("1 " &amp; O$6 &amp; " " &amp; LEFT($AV$3, 4)), 0 ),  'Raw Data'!$D:$D,"*ancel*",  'Raw Data'!$H:$H,"Non*", 'Raw Data'!$O:$O,""&amp;'Raw Data'!$B$1,'Raw Data'!$D:$D,"&lt;&gt;*ithdr*",'Raw Data'!$D:$D,"&lt;&gt;*ancel*",'Raw Data'!$P:$P,"--")
+
COUNTIFS('Raw Data'!$AL:$AL,"&lt;=" &amp;DATE(LEFT($AV$3, 4), MONTH("1 " &amp; O$6 &amp; " " &amp; LEFT($AV$3, 4)) + 1, 0 ), 'Raw Data'!$AL:$AL,"&gt;" &amp;DATE(LEFT($AV$3, 4), MONTH("1 " &amp; O$6 &amp; " " &amp; LEFT($AV$3, 4)), 0 ),  'Raw Data'!$D:$D,"*ancel*",  'Raw Data'!$H:$H,"Non*", 'Raw Data'!$P:$P,""&amp;'Raw Data'!$B$1,'Raw Data'!$D:$D,"&lt;&gt;*ithdr*",'Raw Data'!$D:$D,"&lt;&gt;*ancel*")</f>
        <v>0</v>
      </c>
      <c r="P71" s="73"/>
      <c r="Q71" s="73"/>
      <c r="R71" s="77"/>
      <c r="S71" s="106">
        <f>COUNTIFS('Raw Data'!$AL:$AL,"&lt;=" &amp;DATE(LEFT($AV$3, 4), MONTH("1 " &amp; S$6 &amp; " " &amp; LEFT($AV$3, 4)) + 1, 0 ), 'Raw Data'!$AL:$AL,"&gt;" &amp;DATE(LEFT($AV$3, 4), MONTH("1 " &amp; S$6 &amp; " " &amp; LEFT($AV$3, 4)), 0 ),  'Raw Data'!$D:$D,"*ancel*",  'Raw Data'!$H:$H,"Non*", 'Raw Data'!$O:$O,""&amp;'Raw Data'!$B$1,'Raw Data'!$D:$D,"&lt;&gt;*ithdr*",'Raw Data'!$D:$D,"&lt;&gt;*ancel*",'Raw Data'!$P:$P,"--")
+
COUNTIFS('Raw Data'!$AL:$AL,"&lt;=" &amp;DATE(LEFT($AV$3, 4), MONTH("1 " &amp; S$6 &amp; " " &amp; LEFT($AV$3, 4)) + 1, 0 ), 'Raw Data'!$AL:$AL,"&gt;" &amp;DATE(LEFT($AV$3, 4), MONTH("1 " &amp; S$6 &amp; " " &amp; LEFT($AV$3, 4)), 0 ),  'Raw Data'!$D:$D,"*ancel*",  'Raw Data'!$H:$H,"Non*", 'Raw Data'!$P:$P,""&amp;'Raw Data'!$B$1,'Raw Data'!$D:$D,"&lt;&gt;*ithdr*",'Raw Data'!$D:$D,"&lt;&gt;*ancel*")</f>
        <v>0</v>
      </c>
      <c r="T71" s="73"/>
      <c r="U71" s="73"/>
      <c r="V71" s="77"/>
      <c r="W71" s="106">
        <f>COUNTIFS('Raw Data'!$AL:$AL,"&lt;=" &amp;DATE(LEFT($AV$3, 4), MONTH("1 " &amp; W$6 &amp; " " &amp; LEFT($AV$3, 4)) + 1, 0 ), 'Raw Data'!$AL:$AL,"&gt;" &amp;DATE(LEFT($AV$3, 4), MONTH("1 " &amp; W$6 &amp; " " &amp; LEFT($AV$3, 4)), 0 ),  'Raw Data'!$D:$D,"*ancel*",  'Raw Data'!$H:$H,"Non*", 'Raw Data'!$O:$O,""&amp;'Raw Data'!$B$1,'Raw Data'!$D:$D,"&lt;&gt;*ithdr*",'Raw Data'!$D:$D,"&lt;&gt;*ancel*",'Raw Data'!$P:$P,"--")
+
COUNTIFS('Raw Data'!$AL:$AL,"&lt;=" &amp;DATE(LEFT($AV$3, 4), MONTH("1 " &amp; W$6 &amp; " " &amp; LEFT($AV$3, 4)) + 1, 0 ), 'Raw Data'!$AL:$AL,"&gt;" &amp;DATE(LEFT($AV$3, 4), MONTH("1 " &amp; W$6 &amp; " " &amp; LEFT($AV$3, 4)), 0 ),  'Raw Data'!$D:$D,"*ancel*",  'Raw Data'!$H:$H,"Non*", 'Raw Data'!$P:$P,""&amp;'Raw Data'!$B$1,'Raw Data'!$D:$D,"&lt;&gt;*ithdr*",'Raw Data'!$D:$D,"&lt;&gt;*ancel*")</f>
        <v>0</v>
      </c>
      <c r="X71" s="73"/>
      <c r="Y71" s="73"/>
      <c r="Z71" s="77"/>
      <c r="AA71" s="106">
        <f>COUNTIFS('Raw Data'!$AL:$AL,"&lt;=" &amp;DATE(LEFT($AV$3, 4), MONTH("1 " &amp; AA$6 &amp; " " &amp; LEFT($AV$3, 4)) + 1, 0 ), 'Raw Data'!$AL:$AL,"&gt;" &amp;DATE(LEFT($AV$3, 4), MONTH("1 " &amp; AA$6 &amp; " " &amp; LEFT($AV$3, 4)), 0 ),  'Raw Data'!$D:$D,"*ancel*",  'Raw Data'!$H:$H,"Non*", 'Raw Data'!$O:$O,""&amp;'Raw Data'!$B$1,'Raw Data'!$D:$D,"&lt;&gt;*ithdr*",'Raw Data'!$D:$D,"&lt;&gt;*ancel*",'Raw Data'!$P:$P,"--")
+
COUNTIFS('Raw Data'!$AL:$AL,"&lt;=" &amp;DATE(LEFT($AV$3, 4), MONTH("1 " &amp; AA$6 &amp; " " &amp; LEFT($AV$3, 4)) + 1, 0 ), 'Raw Data'!$AL:$AL,"&gt;" &amp;DATE(LEFT($AV$3, 4), MONTH("1 " &amp; AA$6 &amp; " " &amp; LEFT($AV$3, 4)), 0 ),  'Raw Data'!$D:$D,"*ancel*",  'Raw Data'!$H:$H,"Non*", 'Raw Data'!$P:$P,""&amp;'Raw Data'!$B$1,'Raw Data'!$D:$D,"&lt;&gt;*ithdr*",'Raw Data'!$D:$D,"&lt;&gt;*ancel*")</f>
        <v>0</v>
      </c>
      <c r="AB71" s="73"/>
      <c r="AC71" s="73"/>
      <c r="AD71" s="77"/>
      <c r="AE71" s="106">
        <f>COUNTIFS('Raw Data'!$AL:$AL,"&lt;=" &amp;DATE(LEFT($AV$3, 4), MONTH("1 " &amp; AE$6 &amp; " " &amp; LEFT($AV$3, 4)) + 1, 0 ), 'Raw Data'!$AL:$AL,"&gt;" &amp;DATE(LEFT($AV$3, 4), MONTH("1 " &amp; AE$6 &amp; " " &amp; LEFT($AV$3, 4)), 0 ),  'Raw Data'!$D:$D,"*ancel*",  'Raw Data'!$H:$H,"Non*", 'Raw Data'!$O:$O,""&amp;'Raw Data'!$B$1,'Raw Data'!$D:$D,"&lt;&gt;*ithdr*",'Raw Data'!$D:$D,"&lt;&gt;*ancel*",'Raw Data'!$P:$P,"--")
+
COUNTIFS('Raw Data'!$AL:$AL,"&lt;=" &amp;DATE(LEFT($AV$3, 4), MONTH("1 " &amp; AE$6 &amp; " " &amp; LEFT($AV$3, 4)) + 1, 0 ), 'Raw Data'!$AL:$AL,"&gt;" &amp;DATE(LEFT($AV$3, 4), MONTH("1 " &amp; AE$6 &amp; " " &amp; LEFT($AV$3, 4)), 0 ),  'Raw Data'!$D:$D,"*ancel*",  'Raw Data'!$H:$H,"Non*", 'Raw Data'!$P:$P,""&amp;'Raw Data'!$B$1,'Raw Data'!$D:$D,"&lt;&gt;*ithdr*",'Raw Data'!$D:$D,"&lt;&gt;*ancel*")</f>
        <v>0</v>
      </c>
      <c r="AF71" s="73"/>
      <c r="AG71" s="73"/>
      <c r="AH71" s="77"/>
      <c r="AI71" s="106">
        <f>COUNTIFS('Raw Data'!$AL:$AL,"&lt;=" &amp;DATE(LEFT($AV$3, 4), MONTH("1 " &amp; AI$6 &amp; " " &amp; LEFT($AV$3, 4)) + 1, 0 ), 'Raw Data'!$AL:$AL,"&gt;" &amp;DATE(LEFT($AV$3, 4), MONTH("1 " &amp; AI$6 &amp; " " &amp; LEFT($AV$3, 4)), 0 ),  'Raw Data'!$D:$D,"*ancel*",  'Raw Data'!$H:$H,"Non*", 'Raw Data'!$O:$O,""&amp;'Raw Data'!$B$1,'Raw Data'!$D:$D,"&lt;&gt;*ithdr*",'Raw Data'!$D:$D,"&lt;&gt;*ancel*",'Raw Data'!$P:$P,"--")
+
COUNTIFS('Raw Data'!$AL:$AL,"&lt;=" &amp;DATE(LEFT($AV$3, 4), MONTH("1 " &amp; AI$6 &amp; " " &amp; LEFT($AV$3, 4)) + 1, 0 ), 'Raw Data'!$AL:$AL,"&gt;" &amp;DATE(LEFT($AV$3, 4), MONTH("1 " &amp; AI$6 &amp; " " &amp; LEFT($AV$3, 4)), 0 ),  'Raw Data'!$D:$D,"*ancel*",  'Raw Data'!$H:$H,"Non*", 'Raw Data'!$P:$P,""&amp;'Raw Data'!$B$1,'Raw Data'!$D:$D,"&lt;&gt;*ithdr*",'Raw Data'!$D:$D,"&lt;&gt;*ancel*")</f>
        <v>0</v>
      </c>
      <c r="AJ71" s="73"/>
      <c r="AK71" s="73"/>
      <c r="AL71" s="77"/>
      <c r="AM71" s="106">
        <f>COUNTIFS('Raw Data'!$AL:$AL,"&lt;=" &amp;DATE(LEFT($AV$3, 4), MONTH("1 " &amp; AM$6 &amp; " " &amp; LEFT($AV$3, 4)) + 1, 0 ), 'Raw Data'!$AL:$AL,"&gt;" &amp;DATE(LEFT($AV$3, 4), MONTH("1 " &amp; AM$6 &amp; " " &amp; LEFT($AV$3, 4)), 0 ),  'Raw Data'!$D:$D,"*ancel*",  'Raw Data'!$H:$H,"Non*", 'Raw Data'!$O:$O,""&amp;'Raw Data'!$B$1,'Raw Data'!$D:$D,"&lt;&gt;*ithdr*",'Raw Data'!$D:$D,"&lt;&gt;*ancel*",'Raw Data'!$P:$P,"--")
+
COUNTIFS('Raw Data'!$AL:$AL,"&lt;=" &amp;DATE(LEFT($AV$3, 4), MONTH("1 " &amp; AM$6 &amp; " " &amp; LEFT($AV$3, 4)) + 1, 0 ), 'Raw Data'!$AL:$AL,"&gt;" &amp;DATE(LEFT($AV$3, 4), MONTH("1 " &amp; AM$6 &amp; " " &amp; LEFT($AV$3, 4)), 0 ),  'Raw Data'!$D:$D,"*ancel*",  'Raw Data'!$H:$H,"Non*", 'Raw Data'!$P:$P,""&amp;'Raw Data'!$B$1,'Raw Data'!$D:$D,"&lt;&gt;*ithdr*",'Raw Data'!$D:$D,"&lt;&gt;*ancel*")</f>
        <v>0</v>
      </c>
      <c r="AN71" s="73"/>
      <c r="AO71" s="73"/>
      <c r="AP71" s="77"/>
      <c r="AQ71" s="106">
        <f>COUNTIFS('Raw Data'!$AL:$AL,"&lt;=" &amp;DATE(LEFT($AV$3, 4), MONTH("1 " &amp; AQ$6 &amp; " " &amp; LEFT($AV$3, 4)) + 1, 0 ), 'Raw Data'!$AL:$AL,"&gt;" &amp;DATE(LEFT($AV$3, 4), MONTH("1 " &amp; AQ$6 &amp; " " &amp; LEFT($AV$3, 4)), 0 ),  'Raw Data'!$D:$D,"*ancel*",  'Raw Data'!$H:$H,"Non*", 'Raw Data'!$O:$O,""&amp;'Raw Data'!$B$1,'Raw Data'!$D:$D,"&lt;&gt;*ithdr*",'Raw Data'!$D:$D,"&lt;&gt;*ancel*",'Raw Data'!$P:$P,"--")
+
COUNTIFS('Raw Data'!$AL:$AL,"&lt;=" &amp;DATE(LEFT($AV$3, 4), MONTH("1 " &amp; AQ$6 &amp; " " &amp; LEFT($AV$3, 4)) + 1, 0 ), 'Raw Data'!$AL:$AL,"&gt;" &amp;DATE(LEFT($AV$3, 4), MONTH("1 " &amp; AQ$6 &amp; " " &amp; LEFT($AV$3, 4)), 0 ),  'Raw Data'!$D:$D,"*ancel*",  'Raw Data'!$H:$H,"Non*", 'Raw Data'!$P:$P,""&amp;'Raw Data'!$B$1,'Raw Data'!$D:$D,"&lt;&gt;*ithdr*",'Raw Data'!$D:$D,"&lt;&gt;*ancel*")</f>
        <v>0</v>
      </c>
      <c r="AR71" s="73"/>
      <c r="AS71" s="73"/>
      <c r="AT71" s="77"/>
      <c r="AU71" s="106">
        <f>COUNTIFS('Raw Data'!$AL:$AL,"&lt;=" &amp;DATE(MID($AV$3, 15, 4), MONTH("1 " &amp; AU$6 &amp; " " &amp; MID($AV$3, 15, 4)) + 1, 0 ), 'Raw Data'!$AL:$AL,"&gt;" &amp;DATE(MID($AV$3, 15, 4), MONTH("1 " &amp; AU$6 &amp; " " &amp; MID($AV$3, 15, 4)), 0 ),  'Raw Data'!$D:$D,"*ancel*",  'Raw Data'!$H:$H,"Non*", 'Raw Data'!$O:$O,""&amp;'Raw Data'!$B$1,'Raw Data'!$D:$D,"&lt;&gt;*ithdr*",'Raw Data'!$D:$D,"&lt;&gt;*ancel*",'Raw Data'!$P:$P,"--")
+
COUNTIFS('Raw Data'!$AL:$AL,"&lt;=" &amp;DATE(MID($AV$3, 15, 4), MONTH("1 " &amp; AU$6 &amp; " " &amp; MID($AV$3, 15, 4)) + 1, 0 ), 'Raw Data'!$AL:$AL,"&gt;" &amp;DATE(MID($AV$3, 15, 4), MONTH("1 " &amp; AU$6 &amp; " " &amp; MID($AV$3, 15, 4)), 0 ),  'Raw Data'!$D:$D,"*ancel*",  'Raw Data'!$H:$H,"Non*", 'Raw Data'!$P:$P,""&amp;'Raw Data'!$B$1,'Raw Data'!$D:$D,"&lt;&gt;*ithdr*",'Raw Data'!$D:$D,"&lt;&gt;*ancel*")</f>
        <v>0</v>
      </c>
      <c r="AV71" s="73"/>
      <c r="AW71" s="73"/>
      <c r="AX71" s="77"/>
      <c r="AY71" s="106">
        <f>COUNTIFS('Raw Data'!$AL:$AL,"&lt;=" &amp;DATE(MID($AV$3, 15, 4), MONTH("1 " &amp; AY$6 &amp; " " &amp; MID($AV$3, 15, 4)) + 1, 0 ), 'Raw Data'!$AL:$AL,"&gt;" &amp;DATE(MID($AV$3, 15, 4), MONTH("1 " &amp; AY$6 &amp; " " &amp; MID($AV$3, 15, 4)), 0 ),  'Raw Data'!$D:$D,"*ancel*",  'Raw Data'!$H:$H,"Non*", 'Raw Data'!$O:$O,""&amp;'Raw Data'!$B$1,'Raw Data'!$D:$D,"&lt;&gt;*ithdr*",'Raw Data'!$D:$D,"&lt;&gt;*ancel*",'Raw Data'!$P:$P,"--")
+
COUNTIFS('Raw Data'!$AL:$AL,"&lt;=" &amp;DATE(MID($AV$3, 15, 4), MONTH("1 " &amp; AY$6 &amp; " " &amp; MID($AV$3, 15, 4)) + 1, 0 ), 'Raw Data'!$AL:$AL,"&gt;" &amp;DATE(MID($AV$3, 15, 4), MONTH("1 " &amp; AY$6 &amp; " " &amp; MID($AV$3, 15, 4)), 0 ),  'Raw Data'!$D:$D,"*ancel*",  'Raw Data'!$H:$H,"Non*", 'Raw Data'!$P:$P,""&amp;'Raw Data'!$B$1,'Raw Data'!$D:$D,"&lt;&gt;*ithdr*",'Raw Data'!$D:$D,"&lt;&gt;*ancel*")</f>
        <v>0</v>
      </c>
      <c r="AZ71" s="73"/>
      <c r="BA71" s="73"/>
      <c r="BB71" s="77"/>
      <c r="BC71" s="106">
        <f>COUNTIFS('Raw Data'!$AL:$AL,"&lt;=" &amp;DATE(MID($AV$3, 15, 4), MONTH("1 " &amp; BC$6 &amp; " " &amp; MID($AV$3, 15, 4)) + 1, 0 ), 'Raw Data'!$AL:$AL,"&gt;" &amp;DATE(MID($AV$3, 15, 4), MONTH("1 " &amp; BC$6 &amp; " " &amp; MID($AV$3, 15, 4)), 0 ),  'Raw Data'!$D:$D,"*ancel*",  'Raw Data'!$H:$H,"Non*", 'Raw Data'!$O:$O,""&amp;'Raw Data'!$B$1,'Raw Data'!$D:$D,"&lt;&gt;*ithdr*",'Raw Data'!$D:$D,"&lt;&gt;*ancel*",'Raw Data'!$P:$P,"--")
+
COUNTIFS('Raw Data'!$AL:$AL,"&lt;=" &amp;DATE(MID($AV$3, 15, 4), MONTH("1 " &amp; BC$6 &amp; " " &amp; MID($AV$3, 15, 4)) + 1, 0 ), 'Raw Data'!$AL:$AL,"&gt;" &amp;DATE(MID($AV$3, 15, 4), MONTH("1 " &amp; BC$6 &amp; " " &amp; MID($AV$3, 15, 4)), 0 ),  'Raw Data'!$D:$D,"*ancel*",  'Raw Data'!$H:$H,"Non*", 'Raw Data'!$P:$P,""&amp;'Raw Data'!$B$1,'Raw Data'!$D:$D,"&lt;&gt;*ithdr*",'Raw Data'!$D:$D,"&lt;&gt;*ancel*")</f>
        <v>0</v>
      </c>
      <c r="BD71" s="73"/>
      <c r="BE71" s="73"/>
      <c r="BF71" s="74"/>
    </row>
    <row r="72" ht="12.75" customHeight="1">
      <c r="A72" s="75" t="s">
        <v>147</v>
      </c>
      <c r="B72" s="73"/>
      <c r="C72" s="73"/>
      <c r="D72" s="73"/>
      <c r="E72" s="73"/>
      <c r="F72" s="73"/>
      <c r="G72" s="73"/>
      <c r="H72" s="73"/>
      <c r="I72" s="73"/>
      <c r="J72" s="77"/>
      <c r="K72" s="109">
        <f>COUNTIFS('Raw Data'!$AL:$AL,"&lt;=" &amp;DATE(LEFT($AV$3, 4), MONTH("1 " &amp; K$6 &amp; " " &amp; LEFT($AV$3, 4)) + 1, 0 ), 'Raw Data'!$AL:$AL,"&gt;" &amp;DATE(LEFT($AV$3, 4), MONTH("1 " &amp; K$6 &amp; " " &amp; LEFT($AV$3, 4)), 0 ),  'Raw Data'!$D:$D,"*ithdrawn*", 'Raw Data'!$O:$O,""&amp;'Raw Data'!$B$1,'Raw Data'!$D:$D,"&lt;&gt;*ithdr*",'Raw Data'!$D:$D,"&lt;&gt;*ancel*",'Raw Data'!$P:$P,"--")
+
COUNTIFS('Raw Data'!$AL:$AL,"&lt;=" &amp;DATE(LEFT($AV$3, 4), MONTH("1 " &amp; K$6 &amp; " " &amp; LEFT($AV$3, 4)) + 1, 0 ), 'Raw Data'!$AL:$AL,"&gt;" &amp;DATE(LEFT($AV$3, 4), MONTH("1 " &amp; K$6 &amp; " " &amp; LEFT($AV$3, 4)), 0 ),  'Raw Data'!$D:$D,"*ithdrawn*", 'Raw Data'!$P:$P,""&amp;'Raw Data'!$B$1,'Raw Data'!$D:$D,"&lt;&gt;*ithdr*",'Raw Data'!$D:$D,"&lt;&gt;*ancel*")</f>
        <v>0</v>
      </c>
      <c r="L72" s="73"/>
      <c r="M72" s="73"/>
      <c r="N72" s="77"/>
      <c r="O72" s="109">
        <f>COUNTIFS('Raw Data'!$AL:$AL,"&lt;=" &amp;DATE(LEFT($AV$3, 4), MONTH("1 " &amp; O$6 &amp; " " &amp; LEFT($AV$3, 4)) + 1, 0 ), 'Raw Data'!$AL:$AL,"&gt;" &amp;DATE(LEFT($AV$3, 4), MONTH("1 " &amp; O$6 &amp; " " &amp; LEFT($AV$3, 4)), 0 ),  'Raw Data'!$D:$D,"*ithdrawn*", 'Raw Data'!$O:$O,""&amp;'Raw Data'!$B$1,'Raw Data'!$D:$D,"&lt;&gt;*ithdr*",'Raw Data'!$D:$D,"&lt;&gt;*ancel*",'Raw Data'!$P:$P,"--")
+
COUNTIFS('Raw Data'!$AL:$AL,"&lt;=" &amp;DATE(LEFT($AV$3, 4), MONTH("1 " &amp; O$6 &amp; " " &amp; LEFT($AV$3, 4)) + 1, 0 ), 'Raw Data'!$AL:$AL,"&gt;" &amp;DATE(LEFT($AV$3, 4), MONTH("1 " &amp; O$6 &amp; " " &amp; LEFT($AV$3, 4)), 0 ),  'Raw Data'!$D:$D,"*ithdrawn*", 'Raw Data'!$P:$P,""&amp;'Raw Data'!$B$1,'Raw Data'!$D:$D,"&lt;&gt;*ithdr*",'Raw Data'!$D:$D,"&lt;&gt;*ancel*")</f>
        <v>0</v>
      </c>
      <c r="P72" s="73"/>
      <c r="Q72" s="73"/>
      <c r="R72" s="77"/>
      <c r="S72" s="109">
        <f>COUNTIFS('Raw Data'!$AL:$AL,"&lt;=" &amp;DATE(LEFT($AV$3, 4), MONTH("1 " &amp; S$6 &amp; " " &amp; LEFT($AV$3, 4)) + 1, 0 ), 'Raw Data'!$AL:$AL,"&gt;" &amp;DATE(LEFT($AV$3, 4), MONTH("1 " &amp; S$6 &amp; " " &amp; LEFT($AV$3, 4)), 0 ),  'Raw Data'!$D:$D,"*ithdrawn*", 'Raw Data'!$O:$O,""&amp;'Raw Data'!$B$1,'Raw Data'!$D:$D,"&lt;&gt;*ithdr*",'Raw Data'!$D:$D,"&lt;&gt;*ancel*",'Raw Data'!$P:$P,"--")
+
COUNTIFS('Raw Data'!$AL:$AL,"&lt;=" &amp;DATE(LEFT($AV$3, 4), MONTH("1 " &amp; S$6 &amp; " " &amp; LEFT($AV$3, 4)) + 1, 0 ), 'Raw Data'!$AL:$AL,"&gt;" &amp;DATE(LEFT($AV$3, 4), MONTH("1 " &amp; S$6 &amp; " " &amp; LEFT($AV$3, 4)), 0 ),  'Raw Data'!$D:$D,"*ithdrawn*", 'Raw Data'!$P:$P,""&amp;'Raw Data'!$B$1,'Raw Data'!$D:$D,"&lt;&gt;*ithdr*",'Raw Data'!$D:$D,"&lt;&gt;*ancel*")</f>
        <v>0</v>
      </c>
      <c r="T72" s="73"/>
      <c r="U72" s="73"/>
      <c r="V72" s="77"/>
      <c r="W72" s="109">
        <f>COUNTIFS('Raw Data'!$AL:$AL,"&lt;=" &amp;DATE(LEFT($AV$3, 4), MONTH("1 " &amp; W$6 &amp; " " &amp; LEFT($AV$3, 4)) + 1, 0 ), 'Raw Data'!$AL:$AL,"&gt;" &amp;DATE(LEFT($AV$3, 4), MONTH("1 " &amp; W$6 &amp; " " &amp; LEFT($AV$3, 4)), 0 ),  'Raw Data'!$D:$D,"*ithdrawn*", 'Raw Data'!$O:$O,""&amp;'Raw Data'!$B$1,'Raw Data'!$D:$D,"&lt;&gt;*ithdr*",'Raw Data'!$D:$D,"&lt;&gt;*ancel*",'Raw Data'!$P:$P,"--")
+
COUNTIFS('Raw Data'!$AL:$AL,"&lt;=" &amp;DATE(LEFT($AV$3, 4), MONTH("1 " &amp; W$6 &amp; " " &amp; LEFT($AV$3, 4)) + 1, 0 ), 'Raw Data'!$AL:$AL,"&gt;" &amp;DATE(LEFT($AV$3, 4), MONTH("1 " &amp; W$6 &amp; " " &amp; LEFT($AV$3, 4)), 0 ),  'Raw Data'!$D:$D,"*ithdrawn*", 'Raw Data'!$P:$P,""&amp;'Raw Data'!$B$1,'Raw Data'!$D:$D,"&lt;&gt;*ithdr*",'Raw Data'!$D:$D,"&lt;&gt;*ancel*")</f>
        <v>0</v>
      </c>
      <c r="X72" s="73"/>
      <c r="Y72" s="73"/>
      <c r="Z72" s="77"/>
      <c r="AA72" s="109">
        <f>COUNTIFS('Raw Data'!$AL:$AL,"&lt;=" &amp;DATE(LEFT($AV$3, 4), MONTH("1 " &amp; AA$6 &amp; " " &amp; LEFT($AV$3, 4)) + 1, 0 ), 'Raw Data'!$AL:$AL,"&gt;" &amp;DATE(LEFT($AV$3, 4), MONTH("1 " &amp; AA$6 &amp; " " &amp; LEFT($AV$3, 4)), 0 ),  'Raw Data'!$D:$D,"*ithdrawn*", 'Raw Data'!$O:$O,""&amp;'Raw Data'!$B$1,'Raw Data'!$D:$D,"&lt;&gt;*ithdr*",'Raw Data'!$D:$D,"&lt;&gt;*ancel*",'Raw Data'!$P:$P,"--")
+
COUNTIFS('Raw Data'!$AL:$AL,"&lt;=" &amp;DATE(LEFT($AV$3, 4), MONTH("1 " &amp; AA$6 &amp; " " &amp; LEFT($AV$3, 4)) + 1, 0 ), 'Raw Data'!$AL:$AL,"&gt;" &amp;DATE(LEFT($AV$3, 4), MONTH("1 " &amp; AA$6 &amp; " " &amp; LEFT($AV$3, 4)), 0 ),  'Raw Data'!$D:$D,"*ithdrawn*", 'Raw Data'!$P:$P,""&amp;'Raw Data'!$B$1,'Raw Data'!$D:$D,"&lt;&gt;*ithdr*",'Raw Data'!$D:$D,"&lt;&gt;*ancel*")</f>
        <v>0</v>
      </c>
      <c r="AB72" s="73"/>
      <c r="AC72" s="73"/>
      <c r="AD72" s="77"/>
      <c r="AE72" s="109">
        <f>COUNTIFS('Raw Data'!$AL:$AL,"&lt;=" &amp;DATE(LEFT($AV$3, 4), MONTH("1 " &amp; AE$6 &amp; " " &amp; LEFT($AV$3, 4)) + 1, 0 ), 'Raw Data'!$AL:$AL,"&gt;" &amp;DATE(LEFT($AV$3, 4), MONTH("1 " &amp; AE$6 &amp; " " &amp; LEFT($AV$3, 4)), 0 ),  'Raw Data'!$D:$D,"*ithdrawn*", 'Raw Data'!$O:$O,""&amp;'Raw Data'!$B$1,'Raw Data'!$D:$D,"&lt;&gt;*ithdr*",'Raw Data'!$D:$D,"&lt;&gt;*ancel*",'Raw Data'!$P:$P,"--")
+
COUNTIFS('Raw Data'!$AL:$AL,"&lt;=" &amp;DATE(LEFT($AV$3, 4), MONTH("1 " &amp; AE$6 &amp; " " &amp; LEFT($AV$3, 4)) + 1, 0 ), 'Raw Data'!$AL:$AL,"&gt;" &amp;DATE(LEFT($AV$3, 4), MONTH("1 " &amp; AE$6 &amp; " " &amp; LEFT($AV$3, 4)), 0 ),  'Raw Data'!$D:$D,"*ithdrawn*", 'Raw Data'!$P:$P,""&amp;'Raw Data'!$B$1,'Raw Data'!$D:$D,"&lt;&gt;*ithdr*",'Raw Data'!$D:$D,"&lt;&gt;*ancel*")</f>
        <v>0</v>
      </c>
      <c r="AF72" s="73"/>
      <c r="AG72" s="73"/>
      <c r="AH72" s="77"/>
      <c r="AI72" s="109">
        <f>COUNTIFS('Raw Data'!$AL:$AL,"&lt;=" &amp;DATE(LEFT($AV$3, 4), MONTH("1 " &amp; AI$6 &amp; " " &amp; LEFT($AV$3, 4)) + 1, 0 ), 'Raw Data'!$AL:$AL,"&gt;" &amp;DATE(LEFT($AV$3, 4), MONTH("1 " &amp; AI$6 &amp; " " &amp; LEFT($AV$3, 4)), 0 ),  'Raw Data'!$D:$D,"*ithdrawn*", 'Raw Data'!$O:$O,""&amp;'Raw Data'!$B$1,'Raw Data'!$D:$D,"&lt;&gt;*ithdr*",'Raw Data'!$D:$D,"&lt;&gt;*ancel*",'Raw Data'!$P:$P,"--")
+
COUNTIFS('Raw Data'!$AL:$AL,"&lt;=" &amp;DATE(LEFT($AV$3, 4), MONTH("1 " &amp; AI$6 &amp; " " &amp; LEFT($AV$3, 4)) + 1, 0 ), 'Raw Data'!$AL:$AL,"&gt;" &amp;DATE(LEFT($AV$3, 4), MONTH("1 " &amp; AI$6 &amp; " " &amp; LEFT($AV$3, 4)), 0 ),  'Raw Data'!$D:$D,"*ithdrawn*", 'Raw Data'!$P:$P,""&amp;'Raw Data'!$B$1,'Raw Data'!$D:$D,"&lt;&gt;*ithdr*",'Raw Data'!$D:$D,"&lt;&gt;*ancel*")</f>
        <v>0</v>
      </c>
      <c r="AJ72" s="73"/>
      <c r="AK72" s="73"/>
      <c r="AL72" s="77"/>
      <c r="AM72" s="109">
        <f>COUNTIFS('Raw Data'!$AL:$AL,"&lt;=" &amp;DATE(LEFT($AV$3, 4), MONTH("1 " &amp; AM$6 &amp; " " &amp; LEFT($AV$3, 4)) + 1, 0 ), 'Raw Data'!$AL:$AL,"&gt;" &amp;DATE(LEFT($AV$3, 4), MONTH("1 " &amp; AM$6 &amp; " " &amp; LEFT($AV$3, 4)), 0 ),  'Raw Data'!$D:$D,"*ithdrawn*", 'Raw Data'!$O:$O,""&amp;'Raw Data'!$B$1,'Raw Data'!$D:$D,"&lt;&gt;*ithdr*",'Raw Data'!$D:$D,"&lt;&gt;*ancel*",'Raw Data'!$P:$P,"--")
+
COUNTIFS('Raw Data'!$AL:$AL,"&lt;=" &amp;DATE(LEFT($AV$3, 4), MONTH("1 " &amp; AM$6 &amp; " " &amp; LEFT($AV$3, 4)) + 1, 0 ), 'Raw Data'!$AL:$AL,"&gt;" &amp;DATE(LEFT($AV$3, 4), MONTH("1 " &amp; AM$6 &amp; " " &amp; LEFT($AV$3, 4)), 0 ),  'Raw Data'!$D:$D,"*ithdrawn*", 'Raw Data'!$P:$P,""&amp;'Raw Data'!$B$1,'Raw Data'!$D:$D,"&lt;&gt;*ithdr*",'Raw Data'!$D:$D,"&lt;&gt;*ancel*")</f>
        <v>0</v>
      </c>
      <c r="AN72" s="73"/>
      <c r="AO72" s="73"/>
      <c r="AP72" s="77"/>
      <c r="AQ72" s="109">
        <f>COUNTIFS('Raw Data'!$AL:$AL,"&lt;=" &amp;DATE(LEFT($AV$3, 4), MONTH("1 " &amp; AQ$6 &amp; " " &amp; LEFT($AV$3, 4)) + 1, 0 ), 'Raw Data'!$AL:$AL,"&gt;" &amp;DATE(LEFT($AV$3, 4), MONTH("1 " &amp; AQ$6 &amp; " " &amp; LEFT($AV$3, 4)), 0 ),  'Raw Data'!$D:$D,"*ithdrawn*", 'Raw Data'!$O:$O,""&amp;'Raw Data'!$B$1,'Raw Data'!$D:$D,"&lt;&gt;*ithdr*",'Raw Data'!$D:$D,"&lt;&gt;*ancel*",'Raw Data'!$P:$P,"--")
+
COUNTIFS('Raw Data'!$AL:$AL,"&lt;=" &amp;DATE(LEFT($AV$3, 4), MONTH("1 " &amp; AQ$6 &amp; " " &amp; LEFT($AV$3, 4)) + 1, 0 ), 'Raw Data'!$AL:$AL,"&gt;" &amp;DATE(LEFT($AV$3, 4), MONTH("1 " &amp; AQ$6 &amp; " " &amp; LEFT($AV$3, 4)), 0 ),  'Raw Data'!$D:$D,"*ithdrawn*", 'Raw Data'!$P:$P,""&amp;'Raw Data'!$B$1,'Raw Data'!$D:$D,"&lt;&gt;*ithdr*",'Raw Data'!$D:$D,"&lt;&gt;*ancel*")</f>
        <v>0</v>
      </c>
      <c r="AR72" s="73"/>
      <c r="AS72" s="73"/>
      <c r="AT72" s="77"/>
      <c r="AU72" s="109">
        <f>COUNTIFS('Raw Data'!$AL:$AL,"&lt;=" &amp;DATE(MID($AV$3, 15, 4), MONTH("1 " &amp; AU$6 &amp; " " &amp; MID($AV$3, 15, 4)) + 1, 0 ), 'Raw Data'!$AL:$AL,"&gt;" &amp;DATE(MID($AV$3, 15, 4), MONTH("1 " &amp; AU$6 &amp; " " &amp; MID($AV$3, 15, 4)), 0 ),  'Raw Data'!$D:$D,"*ithdrawn*", 'Raw Data'!$O:$O,""&amp;'Raw Data'!$B$1,'Raw Data'!$D:$D,"&lt;&gt;*ithdr*",'Raw Data'!$D:$D,"&lt;&gt;*ancel*",'Raw Data'!$P:$P,"--")
+
COUNTIFS('Raw Data'!$AL:$AL,"&lt;=" &amp;DATE(MID($AV$3, 15, 4), MONTH("1 " &amp; AU$6 &amp; " " &amp; MID($AV$3, 15, 4)) + 1, 0 ), 'Raw Data'!$AL:$AL,"&gt;" &amp;DATE(MID($AV$3, 15, 4), MONTH("1 " &amp; AU$6 &amp; " " &amp; MID($AV$3, 15, 4)), 0 ),  'Raw Data'!$D:$D,"*ithdrawn*", 'Raw Data'!$P:$P,""&amp;'Raw Data'!$B$1,'Raw Data'!$D:$D,"&lt;&gt;*ithdr*",'Raw Data'!$D:$D,"&lt;&gt;*ancel*")</f>
        <v>0</v>
      </c>
      <c r="AV72" s="73"/>
      <c r="AW72" s="73"/>
      <c r="AX72" s="77"/>
      <c r="AY72" s="109">
        <f>COUNTIFS('Raw Data'!$AL:$AL,"&lt;=" &amp;DATE(MID($AV$3, 15, 4), MONTH("1 " &amp; AY$6 &amp; " " &amp; MID($AV$3, 15, 4)) + 1, 0 ), 'Raw Data'!$AL:$AL,"&gt;" &amp;DATE(MID($AV$3, 15, 4), MONTH("1 " &amp; AY$6 &amp; " " &amp; MID($AV$3, 15, 4)), 0 ),  'Raw Data'!$D:$D,"*ithdrawn*", 'Raw Data'!$O:$O,""&amp;'Raw Data'!$B$1,'Raw Data'!$D:$D,"&lt;&gt;*ithdr*",'Raw Data'!$D:$D,"&lt;&gt;*ancel*",'Raw Data'!$P:$P,"--")
+
COUNTIFS('Raw Data'!$AL:$AL,"&lt;=" &amp;DATE(MID($AV$3, 15, 4), MONTH("1 " &amp; AY$6 &amp; " " &amp; MID($AV$3, 15, 4)) + 1, 0 ), 'Raw Data'!$AL:$AL,"&gt;" &amp;DATE(MID($AV$3, 15, 4), MONTH("1 " &amp; AY$6 &amp; " " &amp; MID($AV$3, 15, 4)), 0 ),  'Raw Data'!$D:$D,"*ithdrawn*", 'Raw Data'!$P:$P,""&amp;'Raw Data'!$B$1,'Raw Data'!$D:$D,"&lt;&gt;*ithdr*",'Raw Data'!$D:$D,"&lt;&gt;*ancel*")</f>
        <v>0</v>
      </c>
      <c r="AZ72" s="73"/>
      <c r="BA72" s="73"/>
      <c r="BB72" s="77"/>
      <c r="BC72" s="109">
        <f>COUNTIFS('Raw Data'!$AL:$AL,"&lt;=" &amp;DATE(MID($AV$3, 15, 4), MONTH("1 " &amp; BC$6 &amp; " " &amp; MID($AV$3, 15, 4)) + 1, 0 ), 'Raw Data'!$AL:$AL,"&gt;" &amp;DATE(MID($AV$3, 15, 4), MONTH("1 " &amp; BC$6 &amp; " " &amp; MID($AV$3, 15, 4)), 0 ),  'Raw Data'!$D:$D,"*ithdrawn*", 'Raw Data'!$O:$O,""&amp;'Raw Data'!$B$1,'Raw Data'!$D:$D,"&lt;&gt;*ithdr*",'Raw Data'!$D:$D,"&lt;&gt;*ancel*",'Raw Data'!$P:$P,"--")
+
COUNTIFS('Raw Data'!$AL:$AL,"&lt;=" &amp;DATE(MID($AV$3, 15, 4), MONTH("1 " &amp; BC$6 &amp; " " &amp; MID($AV$3, 15, 4)) + 1, 0 ), 'Raw Data'!$AL:$AL,"&gt;" &amp;DATE(MID($AV$3, 15, 4), MONTH("1 " &amp; BC$6 &amp; " " &amp; MID($AV$3, 15, 4)), 0 ),  'Raw Data'!$D:$D,"*ithdrawn*", 'Raw Data'!$P:$P,""&amp;'Raw Data'!$B$1,'Raw Data'!$D:$D,"&lt;&gt;*ithdr*",'Raw Data'!$D:$D,"&lt;&gt;*ancel*")</f>
        <v>0</v>
      </c>
      <c r="BD72" s="73"/>
      <c r="BE72" s="73"/>
      <c r="BF72" s="74"/>
    </row>
    <row r="73" ht="12.75" customHeight="1">
      <c r="A73" s="93" t="s">
        <v>144</v>
      </c>
      <c r="B73" s="73"/>
      <c r="C73" s="73"/>
      <c r="D73" s="73"/>
      <c r="E73" s="73"/>
      <c r="F73" s="73"/>
      <c r="G73" s="73"/>
      <c r="H73" s="73"/>
      <c r="I73" s="73"/>
      <c r="J73" s="77"/>
      <c r="K73" s="106">
        <f>COUNTIFS('Raw Data'!$AL:$AL,"&lt;=" &amp;DATE(LEFT($AV$3, 4), MONTH("1 " &amp; K$6 &amp; " " &amp; LEFT($AV$3, 4)) + 1, 0 ), 'Raw Data'!$AL:$AL,"&gt;" &amp;DATE(LEFT($AV$3, 4), MONTH("1 " &amp; K$6 &amp; " " &amp; LEFT($AV$3, 4)), 0 ),  'Raw Data'!$D:$D,"*ithdrawn*",  'Raw Data'!$H:$H,"Ear*", 'Raw Data'!$O:$O,""&amp;'Raw Data'!$B$1,'Raw Data'!$D:$D,"&lt;&gt;*ithdr*",'Raw Data'!$D:$D,"&lt;&gt;*ancel*",'Raw Data'!$P:$P,"--")
+
COUNTIFS('Raw Data'!$AL:$AL,"&lt;=" &amp;DATE(LEFT($AV$3, 4), MONTH("1 " &amp; K$6 &amp; " " &amp; LEFT($AV$3, 4)) + 1, 0 ), 'Raw Data'!$AL:$AL,"&gt;" &amp;DATE(LEFT($AV$3, 4), MONTH("1 " &amp; K$6 &amp; " " &amp; LEFT($AV$3, 4)), 0 ),  'Raw Data'!$D:$D,"*ithdrawn*",  'Raw Data'!$H:$H,"Ear*", 'Raw Data'!$P:$P,""&amp;'Raw Data'!$B$1,'Raw Data'!$D:$D,"&lt;&gt;*ithdr*",'Raw Data'!$D:$D,"&lt;&gt;*ancel*")</f>
        <v>0</v>
      </c>
      <c r="L73" s="73"/>
      <c r="M73" s="73"/>
      <c r="N73" s="77"/>
      <c r="O73" s="106">
        <f>COUNTIFS('Raw Data'!$AL:$AL,"&lt;=" &amp;DATE(LEFT($AV$3, 4), MONTH("1 " &amp; O$6 &amp; " " &amp; LEFT($AV$3, 4)) + 1, 0 ), 'Raw Data'!$AL:$AL,"&gt;" &amp;DATE(LEFT($AV$3, 4), MONTH("1 " &amp; O$6 &amp; " " &amp; LEFT($AV$3, 4)), 0 ),  'Raw Data'!$D:$D,"*ithdrawn*",  'Raw Data'!$H:$H,"Ear*", 'Raw Data'!$O:$O,""&amp;'Raw Data'!$B$1,'Raw Data'!$D:$D,"&lt;&gt;*ithdr*",'Raw Data'!$D:$D,"&lt;&gt;*ancel*",'Raw Data'!$P:$P,"--")
+
COUNTIFS('Raw Data'!$AL:$AL,"&lt;=" &amp;DATE(LEFT($AV$3, 4), MONTH("1 " &amp; O$6 &amp; " " &amp; LEFT($AV$3, 4)) + 1, 0 ), 'Raw Data'!$AL:$AL,"&gt;" &amp;DATE(LEFT($AV$3, 4), MONTH("1 " &amp; O$6 &amp; " " &amp; LEFT($AV$3, 4)), 0 ),  'Raw Data'!$D:$D,"*ithdrawn*",  'Raw Data'!$H:$H,"Ear*", 'Raw Data'!$P:$P,""&amp;'Raw Data'!$B$1,'Raw Data'!$D:$D,"&lt;&gt;*ithdr*",'Raw Data'!$D:$D,"&lt;&gt;*ancel*")</f>
        <v>0</v>
      </c>
      <c r="P73" s="73"/>
      <c r="Q73" s="73"/>
      <c r="R73" s="77"/>
      <c r="S73" s="106">
        <f>COUNTIFS('Raw Data'!$AL:$AL,"&lt;=" &amp;DATE(LEFT($AV$3, 4), MONTH("1 " &amp; S$6 &amp; " " &amp; LEFT($AV$3, 4)) + 1, 0 ), 'Raw Data'!$AL:$AL,"&gt;" &amp;DATE(LEFT($AV$3, 4), MONTH("1 " &amp; S$6 &amp; " " &amp; LEFT($AV$3, 4)), 0 ),  'Raw Data'!$D:$D,"*ithdrawn*",  'Raw Data'!$H:$H,"Ear*", 'Raw Data'!$O:$O,""&amp;'Raw Data'!$B$1,'Raw Data'!$D:$D,"&lt;&gt;*ithdr*",'Raw Data'!$D:$D,"&lt;&gt;*ancel*",'Raw Data'!$P:$P,"--")
+
COUNTIFS('Raw Data'!$AL:$AL,"&lt;=" &amp;DATE(LEFT($AV$3, 4), MONTH("1 " &amp; S$6 &amp; " " &amp; LEFT($AV$3, 4)) + 1, 0 ), 'Raw Data'!$AL:$AL,"&gt;" &amp;DATE(LEFT($AV$3, 4), MONTH("1 " &amp; S$6 &amp; " " &amp; LEFT($AV$3, 4)), 0 ),  'Raw Data'!$D:$D,"*ithdrawn*",  'Raw Data'!$H:$H,"Ear*", 'Raw Data'!$P:$P,""&amp;'Raw Data'!$B$1,'Raw Data'!$D:$D,"&lt;&gt;*ithdr*",'Raw Data'!$D:$D,"&lt;&gt;*ancel*")</f>
        <v>0</v>
      </c>
      <c r="T73" s="73"/>
      <c r="U73" s="73"/>
      <c r="V73" s="77"/>
      <c r="W73" s="106">
        <f>COUNTIFS('Raw Data'!$AL:$AL,"&lt;=" &amp;DATE(LEFT($AV$3, 4), MONTH("1 " &amp; W$6 &amp; " " &amp; LEFT($AV$3, 4)) + 1, 0 ), 'Raw Data'!$AL:$AL,"&gt;" &amp;DATE(LEFT($AV$3, 4), MONTH("1 " &amp; W$6 &amp; " " &amp; LEFT($AV$3, 4)), 0 ),  'Raw Data'!$D:$D,"*ithdrawn*",  'Raw Data'!$H:$H,"Ear*", 'Raw Data'!$O:$O,""&amp;'Raw Data'!$B$1,'Raw Data'!$D:$D,"&lt;&gt;*ithdr*",'Raw Data'!$D:$D,"&lt;&gt;*ancel*",'Raw Data'!$P:$P,"--")
+
COUNTIFS('Raw Data'!$AL:$AL,"&lt;=" &amp;DATE(LEFT($AV$3, 4), MONTH("1 " &amp; W$6 &amp; " " &amp; LEFT($AV$3, 4)) + 1, 0 ), 'Raw Data'!$AL:$AL,"&gt;" &amp;DATE(LEFT($AV$3, 4), MONTH("1 " &amp; W$6 &amp; " " &amp; LEFT($AV$3, 4)), 0 ),  'Raw Data'!$D:$D,"*ithdrawn*",  'Raw Data'!$H:$H,"Ear*", 'Raw Data'!$P:$P,""&amp;'Raw Data'!$B$1,'Raw Data'!$D:$D,"&lt;&gt;*ithdr*",'Raw Data'!$D:$D,"&lt;&gt;*ancel*")</f>
        <v>0</v>
      </c>
      <c r="X73" s="73"/>
      <c r="Y73" s="73"/>
      <c r="Z73" s="77"/>
      <c r="AA73" s="106">
        <f>COUNTIFS('Raw Data'!$AL:$AL,"&lt;=" &amp;DATE(LEFT($AV$3, 4), MONTH("1 " &amp; AA$6 &amp; " " &amp; LEFT($AV$3, 4)) + 1, 0 ), 'Raw Data'!$AL:$AL,"&gt;" &amp;DATE(LEFT($AV$3, 4), MONTH("1 " &amp; AA$6 &amp; " " &amp; LEFT($AV$3, 4)), 0 ),  'Raw Data'!$D:$D,"*ithdrawn*",  'Raw Data'!$H:$H,"Ear*", 'Raw Data'!$O:$O,""&amp;'Raw Data'!$B$1,'Raw Data'!$D:$D,"&lt;&gt;*ithdr*",'Raw Data'!$D:$D,"&lt;&gt;*ancel*",'Raw Data'!$P:$P,"--")
+
COUNTIFS('Raw Data'!$AL:$AL,"&lt;=" &amp;DATE(LEFT($AV$3, 4), MONTH("1 " &amp; AA$6 &amp; " " &amp; LEFT($AV$3, 4)) + 1, 0 ), 'Raw Data'!$AL:$AL,"&gt;" &amp;DATE(LEFT($AV$3, 4), MONTH("1 " &amp; AA$6 &amp; " " &amp; LEFT($AV$3, 4)), 0 ),  'Raw Data'!$D:$D,"*ithdrawn*",  'Raw Data'!$H:$H,"Ear*", 'Raw Data'!$P:$P,""&amp;'Raw Data'!$B$1,'Raw Data'!$D:$D,"&lt;&gt;*ithdr*",'Raw Data'!$D:$D,"&lt;&gt;*ancel*")</f>
        <v>0</v>
      </c>
      <c r="AB73" s="73"/>
      <c r="AC73" s="73"/>
      <c r="AD73" s="77"/>
      <c r="AE73" s="106">
        <f>COUNTIFS('Raw Data'!$AL:$AL,"&lt;=" &amp;DATE(LEFT($AV$3, 4), MONTH("1 " &amp; AE$6 &amp; " " &amp; LEFT($AV$3, 4)) + 1, 0 ), 'Raw Data'!$AL:$AL,"&gt;" &amp;DATE(LEFT($AV$3, 4), MONTH("1 " &amp; AE$6 &amp; " " &amp; LEFT($AV$3, 4)), 0 ),  'Raw Data'!$D:$D,"*ithdrawn*",  'Raw Data'!$H:$H,"Ear*", 'Raw Data'!$O:$O,""&amp;'Raw Data'!$B$1,'Raw Data'!$D:$D,"&lt;&gt;*ithdr*",'Raw Data'!$D:$D,"&lt;&gt;*ancel*",'Raw Data'!$P:$P,"--")
+
COUNTIFS('Raw Data'!$AL:$AL,"&lt;=" &amp;DATE(LEFT($AV$3, 4), MONTH("1 " &amp; AE$6 &amp; " " &amp; LEFT($AV$3, 4)) + 1, 0 ), 'Raw Data'!$AL:$AL,"&gt;" &amp;DATE(LEFT($AV$3, 4), MONTH("1 " &amp; AE$6 &amp; " " &amp; LEFT($AV$3, 4)), 0 ),  'Raw Data'!$D:$D,"*ithdrawn*",  'Raw Data'!$H:$H,"Ear*", 'Raw Data'!$P:$P,""&amp;'Raw Data'!$B$1,'Raw Data'!$D:$D,"&lt;&gt;*ithdr*",'Raw Data'!$D:$D,"&lt;&gt;*ancel*")</f>
        <v>0</v>
      </c>
      <c r="AF73" s="73"/>
      <c r="AG73" s="73"/>
      <c r="AH73" s="77"/>
      <c r="AI73" s="106">
        <f>COUNTIFS('Raw Data'!$AL:$AL,"&lt;=" &amp;DATE(LEFT($AV$3, 4), MONTH("1 " &amp; AI$6 &amp; " " &amp; LEFT($AV$3, 4)) + 1, 0 ), 'Raw Data'!$AL:$AL,"&gt;" &amp;DATE(LEFT($AV$3, 4), MONTH("1 " &amp; AI$6 &amp; " " &amp; LEFT($AV$3, 4)), 0 ),  'Raw Data'!$D:$D,"*ithdrawn*",  'Raw Data'!$H:$H,"Ear*", 'Raw Data'!$O:$O,""&amp;'Raw Data'!$B$1,'Raw Data'!$D:$D,"&lt;&gt;*ithdr*",'Raw Data'!$D:$D,"&lt;&gt;*ancel*",'Raw Data'!$P:$P,"--")
+
COUNTIFS('Raw Data'!$AL:$AL,"&lt;=" &amp;DATE(LEFT($AV$3, 4), MONTH("1 " &amp; AI$6 &amp; " " &amp; LEFT($AV$3, 4)) + 1, 0 ), 'Raw Data'!$AL:$AL,"&gt;" &amp;DATE(LEFT($AV$3, 4), MONTH("1 " &amp; AI$6 &amp; " " &amp; LEFT($AV$3, 4)), 0 ),  'Raw Data'!$D:$D,"*ithdrawn*",  'Raw Data'!$H:$H,"Ear*", 'Raw Data'!$P:$P,""&amp;'Raw Data'!$B$1,'Raw Data'!$D:$D,"&lt;&gt;*ithdr*",'Raw Data'!$D:$D,"&lt;&gt;*ancel*")</f>
        <v>0</v>
      </c>
      <c r="AJ73" s="73"/>
      <c r="AK73" s="73"/>
      <c r="AL73" s="77"/>
      <c r="AM73" s="106">
        <f>COUNTIFS('Raw Data'!$AL:$AL,"&lt;=" &amp;DATE(LEFT($AV$3, 4), MONTH("1 " &amp; AM$6 &amp; " " &amp; LEFT($AV$3, 4)) + 1, 0 ), 'Raw Data'!$AL:$AL,"&gt;" &amp;DATE(LEFT($AV$3, 4), MONTH("1 " &amp; AM$6 &amp; " " &amp; LEFT($AV$3, 4)), 0 ),  'Raw Data'!$D:$D,"*ithdrawn*",  'Raw Data'!$H:$H,"Ear*", 'Raw Data'!$O:$O,""&amp;'Raw Data'!$B$1,'Raw Data'!$D:$D,"&lt;&gt;*ithdr*",'Raw Data'!$D:$D,"&lt;&gt;*ancel*",'Raw Data'!$P:$P,"--")
+
COUNTIFS('Raw Data'!$AL:$AL,"&lt;=" &amp;DATE(LEFT($AV$3, 4), MONTH("1 " &amp; AM$6 &amp; " " &amp; LEFT($AV$3, 4)) + 1, 0 ), 'Raw Data'!$AL:$AL,"&gt;" &amp;DATE(LEFT($AV$3, 4), MONTH("1 " &amp; AM$6 &amp; " " &amp; LEFT($AV$3, 4)), 0 ),  'Raw Data'!$D:$D,"*ithdrawn*",  'Raw Data'!$H:$H,"Ear*", 'Raw Data'!$P:$P,""&amp;'Raw Data'!$B$1,'Raw Data'!$D:$D,"&lt;&gt;*ithdr*",'Raw Data'!$D:$D,"&lt;&gt;*ancel*")</f>
        <v>0</v>
      </c>
      <c r="AN73" s="73"/>
      <c r="AO73" s="73"/>
      <c r="AP73" s="77"/>
      <c r="AQ73" s="106">
        <f>COUNTIFS('Raw Data'!$AL:$AL,"&lt;=" &amp;DATE(LEFT($AV$3, 4), MONTH("1 " &amp; AQ$6 &amp; " " &amp; LEFT($AV$3, 4)) + 1, 0 ), 'Raw Data'!$AL:$AL,"&gt;" &amp;DATE(LEFT($AV$3, 4), MONTH("1 " &amp; AQ$6 &amp; " " &amp; LEFT($AV$3, 4)), 0 ),  'Raw Data'!$D:$D,"*ithdrawn*",  'Raw Data'!$H:$H,"Ear*", 'Raw Data'!$O:$O,""&amp;'Raw Data'!$B$1,'Raw Data'!$D:$D,"&lt;&gt;*ithdr*",'Raw Data'!$D:$D,"&lt;&gt;*ancel*",'Raw Data'!$P:$P,"--")
+
COUNTIFS('Raw Data'!$AL:$AL,"&lt;=" &amp;DATE(LEFT($AV$3, 4), MONTH("1 " &amp; AQ$6 &amp; " " &amp; LEFT($AV$3, 4)) + 1, 0 ), 'Raw Data'!$AL:$AL,"&gt;" &amp;DATE(LEFT($AV$3, 4), MONTH("1 " &amp; AQ$6 &amp; " " &amp; LEFT($AV$3, 4)), 0 ),  'Raw Data'!$D:$D,"*ithdrawn*",  'Raw Data'!$H:$H,"Ear*", 'Raw Data'!$P:$P,""&amp;'Raw Data'!$B$1,'Raw Data'!$D:$D,"&lt;&gt;*ithdr*",'Raw Data'!$D:$D,"&lt;&gt;*ancel*")</f>
        <v>0</v>
      </c>
      <c r="AR73" s="73"/>
      <c r="AS73" s="73"/>
      <c r="AT73" s="77"/>
      <c r="AU73" s="106">
        <f>COUNTIFS('Raw Data'!$AL:$AL,"&lt;=" &amp;DATE(MID($AV$3, 15, 4), MONTH("1 " &amp; AU$6 &amp; " " &amp; MID($AV$3, 15, 4)) + 1, 0 ), 'Raw Data'!$AL:$AL,"&gt;" &amp;DATE(MID($AV$3, 15, 4), MONTH("1 " &amp; AU$6 &amp; " " &amp; MID($AV$3, 15, 4)), 0 ),  'Raw Data'!$D:$D,"*ithdrawn*",  'Raw Data'!$H:$H,"Ear*", 'Raw Data'!$O:$O,""&amp;'Raw Data'!$B$1,'Raw Data'!$D:$D,"&lt;&gt;*ithdr*",'Raw Data'!$D:$D,"&lt;&gt;*ancel*",'Raw Data'!$P:$P,"--")
+
COUNTIFS('Raw Data'!$AL:$AL,"&lt;=" &amp;DATE(MID($AV$3, 15, 4), MONTH("1 " &amp; AU$6 &amp; " " &amp; MID($AV$3, 15, 4)) + 1, 0 ), 'Raw Data'!$AL:$AL,"&gt;" &amp;DATE(MID($AV$3, 15, 4), MONTH("1 " &amp; AU$6 &amp; " " &amp; MID($AV$3, 15, 4)), 0 ),  'Raw Data'!$D:$D,"*ithdrawn*",  'Raw Data'!$H:$H,"Ear*", 'Raw Data'!$P:$P,""&amp;'Raw Data'!$B$1,'Raw Data'!$D:$D,"&lt;&gt;*ithdr*",'Raw Data'!$D:$D,"&lt;&gt;*ancel*")</f>
        <v>0</v>
      </c>
      <c r="AV73" s="73"/>
      <c r="AW73" s="73"/>
      <c r="AX73" s="77"/>
      <c r="AY73" s="106">
        <f>COUNTIFS('Raw Data'!$AL:$AL,"&lt;=" &amp;DATE(MID($AV$3, 15, 4), MONTH("1 " &amp; AY$6 &amp; " " &amp; MID($AV$3, 15, 4)) + 1, 0 ), 'Raw Data'!$AL:$AL,"&gt;" &amp;DATE(MID($AV$3, 15, 4), MONTH("1 " &amp; AY$6 &amp; " " &amp; MID($AV$3, 15, 4)), 0 ),  'Raw Data'!$D:$D,"*ithdrawn*",  'Raw Data'!$H:$H,"Ear*", 'Raw Data'!$O:$O,""&amp;'Raw Data'!$B$1,'Raw Data'!$D:$D,"&lt;&gt;*ithdr*",'Raw Data'!$D:$D,"&lt;&gt;*ancel*",'Raw Data'!$P:$P,"--")
+
COUNTIFS('Raw Data'!$AL:$AL,"&lt;=" &amp;DATE(MID($AV$3, 15, 4), MONTH("1 " &amp; AY$6 &amp; " " &amp; MID($AV$3, 15, 4)) + 1, 0 ), 'Raw Data'!$AL:$AL,"&gt;" &amp;DATE(MID($AV$3, 15, 4), MONTH("1 " &amp; AY$6 &amp; " " &amp; MID($AV$3, 15, 4)), 0 ),  'Raw Data'!$D:$D,"*ithdrawn*",  'Raw Data'!$H:$H,"Ear*", 'Raw Data'!$P:$P,""&amp;'Raw Data'!$B$1,'Raw Data'!$D:$D,"&lt;&gt;*ithdr*",'Raw Data'!$D:$D,"&lt;&gt;*ancel*")</f>
        <v>0</v>
      </c>
      <c r="AZ73" s="73"/>
      <c r="BA73" s="73"/>
      <c r="BB73" s="77"/>
      <c r="BC73" s="106">
        <f>COUNTIFS('Raw Data'!$AL:$AL,"&lt;=" &amp;DATE(MID($AV$3, 15, 4), MONTH("1 " &amp; BC$6 &amp; " " &amp; MID($AV$3, 15, 4)) + 1, 0 ), 'Raw Data'!$AL:$AL,"&gt;" &amp;DATE(MID($AV$3, 15, 4), MONTH("1 " &amp; BC$6 &amp; " " &amp; MID($AV$3, 15, 4)), 0 ),  'Raw Data'!$D:$D,"*ithdrawn*",  'Raw Data'!$H:$H,"Ear*", 'Raw Data'!$O:$O,""&amp;'Raw Data'!$B$1,'Raw Data'!$D:$D,"&lt;&gt;*ithdr*",'Raw Data'!$D:$D,"&lt;&gt;*ancel*",'Raw Data'!$P:$P,"--")
+
COUNTIFS('Raw Data'!$AL:$AL,"&lt;=" &amp;DATE(MID($AV$3, 15, 4), MONTH("1 " &amp; BC$6 &amp; " " &amp; MID($AV$3, 15, 4)) + 1, 0 ), 'Raw Data'!$AL:$AL,"&gt;" &amp;DATE(MID($AV$3, 15, 4), MONTH("1 " &amp; BC$6 &amp; " " &amp; MID($AV$3, 15, 4)), 0 ),  'Raw Data'!$D:$D,"*ithdrawn*",  'Raw Data'!$H:$H,"Ear*", 'Raw Data'!$P:$P,""&amp;'Raw Data'!$B$1,'Raw Data'!$D:$D,"&lt;&gt;*ithdr*",'Raw Data'!$D:$D,"&lt;&gt;*ancel*")</f>
        <v>0</v>
      </c>
      <c r="BD73" s="73"/>
      <c r="BE73" s="73"/>
      <c r="BF73" s="74"/>
    </row>
    <row r="74" ht="12.75" customHeight="1">
      <c r="A74" s="93" t="s">
        <v>145</v>
      </c>
      <c r="B74" s="73"/>
      <c r="C74" s="73"/>
      <c r="D74" s="73"/>
      <c r="E74" s="73"/>
      <c r="F74" s="73"/>
      <c r="G74" s="73"/>
      <c r="H74" s="73"/>
      <c r="I74" s="73"/>
      <c r="J74" s="77"/>
      <c r="K74" s="106">
        <f>COUNTIFS('Raw Data'!$AL:$AL,"&lt;=" &amp;DATE(LEFT($AV$3, 4), MONTH("1 " &amp; K$6 &amp; " " &amp; LEFT($AV$3, 4)) + 1, 0 ), 'Raw Data'!$AL:$AL,"&gt;" &amp;DATE(LEFT($AV$3, 4), MONTH("1 " &amp; K$6 &amp; " " &amp; LEFT($AV$3, 4)), 0 ),  'Raw Data'!$D:$D,"*ithdrawn*",  'Raw Data'!$H:$H,"Non*", 'Raw Data'!$O:$O,""&amp;'Raw Data'!$B$1,'Raw Data'!$D:$D,"&lt;&gt;*ithdr*",'Raw Data'!$D:$D,"&lt;&gt;*ancel*",'Raw Data'!$P:$P,"--")
+
COUNTIFS('Raw Data'!$AL:$AL,"&lt;=" &amp;DATE(LEFT($AV$3, 4), MONTH("1 " &amp; K$6 &amp; " " &amp; LEFT($AV$3, 4)) + 1, 0 ), 'Raw Data'!$AL:$AL,"&gt;" &amp;DATE(LEFT($AV$3, 4), MONTH("1 " &amp; K$6 &amp; " " &amp; LEFT($AV$3, 4)), 0 ),  'Raw Data'!$D:$D,"*ithdrawn*",  'Raw Data'!$H:$H,"Non*", 'Raw Data'!$P:$P,""&amp;'Raw Data'!$B$1,'Raw Data'!$D:$D,"&lt;&gt;*ithdr*",'Raw Data'!$D:$D,"&lt;&gt;*ancel*")</f>
        <v>0</v>
      </c>
      <c r="L74" s="73"/>
      <c r="M74" s="73"/>
      <c r="N74" s="77"/>
      <c r="O74" s="106">
        <f>COUNTIFS('Raw Data'!$AL:$AL,"&lt;=" &amp;DATE(LEFT($AV$3, 4), MONTH("1 " &amp; O$6 &amp; " " &amp; LEFT($AV$3, 4)) + 1, 0 ), 'Raw Data'!$AL:$AL,"&gt;" &amp;DATE(LEFT($AV$3, 4), MONTH("1 " &amp; O$6 &amp; " " &amp; LEFT($AV$3, 4)), 0 ),  'Raw Data'!$D:$D,"*ithdrawn*",  'Raw Data'!$H:$H,"Non*", 'Raw Data'!$O:$O,""&amp;'Raw Data'!$B$1,'Raw Data'!$D:$D,"&lt;&gt;*ithdr*",'Raw Data'!$D:$D,"&lt;&gt;*ancel*",'Raw Data'!$P:$P,"--")
+
COUNTIFS('Raw Data'!$AL:$AL,"&lt;=" &amp;DATE(LEFT($AV$3, 4), MONTH("1 " &amp; O$6 &amp; " " &amp; LEFT($AV$3, 4)) + 1, 0 ), 'Raw Data'!$AL:$AL,"&gt;" &amp;DATE(LEFT($AV$3, 4), MONTH("1 " &amp; O$6 &amp; " " &amp; LEFT($AV$3, 4)), 0 ),  'Raw Data'!$D:$D,"*ithdrawn*",  'Raw Data'!$H:$H,"Non*", 'Raw Data'!$P:$P,""&amp;'Raw Data'!$B$1,'Raw Data'!$D:$D,"&lt;&gt;*ithdr*",'Raw Data'!$D:$D,"&lt;&gt;*ancel*")</f>
        <v>0</v>
      </c>
      <c r="P74" s="73"/>
      <c r="Q74" s="73"/>
      <c r="R74" s="77"/>
      <c r="S74" s="106">
        <f>COUNTIFS('Raw Data'!$AL:$AL,"&lt;=" &amp;DATE(LEFT($AV$3, 4), MONTH("1 " &amp; S$6 &amp; " " &amp; LEFT($AV$3, 4)) + 1, 0 ), 'Raw Data'!$AL:$AL,"&gt;" &amp;DATE(LEFT($AV$3, 4), MONTH("1 " &amp; S$6 &amp; " " &amp; LEFT($AV$3, 4)), 0 ),  'Raw Data'!$D:$D,"*ithdrawn*",  'Raw Data'!$H:$H,"Non*", 'Raw Data'!$O:$O,""&amp;'Raw Data'!$B$1,'Raw Data'!$D:$D,"&lt;&gt;*ithdr*",'Raw Data'!$D:$D,"&lt;&gt;*ancel*",'Raw Data'!$P:$P,"--")
+
COUNTIFS('Raw Data'!$AL:$AL,"&lt;=" &amp;DATE(LEFT($AV$3, 4), MONTH("1 " &amp; S$6 &amp; " " &amp; LEFT($AV$3, 4)) + 1, 0 ), 'Raw Data'!$AL:$AL,"&gt;" &amp;DATE(LEFT($AV$3, 4), MONTH("1 " &amp; S$6 &amp; " " &amp; LEFT($AV$3, 4)), 0 ),  'Raw Data'!$D:$D,"*ithdrawn*",  'Raw Data'!$H:$H,"Non*", 'Raw Data'!$P:$P,""&amp;'Raw Data'!$B$1,'Raw Data'!$D:$D,"&lt;&gt;*ithdr*",'Raw Data'!$D:$D,"&lt;&gt;*ancel*")</f>
        <v>0</v>
      </c>
      <c r="T74" s="73"/>
      <c r="U74" s="73"/>
      <c r="V74" s="77"/>
      <c r="W74" s="106">
        <f>COUNTIFS('Raw Data'!$AL:$AL,"&lt;=" &amp;DATE(LEFT($AV$3, 4), MONTH("1 " &amp; W$6 &amp; " " &amp; LEFT($AV$3, 4)) + 1, 0 ), 'Raw Data'!$AL:$AL,"&gt;" &amp;DATE(LEFT($AV$3, 4), MONTH("1 " &amp; W$6 &amp; " " &amp; LEFT($AV$3, 4)), 0 ),  'Raw Data'!$D:$D,"*ithdrawn*",  'Raw Data'!$H:$H,"Non*", 'Raw Data'!$O:$O,""&amp;'Raw Data'!$B$1,'Raw Data'!$D:$D,"&lt;&gt;*ithdr*",'Raw Data'!$D:$D,"&lt;&gt;*ancel*",'Raw Data'!$P:$P,"--")
+
COUNTIFS('Raw Data'!$AL:$AL,"&lt;=" &amp;DATE(LEFT($AV$3, 4), MONTH("1 " &amp; W$6 &amp; " " &amp; LEFT($AV$3, 4)) + 1, 0 ), 'Raw Data'!$AL:$AL,"&gt;" &amp;DATE(LEFT($AV$3, 4), MONTH("1 " &amp; W$6 &amp; " " &amp; LEFT($AV$3, 4)), 0 ),  'Raw Data'!$D:$D,"*ithdrawn*",  'Raw Data'!$H:$H,"Non*", 'Raw Data'!$P:$P,""&amp;'Raw Data'!$B$1,'Raw Data'!$D:$D,"&lt;&gt;*ithdr*",'Raw Data'!$D:$D,"&lt;&gt;*ancel*")</f>
        <v>0</v>
      </c>
      <c r="X74" s="73"/>
      <c r="Y74" s="73"/>
      <c r="Z74" s="77"/>
      <c r="AA74" s="106">
        <f>COUNTIFS('Raw Data'!$AL:$AL,"&lt;=" &amp;DATE(LEFT($AV$3, 4), MONTH("1 " &amp; AA$6 &amp; " " &amp; LEFT($AV$3, 4)) + 1, 0 ), 'Raw Data'!$AL:$AL,"&gt;" &amp;DATE(LEFT($AV$3, 4), MONTH("1 " &amp; AA$6 &amp; " " &amp; LEFT($AV$3, 4)), 0 ),  'Raw Data'!$D:$D,"*ithdrawn*",  'Raw Data'!$H:$H,"Non*", 'Raw Data'!$O:$O,""&amp;'Raw Data'!$B$1,'Raw Data'!$D:$D,"&lt;&gt;*ithdr*",'Raw Data'!$D:$D,"&lt;&gt;*ancel*",'Raw Data'!$P:$P,"--")
+
COUNTIFS('Raw Data'!$AL:$AL,"&lt;=" &amp;DATE(LEFT($AV$3, 4), MONTH("1 " &amp; AA$6 &amp; " " &amp; LEFT($AV$3, 4)) + 1, 0 ), 'Raw Data'!$AL:$AL,"&gt;" &amp;DATE(LEFT($AV$3, 4), MONTH("1 " &amp; AA$6 &amp; " " &amp; LEFT($AV$3, 4)), 0 ),  'Raw Data'!$D:$D,"*ithdrawn*",  'Raw Data'!$H:$H,"Non*", 'Raw Data'!$P:$P,""&amp;'Raw Data'!$B$1,'Raw Data'!$D:$D,"&lt;&gt;*ithdr*",'Raw Data'!$D:$D,"&lt;&gt;*ancel*")</f>
        <v>0</v>
      </c>
      <c r="AB74" s="73"/>
      <c r="AC74" s="73"/>
      <c r="AD74" s="77"/>
      <c r="AE74" s="106">
        <f>COUNTIFS('Raw Data'!$AL:$AL,"&lt;=" &amp;DATE(LEFT($AV$3, 4), MONTH("1 " &amp; AE$6 &amp; " " &amp; LEFT($AV$3, 4)) + 1, 0 ), 'Raw Data'!$AL:$AL,"&gt;" &amp;DATE(LEFT($AV$3, 4), MONTH("1 " &amp; AE$6 &amp; " " &amp; LEFT($AV$3, 4)), 0 ),  'Raw Data'!$D:$D,"*ithdrawn*",  'Raw Data'!$H:$H,"Non*", 'Raw Data'!$O:$O,""&amp;'Raw Data'!$B$1,'Raw Data'!$D:$D,"&lt;&gt;*ithdr*",'Raw Data'!$D:$D,"&lt;&gt;*ancel*",'Raw Data'!$P:$P,"--")
+
COUNTIFS('Raw Data'!$AL:$AL,"&lt;=" &amp;DATE(LEFT($AV$3, 4), MONTH("1 " &amp; AE$6 &amp; " " &amp; LEFT($AV$3, 4)) + 1, 0 ), 'Raw Data'!$AL:$AL,"&gt;" &amp;DATE(LEFT($AV$3, 4), MONTH("1 " &amp; AE$6 &amp; " " &amp; LEFT($AV$3, 4)), 0 ),  'Raw Data'!$D:$D,"*ithdrawn*",  'Raw Data'!$H:$H,"Non*", 'Raw Data'!$P:$P,""&amp;'Raw Data'!$B$1,'Raw Data'!$D:$D,"&lt;&gt;*ithdr*",'Raw Data'!$D:$D,"&lt;&gt;*ancel*")</f>
        <v>0</v>
      </c>
      <c r="AF74" s="73"/>
      <c r="AG74" s="73"/>
      <c r="AH74" s="77"/>
      <c r="AI74" s="106">
        <f>COUNTIFS('Raw Data'!$AL:$AL,"&lt;=" &amp;DATE(LEFT($AV$3, 4), MONTH("1 " &amp; AI$6 &amp; " " &amp; LEFT($AV$3, 4)) + 1, 0 ), 'Raw Data'!$AL:$AL,"&gt;" &amp;DATE(LEFT($AV$3, 4), MONTH("1 " &amp; AI$6 &amp; " " &amp; LEFT($AV$3, 4)), 0 ),  'Raw Data'!$D:$D,"*ithdrawn*",  'Raw Data'!$H:$H,"Non*", 'Raw Data'!$O:$O,""&amp;'Raw Data'!$B$1,'Raw Data'!$D:$D,"&lt;&gt;*ithdr*",'Raw Data'!$D:$D,"&lt;&gt;*ancel*",'Raw Data'!$P:$P,"--")
+
COUNTIFS('Raw Data'!$AL:$AL,"&lt;=" &amp;DATE(LEFT($AV$3, 4), MONTH("1 " &amp; AI$6 &amp; " " &amp; LEFT($AV$3, 4)) + 1, 0 ), 'Raw Data'!$AL:$AL,"&gt;" &amp;DATE(LEFT($AV$3, 4), MONTH("1 " &amp; AI$6 &amp; " " &amp; LEFT($AV$3, 4)), 0 ),  'Raw Data'!$D:$D,"*ithdrawn*",  'Raw Data'!$H:$H,"Non*", 'Raw Data'!$P:$P,""&amp;'Raw Data'!$B$1,'Raw Data'!$D:$D,"&lt;&gt;*ithdr*",'Raw Data'!$D:$D,"&lt;&gt;*ancel*")</f>
        <v>0</v>
      </c>
      <c r="AJ74" s="73"/>
      <c r="AK74" s="73"/>
      <c r="AL74" s="77"/>
      <c r="AM74" s="106">
        <f>COUNTIFS('Raw Data'!$AL:$AL,"&lt;=" &amp;DATE(LEFT($AV$3, 4), MONTH("1 " &amp; AM$6 &amp; " " &amp; LEFT($AV$3, 4)) + 1, 0 ), 'Raw Data'!$AL:$AL,"&gt;" &amp;DATE(LEFT($AV$3, 4), MONTH("1 " &amp; AM$6 &amp; " " &amp; LEFT($AV$3, 4)), 0 ),  'Raw Data'!$D:$D,"*ithdrawn*",  'Raw Data'!$H:$H,"Non*", 'Raw Data'!$O:$O,""&amp;'Raw Data'!$B$1,'Raw Data'!$D:$D,"&lt;&gt;*ithdr*",'Raw Data'!$D:$D,"&lt;&gt;*ancel*",'Raw Data'!$P:$P,"--")
+
COUNTIFS('Raw Data'!$AL:$AL,"&lt;=" &amp;DATE(LEFT($AV$3, 4), MONTH("1 " &amp; AM$6 &amp; " " &amp; LEFT($AV$3, 4)) + 1, 0 ), 'Raw Data'!$AL:$AL,"&gt;" &amp;DATE(LEFT($AV$3, 4), MONTH("1 " &amp; AM$6 &amp; " " &amp; LEFT($AV$3, 4)), 0 ),  'Raw Data'!$D:$D,"*ithdrawn*",  'Raw Data'!$H:$H,"Non*", 'Raw Data'!$P:$P,""&amp;'Raw Data'!$B$1,'Raw Data'!$D:$D,"&lt;&gt;*ithdr*",'Raw Data'!$D:$D,"&lt;&gt;*ancel*")</f>
        <v>0</v>
      </c>
      <c r="AN74" s="73"/>
      <c r="AO74" s="73"/>
      <c r="AP74" s="77"/>
      <c r="AQ74" s="106">
        <f>COUNTIFS('Raw Data'!$AL:$AL,"&lt;=" &amp;DATE(LEFT($AV$3, 4), MONTH("1 " &amp; AQ$6 &amp; " " &amp; LEFT($AV$3, 4)) + 1, 0 ), 'Raw Data'!$AL:$AL,"&gt;" &amp;DATE(LEFT($AV$3, 4), MONTH("1 " &amp; AQ$6 &amp; " " &amp; LEFT($AV$3, 4)), 0 ),  'Raw Data'!$D:$D,"*ithdrawn*",  'Raw Data'!$H:$H,"Non*", 'Raw Data'!$O:$O,""&amp;'Raw Data'!$B$1,'Raw Data'!$D:$D,"&lt;&gt;*ithdr*",'Raw Data'!$D:$D,"&lt;&gt;*ancel*",'Raw Data'!$P:$P,"--")
+
COUNTIFS('Raw Data'!$AL:$AL,"&lt;=" &amp;DATE(LEFT($AV$3, 4), MONTH("1 " &amp; AQ$6 &amp; " " &amp; LEFT($AV$3, 4)) + 1, 0 ), 'Raw Data'!$AL:$AL,"&gt;" &amp;DATE(LEFT($AV$3, 4), MONTH("1 " &amp; AQ$6 &amp; " " &amp; LEFT($AV$3, 4)), 0 ),  'Raw Data'!$D:$D,"*ithdrawn*",  'Raw Data'!$H:$H,"Non*", 'Raw Data'!$P:$P,""&amp;'Raw Data'!$B$1,'Raw Data'!$D:$D,"&lt;&gt;*ithdr*",'Raw Data'!$D:$D,"&lt;&gt;*ancel*")</f>
        <v>0</v>
      </c>
      <c r="AR74" s="73"/>
      <c r="AS74" s="73"/>
      <c r="AT74" s="77"/>
      <c r="AU74" s="106">
        <f>COUNTIFS('Raw Data'!$AL:$AL,"&lt;=" &amp;DATE(MID($AV$3, 15, 4), MONTH("1 " &amp; AU$6 &amp; " " &amp; MID($AV$3, 15, 4)) + 1, 0 ), 'Raw Data'!$AL:$AL,"&gt;" &amp;DATE(MID($AV$3, 15, 4), MONTH("1 " &amp; AU$6 &amp; " " &amp; MID($AV$3, 15, 4)), 0 ),  'Raw Data'!$D:$D,"*ithdrawn*",  'Raw Data'!$H:$H,"Non*", 'Raw Data'!$O:$O,""&amp;'Raw Data'!$B$1,'Raw Data'!$D:$D,"&lt;&gt;*ithdr*",'Raw Data'!$D:$D,"&lt;&gt;*ancel*",'Raw Data'!$P:$P,"--")
+
COUNTIFS('Raw Data'!$AL:$AL,"&lt;=" &amp;DATE(MID($AV$3, 15, 4), MONTH("1 " &amp; AU$6 &amp; " " &amp; MID($AV$3, 15, 4)) + 1, 0 ), 'Raw Data'!$AL:$AL,"&gt;" &amp;DATE(MID($AV$3, 15, 4), MONTH("1 " &amp; AU$6 &amp; " " &amp; MID($AV$3, 15, 4)), 0 ),  'Raw Data'!$D:$D,"*ithdrawn*",  'Raw Data'!$H:$H,"Non*", 'Raw Data'!$P:$P,""&amp;'Raw Data'!$B$1,'Raw Data'!$D:$D,"&lt;&gt;*ithdr*",'Raw Data'!$D:$D,"&lt;&gt;*ancel*")</f>
        <v>0</v>
      </c>
      <c r="AV74" s="73"/>
      <c r="AW74" s="73"/>
      <c r="AX74" s="77"/>
      <c r="AY74" s="106">
        <f>COUNTIFS('Raw Data'!$AL:$AL,"&lt;=" &amp;DATE(MID($AV$3, 15, 4), MONTH("1 " &amp; AY$6 &amp; " " &amp; MID($AV$3, 15, 4)) + 1, 0 ), 'Raw Data'!$AL:$AL,"&gt;" &amp;DATE(MID($AV$3, 15, 4), MONTH("1 " &amp; AY$6 &amp; " " &amp; MID($AV$3, 15, 4)), 0 ),  'Raw Data'!$D:$D,"*ithdrawn*",  'Raw Data'!$H:$H,"Non*", 'Raw Data'!$O:$O,""&amp;'Raw Data'!$B$1,'Raw Data'!$D:$D,"&lt;&gt;*ithdr*",'Raw Data'!$D:$D,"&lt;&gt;*ancel*",'Raw Data'!$P:$P,"--")
+
COUNTIFS('Raw Data'!$AL:$AL,"&lt;=" &amp;DATE(MID($AV$3, 15, 4), MONTH("1 " &amp; AY$6 &amp; " " &amp; MID($AV$3, 15, 4)) + 1, 0 ), 'Raw Data'!$AL:$AL,"&gt;" &amp;DATE(MID($AV$3, 15, 4), MONTH("1 " &amp; AY$6 &amp; " " &amp; MID($AV$3, 15, 4)), 0 ),  'Raw Data'!$D:$D,"*ithdrawn*",  'Raw Data'!$H:$H,"Non*", 'Raw Data'!$P:$P,""&amp;'Raw Data'!$B$1,'Raw Data'!$D:$D,"&lt;&gt;*ithdr*",'Raw Data'!$D:$D,"&lt;&gt;*ancel*")</f>
        <v>0</v>
      </c>
      <c r="AZ74" s="73"/>
      <c r="BA74" s="73"/>
      <c r="BB74" s="77"/>
      <c r="BC74" s="106">
        <f>COUNTIFS('Raw Data'!$AL:$AL,"&lt;=" &amp;DATE(MID($AV$3, 15, 4), MONTH("1 " &amp; BC$6 &amp; " " &amp; MID($AV$3, 15, 4)) + 1, 0 ), 'Raw Data'!$AL:$AL,"&gt;" &amp;DATE(MID($AV$3, 15, 4), MONTH("1 " &amp; BC$6 &amp; " " &amp; MID($AV$3, 15, 4)), 0 ),  'Raw Data'!$D:$D,"*ithdrawn*",  'Raw Data'!$H:$H,"Non*", 'Raw Data'!$O:$O,""&amp;'Raw Data'!$B$1,'Raw Data'!$D:$D,"&lt;&gt;*ithdr*",'Raw Data'!$D:$D,"&lt;&gt;*ancel*",'Raw Data'!$P:$P,"--")
+
COUNTIFS('Raw Data'!$AL:$AL,"&lt;=" &amp;DATE(MID($AV$3, 15, 4), MONTH("1 " &amp; BC$6 &amp; " " &amp; MID($AV$3, 15, 4)) + 1, 0 ), 'Raw Data'!$AL:$AL,"&gt;" &amp;DATE(MID($AV$3, 15, 4), MONTH("1 " &amp; BC$6 &amp; " " &amp; MID($AV$3, 15, 4)), 0 ),  'Raw Data'!$D:$D,"*ithdrawn*",  'Raw Data'!$H:$H,"Non*", 'Raw Data'!$P:$P,""&amp;'Raw Data'!$B$1,'Raw Data'!$D:$D,"&lt;&gt;*ithdr*",'Raw Data'!$D:$D,"&lt;&gt;*ancel*")</f>
        <v>0</v>
      </c>
      <c r="BD74" s="73"/>
      <c r="BE74" s="73"/>
      <c r="BF74" s="74"/>
    </row>
    <row r="75" ht="12.75" customHeight="1">
      <c r="A75" s="75" t="s">
        <v>148</v>
      </c>
      <c r="B75" s="73"/>
      <c r="C75" s="73"/>
      <c r="D75" s="73"/>
      <c r="E75" s="73"/>
      <c r="F75" s="73"/>
      <c r="G75" s="73"/>
      <c r="H75" s="73"/>
      <c r="I75" s="73"/>
      <c r="J75" s="77"/>
      <c r="K75" s="109">
        <f>COUNTIFS('Raw Data'!$AL:$AL,"&lt;=" &amp;DATE(LEFT($AV$3, 4), MONTH("1 " &amp; K$6 &amp; " " &amp; LEFT($AV$3, 4)) + 1, 0 ), 'Raw Data'!$AL:$AL,"&gt;" &amp;DATE(LEFT($AV$3, 4), MONTH("1 " &amp; K$6 &amp; " " &amp; LEFT($AV$3, 4)), 0 ),  'Raw Data'!$D:$D,"*tarte*", 'Raw Data'!$AN:$AN, "", 'Raw Data'!$O:$O,""&amp;'Raw Data'!$B$1,'Raw Data'!$D:$D,"&lt;&gt;*ithdr*",'Raw Data'!$D:$D,"&lt;&gt;*ancel*",'Raw Data'!$P:$P,"--")
+
COUNTIFS('Raw Data'!$AL:$AL,"&lt;=" &amp;DATE(LEFT($AV$3, 4), MONTH("1 " &amp; K$6 &amp; " " &amp; LEFT($AV$3, 4)) + 1, 0 ), 'Raw Data'!$AL:$AL,"&gt;" &amp;DATE(LEFT($AV$3, 4), MONTH("1 " &amp; K$6 &amp; " " &amp; LEFT($AV$3, 4)), 0 ),  'Raw Data'!$D:$D,"*tarte*", 'Raw Data'!$AN:$AN, "", 'Raw Data'!$P:$P,""&amp;'Raw Data'!$B$1,'Raw Data'!$D:$D,"&lt;&gt;*ithdr*",'Raw Data'!$D:$D,"&lt;&gt;*ancel*")</f>
        <v>0</v>
      </c>
      <c r="L75" s="73"/>
      <c r="M75" s="73"/>
      <c r="N75" s="77"/>
      <c r="O75" s="109">
        <f>COUNTIFS('Raw Data'!$AL:$AL,"&lt;=" &amp;DATE(LEFT($AV$3, 4), MONTH("1 " &amp; O$6 &amp; " " &amp; LEFT($AV$3, 4)) + 1, 0 ), 'Raw Data'!$AL:$AL,"&gt;" &amp;DATE(LEFT($AV$3, 4), MONTH("1 " &amp; O$6 &amp; " " &amp; LEFT($AV$3, 4)), 0 ),  'Raw Data'!$D:$D,"*tarte*", 'Raw Data'!$AN:$AN, "", 'Raw Data'!$O:$O,""&amp;'Raw Data'!$B$1,'Raw Data'!$D:$D,"&lt;&gt;*ithdr*",'Raw Data'!$D:$D,"&lt;&gt;*ancel*",'Raw Data'!$P:$P,"--")
+
COUNTIFS('Raw Data'!$AL:$AL,"&lt;=" &amp;DATE(LEFT($AV$3, 4), MONTH("1 " &amp; O$6 &amp; " " &amp; LEFT($AV$3, 4)) + 1, 0 ), 'Raw Data'!$AL:$AL,"&gt;" &amp;DATE(LEFT($AV$3, 4), MONTH("1 " &amp; O$6 &amp; " " &amp; LEFT($AV$3, 4)), 0 ),  'Raw Data'!$D:$D,"*tarte*", 'Raw Data'!$AN:$AN, "", 'Raw Data'!$P:$P,""&amp;'Raw Data'!$B$1,'Raw Data'!$D:$D,"&lt;&gt;*ithdr*",'Raw Data'!$D:$D,"&lt;&gt;*ancel*")</f>
        <v>0</v>
      </c>
      <c r="P75" s="73"/>
      <c r="Q75" s="73"/>
      <c r="R75" s="77"/>
      <c r="S75" s="109">
        <f>COUNTIFS('Raw Data'!$AL:$AL,"&lt;=" &amp;DATE(LEFT($AV$3, 4), MONTH("1 " &amp; S$6 &amp; " " &amp; LEFT($AV$3, 4)) + 1, 0 ), 'Raw Data'!$AL:$AL,"&gt;" &amp;DATE(LEFT($AV$3, 4), MONTH("1 " &amp; S$6 &amp; " " &amp; LEFT($AV$3, 4)), 0 ),  'Raw Data'!$D:$D,"*tarte*", 'Raw Data'!$AN:$AN, "", 'Raw Data'!$O:$O,""&amp;'Raw Data'!$B$1,'Raw Data'!$D:$D,"&lt;&gt;*ithdr*",'Raw Data'!$D:$D,"&lt;&gt;*ancel*",'Raw Data'!$P:$P,"--")
+
COUNTIFS('Raw Data'!$AL:$AL,"&lt;=" &amp;DATE(LEFT($AV$3, 4), MONTH("1 " &amp; S$6 &amp; " " &amp; LEFT($AV$3, 4)) + 1, 0 ), 'Raw Data'!$AL:$AL,"&gt;" &amp;DATE(LEFT($AV$3, 4), MONTH("1 " &amp; S$6 &amp; " " &amp; LEFT($AV$3, 4)), 0 ),  'Raw Data'!$D:$D,"*tarte*", 'Raw Data'!$AN:$AN, "", 'Raw Data'!$P:$P,""&amp;'Raw Data'!$B$1,'Raw Data'!$D:$D,"&lt;&gt;*ithdr*",'Raw Data'!$D:$D,"&lt;&gt;*ancel*")</f>
        <v>0</v>
      </c>
      <c r="T75" s="73"/>
      <c r="U75" s="73"/>
      <c r="V75" s="77"/>
      <c r="W75" s="109">
        <f>COUNTIFS('Raw Data'!$AL:$AL,"&lt;=" &amp;DATE(LEFT($AV$3, 4), MONTH("1 " &amp; W$6 &amp; " " &amp; LEFT($AV$3, 4)) + 1, 0 ), 'Raw Data'!$AL:$AL,"&gt;" &amp;DATE(LEFT($AV$3, 4), MONTH("1 " &amp; W$6 &amp; " " &amp; LEFT($AV$3, 4)), 0 ),  'Raw Data'!$D:$D,"*tarte*", 'Raw Data'!$AN:$AN, "", 'Raw Data'!$O:$O,""&amp;'Raw Data'!$B$1,'Raw Data'!$D:$D,"&lt;&gt;*ithdr*",'Raw Data'!$D:$D,"&lt;&gt;*ancel*",'Raw Data'!$P:$P,"--")
+
COUNTIFS('Raw Data'!$AL:$AL,"&lt;=" &amp;DATE(LEFT($AV$3, 4), MONTH("1 " &amp; W$6 &amp; " " &amp; LEFT($AV$3, 4)) + 1, 0 ), 'Raw Data'!$AL:$AL,"&gt;" &amp;DATE(LEFT($AV$3, 4), MONTH("1 " &amp; W$6 &amp; " " &amp; LEFT($AV$3, 4)), 0 ),  'Raw Data'!$D:$D,"*tarte*", 'Raw Data'!$AN:$AN, "", 'Raw Data'!$P:$P,""&amp;'Raw Data'!$B$1,'Raw Data'!$D:$D,"&lt;&gt;*ithdr*",'Raw Data'!$D:$D,"&lt;&gt;*ancel*")</f>
        <v>0</v>
      </c>
      <c r="X75" s="73"/>
      <c r="Y75" s="73"/>
      <c r="Z75" s="77"/>
      <c r="AA75" s="109">
        <f>COUNTIFS('Raw Data'!$AL:$AL,"&lt;=" &amp;DATE(LEFT($AV$3, 4), MONTH("1 " &amp; AA$6 &amp; " " &amp; LEFT($AV$3, 4)) + 1, 0 ), 'Raw Data'!$AL:$AL,"&gt;" &amp;DATE(LEFT($AV$3, 4), MONTH("1 " &amp; AA$6 &amp; " " &amp; LEFT($AV$3, 4)), 0 ),  'Raw Data'!$D:$D,"*tarte*", 'Raw Data'!$AN:$AN, "", 'Raw Data'!$O:$O,""&amp;'Raw Data'!$B$1,'Raw Data'!$D:$D,"&lt;&gt;*ithdr*",'Raw Data'!$D:$D,"&lt;&gt;*ancel*",'Raw Data'!$P:$P,"--")
+
COUNTIFS('Raw Data'!$AL:$AL,"&lt;=" &amp;DATE(LEFT($AV$3, 4), MONTH("1 " &amp; AA$6 &amp; " " &amp; LEFT($AV$3, 4)) + 1, 0 ), 'Raw Data'!$AL:$AL,"&gt;" &amp;DATE(LEFT($AV$3, 4), MONTH("1 " &amp; AA$6 &amp; " " &amp; LEFT($AV$3, 4)), 0 ),  'Raw Data'!$D:$D,"*tarte*", 'Raw Data'!$AN:$AN, "", 'Raw Data'!$P:$P,""&amp;'Raw Data'!$B$1,'Raw Data'!$D:$D,"&lt;&gt;*ithdr*",'Raw Data'!$D:$D,"&lt;&gt;*ancel*")</f>
        <v>0</v>
      </c>
      <c r="AB75" s="73"/>
      <c r="AC75" s="73"/>
      <c r="AD75" s="77"/>
      <c r="AE75" s="109">
        <f>COUNTIFS('Raw Data'!$AL:$AL,"&lt;=" &amp;DATE(LEFT($AV$3, 4), MONTH("1 " &amp; AE$6 &amp; " " &amp; LEFT($AV$3, 4)) + 1, 0 ), 'Raw Data'!$AL:$AL,"&gt;" &amp;DATE(LEFT($AV$3, 4), MONTH("1 " &amp; AE$6 &amp; " " &amp; LEFT($AV$3, 4)), 0 ),  'Raw Data'!$D:$D,"*tarte*", 'Raw Data'!$AN:$AN, "", 'Raw Data'!$O:$O,""&amp;'Raw Data'!$B$1,'Raw Data'!$D:$D,"&lt;&gt;*ithdr*",'Raw Data'!$D:$D,"&lt;&gt;*ancel*",'Raw Data'!$P:$P,"--")
+
COUNTIFS('Raw Data'!$AL:$AL,"&lt;=" &amp;DATE(LEFT($AV$3, 4), MONTH("1 " &amp; AE$6 &amp; " " &amp; LEFT($AV$3, 4)) + 1, 0 ), 'Raw Data'!$AL:$AL,"&gt;" &amp;DATE(LEFT($AV$3, 4), MONTH("1 " &amp; AE$6 &amp; " " &amp; LEFT($AV$3, 4)), 0 ),  'Raw Data'!$D:$D,"*tarte*", 'Raw Data'!$AN:$AN, "", 'Raw Data'!$P:$P,""&amp;'Raw Data'!$B$1,'Raw Data'!$D:$D,"&lt;&gt;*ithdr*",'Raw Data'!$D:$D,"&lt;&gt;*ancel*")</f>
        <v>0</v>
      </c>
      <c r="AF75" s="73"/>
      <c r="AG75" s="73"/>
      <c r="AH75" s="77"/>
      <c r="AI75" s="109">
        <f>COUNTIFS('Raw Data'!$AL:$AL,"&lt;=" &amp;DATE(LEFT($AV$3, 4), MONTH("1 " &amp; AI$6 &amp; " " &amp; LEFT($AV$3, 4)) + 1, 0 ), 'Raw Data'!$AL:$AL,"&gt;" &amp;DATE(LEFT($AV$3, 4), MONTH("1 " &amp; AI$6 &amp; " " &amp; LEFT($AV$3, 4)), 0 ),  'Raw Data'!$D:$D,"*tarte*", 'Raw Data'!$AN:$AN, "", 'Raw Data'!$O:$O,""&amp;'Raw Data'!$B$1,'Raw Data'!$D:$D,"&lt;&gt;*ithdr*",'Raw Data'!$D:$D,"&lt;&gt;*ancel*",'Raw Data'!$P:$P,"--")
+
COUNTIFS('Raw Data'!$AL:$AL,"&lt;=" &amp;DATE(LEFT($AV$3, 4), MONTH("1 " &amp; AI$6 &amp; " " &amp; LEFT($AV$3, 4)) + 1, 0 ), 'Raw Data'!$AL:$AL,"&gt;" &amp;DATE(LEFT($AV$3, 4), MONTH("1 " &amp; AI$6 &amp; " " &amp; LEFT($AV$3, 4)), 0 ),  'Raw Data'!$D:$D,"*tarte*", 'Raw Data'!$AN:$AN, "", 'Raw Data'!$P:$P,""&amp;'Raw Data'!$B$1,'Raw Data'!$D:$D,"&lt;&gt;*ithdr*",'Raw Data'!$D:$D,"&lt;&gt;*ancel*")</f>
        <v>0</v>
      </c>
      <c r="AJ75" s="73"/>
      <c r="AK75" s="73"/>
      <c r="AL75" s="77"/>
      <c r="AM75" s="109">
        <f>COUNTIFS('Raw Data'!$AL:$AL,"&lt;=" &amp;DATE(LEFT($AV$3, 4), MONTH("1 " &amp; AM$6 &amp; " " &amp; LEFT($AV$3, 4)) + 1, 0 ), 'Raw Data'!$AL:$AL,"&gt;" &amp;DATE(LEFT($AV$3, 4), MONTH("1 " &amp; AM$6 &amp; " " &amp; LEFT($AV$3, 4)), 0 ),  'Raw Data'!$D:$D,"*tarte*", 'Raw Data'!$AN:$AN, "", 'Raw Data'!$O:$O,""&amp;'Raw Data'!$B$1,'Raw Data'!$D:$D,"&lt;&gt;*ithdr*",'Raw Data'!$D:$D,"&lt;&gt;*ancel*",'Raw Data'!$P:$P,"--")
+
COUNTIFS('Raw Data'!$AL:$AL,"&lt;=" &amp;DATE(LEFT($AV$3, 4), MONTH("1 " &amp; AM$6 &amp; " " &amp; LEFT($AV$3, 4)) + 1, 0 ), 'Raw Data'!$AL:$AL,"&gt;" &amp;DATE(LEFT($AV$3, 4), MONTH("1 " &amp; AM$6 &amp; " " &amp; LEFT($AV$3, 4)), 0 ),  'Raw Data'!$D:$D,"*tarte*", 'Raw Data'!$AN:$AN, "", 'Raw Data'!$P:$P,""&amp;'Raw Data'!$B$1,'Raw Data'!$D:$D,"&lt;&gt;*ithdr*",'Raw Data'!$D:$D,"&lt;&gt;*ancel*")</f>
        <v>0</v>
      </c>
      <c r="AN75" s="73"/>
      <c r="AO75" s="73"/>
      <c r="AP75" s="77"/>
      <c r="AQ75" s="109">
        <f>COUNTIFS('Raw Data'!$AL:$AL,"&lt;=" &amp;DATE(LEFT($AV$3, 4), MONTH("1 " &amp; AQ$6 &amp; " " &amp; LEFT($AV$3, 4)) + 1, 0 ), 'Raw Data'!$AL:$AL,"&gt;" &amp;DATE(LEFT($AV$3, 4), MONTH("1 " &amp; AQ$6 &amp; " " &amp; LEFT($AV$3, 4)), 0 ),  'Raw Data'!$D:$D,"*tarte*", 'Raw Data'!$AN:$AN, "", 'Raw Data'!$O:$O,""&amp;'Raw Data'!$B$1,'Raw Data'!$D:$D,"&lt;&gt;*ithdr*",'Raw Data'!$D:$D,"&lt;&gt;*ancel*",'Raw Data'!$P:$P,"--")
+
COUNTIFS('Raw Data'!$AL:$AL,"&lt;=" &amp;DATE(LEFT($AV$3, 4), MONTH("1 " &amp; AQ$6 &amp; " " &amp; LEFT($AV$3, 4)) + 1, 0 ), 'Raw Data'!$AL:$AL,"&gt;" &amp;DATE(LEFT($AV$3, 4), MONTH("1 " &amp; AQ$6 &amp; " " &amp; LEFT($AV$3, 4)), 0 ),  'Raw Data'!$D:$D,"*tarte*", 'Raw Data'!$AN:$AN, "", 'Raw Data'!$P:$P,""&amp;'Raw Data'!$B$1,'Raw Data'!$D:$D,"&lt;&gt;*ithdr*",'Raw Data'!$D:$D,"&lt;&gt;*ancel*")</f>
        <v>0</v>
      </c>
      <c r="AR75" s="73"/>
      <c r="AS75" s="73"/>
      <c r="AT75" s="77"/>
      <c r="AU75" s="109">
        <f>COUNTIFS('Raw Data'!$AL:$AL,"&lt;=" &amp;DATE(MID($AV$3, 15, 4), MONTH("1 " &amp; AU$6 &amp; " " &amp; MID($AV$3, 15, 4)) + 1, 0 ), 'Raw Data'!$AL:$AL,"&gt;" &amp;DATE(MID($AV$3, 15, 4), MONTH("1 " &amp; AU$6 &amp; " " &amp; MID($AV$3, 15, 4)), 0 ),  'Raw Data'!$D:$D,"*tarte*", 'Raw Data'!$AN:$AN, "", 'Raw Data'!$O:$O,""&amp;'Raw Data'!$B$1,'Raw Data'!$D:$D,"&lt;&gt;*ithdr*",'Raw Data'!$D:$D,"&lt;&gt;*ancel*",'Raw Data'!$P:$P,"--")
+
COUNTIFS('Raw Data'!$AL:$AL,"&lt;=" &amp;DATE(MID($AV$3, 15, 4), MONTH("1 " &amp; AU$6 &amp; " " &amp; MID($AV$3, 15, 4)) + 1, 0 ), 'Raw Data'!$AL:$AL,"&gt;" &amp;DATE(MID($AV$3, 15, 4), MONTH("1 " &amp; AU$6 &amp; " " &amp; MID($AV$3, 15, 4)), 0 ),  'Raw Data'!$D:$D,"*tarte*", 'Raw Data'!$AN:$AN, "", 'Raw Data'!$P:$P,""&amp;'Raw Data'!$B$1,'Raw Data'!$D:$D,"&lt;&gt;*ithdr*",'Raw Data'!$D:$D,"&lt;&gt;*ancel*")</f>
        <v>0</v>
      </c>
      <c r="AV75" s="73"/>
      <c r="AW75" s="73"/>
      <c r="AX75" s="77"/>
      <c r="AY75" s="109">
        <f>COUNTIFS('Raw Data'!$AL:$AL,"&lt;=" &amp;DATE(MID($AV$3, 15, 4), MONTH("1 " &amp; AY$6 &amp; " " &amp; MID($AV$3, 15, 4)) + 1, 0 ), 'Raw Data'!$AL:$AL,"&gt;" &amp;DATE(MID($AV$3, 15, 4), MONTH("1 " &amp; AY$6 &amp; " " &amp; MID($AV$3, 15, 4)), 0 ),  'Raw Data'!$D:$D,"*tarte*", 'Raw Data'!$AN:$AN, "", 'Raw Data'!$O:$O,""&amp;'Raw Data'!$B$1,'Raw Data'!$D:$D,"&lt;&gt;*ithdr*",'Raw Data'!$D:$D,"&lt;&gt;*ancel*",'Raw Data'!$P:$P,"--")
+
COUNTIFS('Raw Data'!$AL:$AL,"&lt;=" &amp;DATE(MID($AV$3, 15, 4), MONTH("1 " &amp; AY$6 &amp; " " &amp; MID($AV$3, 15, 4)) + 1, 0 ), 'Raw Data'!$AL:$AL,"&gt;" &amp;DATE(MID($AV$3, 15, 4), MONTH("1 " &amp; AY$6 &amp; " " &amp; MID($AV$3, 15, 4)), 0 ),  'Raw Data'!$D:$D,"*tarte*", 'Raw Data'!$AN:$AN, "", 'Raw Data'!$P:$P,""&amp;'Raw Data'!$B$1,'Raw Data'!$D:$D,"&lt;&gt;*ithdr*",'Raw Data'!$D:$D,"&lt;&gt;*ancel*")</f>
        <v>0</v>
      </c>
      <c r="AZ75" s="73"/>
      <c r="BA75" s="73"/>
      <c r="BB75" s="77"/>
      <c r="BC75" s="109">
        <f>COUNTIFS('Raw Data'!$AL:$AL,"&lt;=" &amp;DATE(MID($AV$3, 15, 4), MONTH("1 " &amp; BC$6 &amp; " " &amp; MID($AV$3, 15, 4)) + 1, 0 ), 'Raw Data'!$AL:$AL,"&gt;" &amp;DATE(MID($AV$3, 15, 4), MONTH("1 " &amp; BC$6 &amp; " " &amp; MID($AV$3, 15, 4)), 0 ),  'Raw Data'!$D:$D,"*tarte*", 'Raw Data'!$AN:$AN, "", 'Raw Data'!$O:$O,""&amp;'Raw Data'!$B$1,'Raw Data'!$D:$D,"&lt;&gt;*ithdr*",'Raw Data'!$D:$D,"&lt;&gt;*ancel*",'Raw Data'!$P:$P,"--")
+
COUNTIFS('Raw Data'!$AL:$AL,"&lt;=" &amp;DATE(MID($AV$3, 15, 4), MONTH("1 " &amp; BC$6 &amp; " " &amp; MID($AV$3, 15, 4)) + 1, 0 ), 'Raw Data'!$AL:$AL,"&gt;" &amp;DATE(MID($AV$3, 15, 4), MONTH("1 " &amp; BC$6 &amp; " " &amp; MID($AV$3, 15, 4)), 0 ),  'Raw Data'!$D:$D,"*tarte*", 'Raw Data'!$AN:$AN, "", 'Raw Data'!$P:$P,""&amp;'Raw Data'!$B$1,'Raw Data'!$D:$D,"&lt;&gt;*ithdr*",'Raw Data'!$D:$D,"&lt;&gt;*ancel*")</f>
        <v>0</v>
      </c>
      <c r="BD75" s="73"/>
      <c r="BE75" s="73"/>
      <c r="BF75" s="74"/>
    </row>
    <row r="76" ht="12.75" customHeight="1">
      <c r="A76" s="93" t="s">
        <v>144</v>
      </c>
      <c r="B76" s="73"/>
      <c r="C76" s="73"/>
      <c r="D76" s="73"/>
      <c r="E76" s="73"/>
      <c r="F76" s="73"/>
      <c r="G76" s="73"/>
      <c r="H76" s="73"/>
      <c r="I76" s="73"/>
      <c r="J76" s="77"/>
      <c r="K76" s="106">
        <f>COUNTIFS('Raw Data'!$AL:$AL,"&lt;=" &amp;DATE(LEFT($AV$3, 4), MONTH("1 " &amp; K$6 &amp; " " &amp; LEFT($AV$3, 4)) + 1, 0 ), 'Raw Data'!$AL:$AL,"&gt;" &amp;DATE(LEFT($AV$3, 4), MONTH("1 " &amp; K$6 &amp; " " &amp; LEFT($AV$3, 4)), 0 ),  'Raw Data'!$D:$D,"*tarte*",  'Raw Data'!$H:$H,"Ear*", 'Raw Data'!$AN:$AN, "", 'Raw Data'!$O:$O,""&amp;'Raw Data'!$B$1,'Raw Data'!$D:$D,"&lt;&gt;*ithdr*",'Raw Data'!$D:$D,"&lt;&gt;*ancel*",'Raw Data'!$P:$P,"--")
+
COUNTIFS('Raw Data'!$AL:$AL,"&lt;=" &amp;DATE(LEFT($AV$3, 4), MONTH("1 " &amp; K$6 &amp; " " &amp; LEFT($AV$3, 4)) + 1, 0 ), 'Raw Data'!$AL:$AL,"&gt;" &amp;DATE(LEFT($AV$3, 4), MONTH("1 " &amp; K$6 &amp; " " &amp; LEFT($AV$3, 4)), 0 ),  'Raw Data'!$D:$D,"*tarte*",  'Raw Data'!$H:$H,"Ear*", 'Raw Data'!$AN:$AN, "", 'Raw Data'!$P:$P,""&amp;'Raw Data'!$B$1,'Raw Data'!$D:$D,"&lt;&gt;*ithdr*",'Raw Data'!$D:$D,"&lt;&gt;*ancel*")</f>
        <v>0</v>
      </c>
      <c r="L76" s="73"/>
      <c r="M76" s="73"/>
      <c r="N76" s="77"/>
      <c r="O76" s="106">
        <f>COUNTIFS('Raw Data'!$AL:$AL,"&lt;=" &amp;DATE(LEFT($AV$3, 4), MONTH("1 " &amp; O$6 &amp; " " &amp; LEFT($AV$3, 4)) + 1, 0 ), 'Raw Data'!$AL:$AL,"&gt;" &amp;DATE(LEFT($AV$3, 4), MONTH("1 " &amp; O$6 &amp; " " &amp; LEFT($AV$3, 4)), 0 ),  'Raw Data'!$D:$D,"*tarte*",  'Raw Data'!$H:$H,"Ear*", 'Raw Data'!$AN:$AN, "", 'Raw Data'!$O:$O,""&amp;'Raw Data'!$B$1,'Raw Data'!$D:$D,"&lt;&gt;*ithdr*",'Raw Data'!$D:$D,"&lt;&gt;*ancel*",'Raw Data'!$P:$P,"--")
+
COUNTIFS('Raw Data'!$AL:$AL,"&lt;=" &amp;DATE(LEFT($AV$3, 4), MONTH("1 " &amp; O$6 &amp; " " &amp; LEFT($AV$3, 4)) + 1, 0 ), 'Raw Data'!$AL:$AL,"&gt;" &amp;DATE(LEFT($AV$3, 4), MONTH("1 " &amp; O$6 &amp; " " &amp; LEFT($AV$3, 4)), 0 ),  'Raw Data'!$D:$D,"*tarte*",  'Raw Data'!$H:$H,"Ear*", 'Raw Data'!$AN:$AN, "", 'Raw Data'!$P:$P,""&amp;'Raw Data'!$B$1,'Raw Data'!$D:$D,"&lt;&gt;*ithdr*",'Raw Data'!$D:$D,"&lt;&gt;*ancel*")</f>
        <v>0</v>
      </c>
      <c r="P76" s="73"/>
      <c r="Q76" s="73"/>
      <c r="R76" s="77"/>
      <c r="S76" s="106">
        <f>COUNTIFS('Raw Data'!$AL:$AL,"&lt;=" &amp;DATE(LEFT($AV$3, 4), MONTH("1 " &amp; S$6 &amp; " " &amp; LEFT($AV$3, 4)) + 1, 0 ), 'Raw Data'!$AL:$AL,"&gt;" &amp;DATE(LEFT($AV$3, 4), MONTH("1 " &amp; S$6 &amp; " " &amp; LEFT($AV$3, 4)), 0 ),  'Raw Data'!$D:$D,"*tarte*",  'Raw Data'!$H:$H,"Ear*", 'Raw Data'!$AN:$AN, "", 'Raw Data'!$O:$O,""&amp;'Raw Data'!$B$1,'Raw Data'!$D:$D,"&lt;&gt;*ithdr*",'Raw Data'!$D:$D,"&lt;&gt;*ancel*",'Raw Data'!$P:$P,"--")
+
COUNTIFS('Raw Data'!$AL:$AL,"&lt;=" &amp;DATE(LEFT($AV$3, 4), MONTH("1 " &amp; S$6 &amp; " " &amp; LEFT($AV$3, 4)) + 1, 0 ), 'Raw Data'!$AL:$AL,"&gt;" &amp;DATE(LEFT($AV$3, 4), MONTH("1 " &amp; S$6 &amp; " " &amp; LEFT($AV$3, 4)), 0 ),  'Raw Data'!$D:$D,"*tarte*",  'Raw Data'!$H:$H,"Ear*", 'Raw Data'!$AN:$AN, "", 'Raw Data'!$P:$P,""&amp;'Raw Data'!$B$1,'Raw Data'!$D:$D,"&lt;&gt;*ithdr*",'Raw Data'!$D:$D,"&lt;&gt;*ancel*")</f>
        <v>0</v>
      </c>
      <c r="T76" s="73"/>
      <c r="U76" s="73"/>
      <c r="V76" s="77"/>
      <c r="W76" s="106">
        <f>COUNTIFS('Raw Data'!$AL:$AL,"&lt;=" &amp;DATE(LEFT($AV$3, 4), MONTH("1 " &amp; W$6 &amp; " " &amp; LEFT($AV$3, 4)) + 1, 0 ), 'Raw Data'!$AL:$AL,"&gt;" &amp;DATE(LEFT($AV$3, 4), MONTH("1 " &amp; W$6 &amp; " " &amp; LEFT($AV$3, 4)), 0 ),  'Raw Data'!$D:$D,"*tarte*",  'Raw Data'!$H:$H,"Ear*", 'Raw Data'!$AN:$AN, "", 'Raw Data'!$O:$O,""&amp;'Raw Data'!$B$1,'Raw Data'!$D:$D,"&lt;&gt;*ithdr*",'Raw Data'!$D:$D,"&lt;&gt;*ancel*",'Raw Data'!$P:$P,"--")
+
COUNTIFS('Raw Data'!$AL:$AL,"&lt;=" &amp;DATE(LEFT($AV$3, 4), MONTH("1 " &amp; W$6 &amp; " " &amp; LEFT($AV$3, 4)) + 1, 0 ), 'Raw Data'!$AL:$AL,"&gt;" &amp;DATE(LEFT($AV$3, 4), MONTH("1 " &amp; W$6 &amp; " " &amp; LEFT($AV$3, 4)), 0 ),  'Raw Data'!$D:$D,"*tarte*",  'Raw Data'!$H:$H,"Ear*", 'Raw Data'!$AN:$AN, "", 'Raw Data'!$P:$P,""&amp;'Raw Data'!$B$1,'Raw Data'!$D:$D,"&lt;&gt;*ithdr*",'Raw Data'!$D:$D,"&lt;&gt;*ancel*")</f>
        <v>0</v>
      </c>
      <c r="X76" s="73"/>
      <c r="Y76" s="73"/>
      <c r="Z76" s="77"/>
      <c r="AA76" s="106">
        <f>COUNTIFS('Raw Data'!$AL:$AL,"&lt;=" &amp;DATE(LEFT($AV$3, 4), MONTH("1 " &amp; AA$6 &amp; " " &amp; LEFT($AV$3, 4)) + 1, 0 ), 'Raw Data'!$AL:$AL,"&gt;" &amp;DATE(LEFT($AV$3, 4), MONTH("1 " &amp; AA$6 &amp; " " &amp; LEFT($AV$3, 4)), 0 ),  'Raw Data'!$D:$D,"*tarte*",  'Raw Data'!$H:$H,"Ear*", 'Raw Data'!$AN:$AN, "", 'Raw Data'!$O:$O,""&amp;'Raw Data'!$B$1,'Raw Data'!$D:$D,"&lt;&gt;*ithdr*",'Raw Data'!$D:$D,"&lt;&gt;*ancel*",'Raw Data'!$P:$P,"--")
+
COUNTIFS('Raw Data'!$AL:$AL,"&lt;=" &amp;DATE(LEFT($AV$3, 4), MONTH("1 " &amp; AA$6 &amp; " " &amp; LEFT($AV$3, 4)) + 1, 0 ), 'Raw Data'!$AL:$AL,"&gt;" &amp;DATE(LEFT($AV$3, 4), MONTH("1 " &amp; AA$6 &amp; " " &amp; LEFT($AV$3, 4)), 0 ),  'Raw Data'!$D:$D,"*tarte*",  'Raw Data'!$H:$H,"Ear*", 'Raw Data'!$AN:$AN, "", 'Raw Data'!$P:$P,""&amp;'Raw Data'!$B$1,'Raw Data'!$D:$D,"&lt;&gt;*ithdr*",'Raw Data'!$D:$D,"&lt;&gt;*ancel*")</f>
        <v>0</v>
      </c>
      <c r="AB76" s="73"/>
      <c r="AC76" s="73"/>
      <c r="AD76" s="77"/>
      <c r="AE76" s="106">
        <f>COUNTIFS('Raw Data'!$AL:$AL,"&lt;=" &amp;DATE(LEFT($AV$3, 4), MONTH("1 " &amp; AE$6 &amp; " " &amp; LEFT($AV$3, 4)) + 1, 0 ), 'Raw Data'!$AL:$AL,"&gt;" &amp;DATE(LEFT($AV$3, 4), MONTH("1 " &amp; AE$6 &amp; " " &amp; LEFT($AV$3, 4)), 0 ),  'Raw Data'!$D:$D,"*tarte*",  'Raw Data'!$H:$H,"Ear*", 'Raw Data'!$AN:$AN, "", 'Raw Data'!$O:$O,""&amp;'Raw Data'!$B$1,'Raw Data'!$D:$D,"&lt;&gt;*ithdr*",'Raw Data'!$D:$D,"&lt;&gt;*ancel*",'Raw Data'!$P:$P,"--")
+
COUNTIFS('Raw Data'!$AL:$AL,"&lt;=" &amp;DATE(LEFT($AV$3, 4), MONTH("1 " &amp; AE$6 &amp; " " &amp; LEFT($AV$3, 4)) + 1, 0 ), 'Raw Data'!$AL:$AL,"&gt;" &amp;DATE(LEFT($AV$3, 4), MONTH("1 " &amp; AE$6 &amp; " " &amp; LEFT($AV$3, 4)), 0 ),  'Raw Data'!$D:$D,"*tarte*",  'Raw Data'!$H:$H,"Ear*", 'Raw Data'!$AN:$AN, "", 'Raw Data'!$P:$P,""&amp;'Raw Data'!$B$1,'Raw Data'!$D:$D,"&lt;&gt;*ithdr*",'Raw Data'!$D:$D,"&lt;&gt;*ancel*")</f>
        <v>0</v>
      </c>
      <c r="AF76" s="73"/>
      <c r="AG76" s="73"/>
      <c r="AH76" s="77"/>
      <c r="AI76" s="106">
        <f>COUNTIFS('Raw Data'!$AL:$AL,"&lt;=" &amp;DATE(LEFT($AV$3, 4), MONTH("1 " &amp; AI$6 &amp; " " &amp; LEFT($AV$3, 4)) + 1, 0 ), 'Raw Data'!$AL:$AL,"&gt;" &amp;DATE(LEFT($AV$3, 4), MONTH("1 " &amp; AI$6 &amp; " " &amp; LEFT($AV$3, 4)), 0 ),  'Raw Data'!$D:$D,"*tarte*",  'Raw Data'!$H:$H,"Ear*", 'Raw Data'!$AN:$AN, "", 'Raw Data'!$O:$O,""&amp;'Raw Data'!$B$1,'Raw Data'!$D:$D,"&lt;&gt;*ithdr*",'Raw Data'!$D:$D,"&lt;&gt;*ancel*",'Raw Data'!$P:$P,"--")
+
COUNTIFS('Raw Data'!$AL:$AL,"&lt;=" &amp;DATE(LEFT($AV$3, 4), MONTH("1 " &amp; AI$6 &amp; " " &amp; LEFT($AV$3, 4)) + 1, 0 ), 'Raw Data'!$AL:$AL,"&gt;" &amp;DATE(LEFT($AV$3, 4), MONTH("1 " &amp; AI$6 &amp; " " &amp; LEFT($AV$3, 4)), 0 ),  'Raw Data'!$D:$D,"*tarte*",  'Raw Data'!$H:$H,"Ear*", 'Raw Data'!$AN:$AN, "", 'Raw Data'!$P:$P,""&amp;'Raw Data'!$B$1,'Raw Data'!$D:$D,"&lt;&gt;*ithdr*",'Raw Data'!$D:$D,"&lt;&gt;*ancel*")</f>
        <v>0</v>
      </c>
      <c r="AJ76" s="73"/>
      <c r="AK76" s="73"/>
      <c r="AL76" s="77"/>
      <c r="AM76" s="106">
        <f>COUNTIFS('Raw Data'!$AL:$AL,"&lt;=" &amp;DATE(LEFT($AV$3, 4), MONTH("1 " &amp; AM$6 &amp; " " &amp; LEFT($AV$3, 4)) + 1, 0 ), 'Raw Data'!$AL:$AL,"&gt;" &amp;DATE(LEFT($AV$3, 4), MONTH("1 " &amp; AM$6 &amp; " " &amp; LEFT($AV$3, 4)), 0 ),  'Raw Data'!$D:$D,"*tarte*",  'Raw Data'!$H:$H,"Ear*", 'Raw Data'!$AN:$AN, "", 'Raw Data'!$O:$O,""&amp;'Raw Data'!$B$1,'Raw Data'!$D:$D,"&lt;&gt;*ithdr*",'Raw Data'!$D:$D,"&lt;&gt;*ancel*",'Raw Data'!$P:$P,"--")
+
COUNTIFS('Raw Data'!$AL:$AL,"&lt;=" &amp;DATE(LEFT($AV$3, 4), MONTH("1 " &amp; AM$6 &amp; " " &amp; LEFT($AV$3, 4)) + 1, 0 ), 'Raw Data'!$AL:$AL,"&gt;" &amp;DATE(LEFT($AV$3, 4), MONTH("1 " &amp; AM$6 &amp; " " &amp; LEFT($AV$3, 4)), 0 ),  'Raw Data'!$D:$D,"*tarte*",  'Raw Data'!$H:$H,"Ear*", 'Raw Data'!$AN:$AN, "", 'Raw Data'!$P:$P,""&amp;'Raw Data'!$B$1,'Raw Data'!$D:$D,"&lt;&gt;*ithdr*",'Raw Data'!$D:$D,"&lt;&gt;*ancel*")</f>
        <v>0</v>
      </c>
      <c r="AN76" s="73"/>
      <c r="AO76" s="73"/>
      <c r="AP76" s="77"/>
      <c r="AQ76" s="106">
        <f>COUNTIFS('Raw Data'!$AL:$AL,"&lt;=" &amp;DATE(LEFT($AV$3, 4), MONTH("1 " &amp; AQ$6 &amp; " " &amp; LEFT($AV$3, 4)) + 1, 0 ), 'Raw Data'!$AL:$AL,"&gt;" &amp;DATE(LEFT($AV$3, 4), MONTH("1 " &amp; AQ$6 &amp; " " &amp; LEFT($AV$3, 4)), 0 ),  'Raw Data'!$D:$D,"*tarte*",  'Raw Data'!$H:$H,"Ear*", 'Raw Data'!$AN:$AN, "", 'Raw Data'!$O:$O,""&amp;'Raw Data'!$B$1,'Raw Data'!$D:$D,"&lt;&gt;*ithdr*",'Raw Data'!$D:$D,"&lt;&gt;*ancel*",'Raw Data'!$P:$P,"--")
+
COUNTIFS('Raw Data'!$AL:$AL,"&lt;=" &amp;DATE(LEFT($AV$3, 4), MONTH("1 " &amp; AQ$6 &amp; " " &amp; LEFT($AV$3, 4)) + 1, 0 ), 'Raw Data'!$AL:$AL,"&gt;" &amp;DATE(LEFT($AV$3, 4), MONTH("1 " &amp; AQ$6 &amp; " " &amp; LEFT($AV$3, 4)), 0 ),  'Raw Data'!$D:$D,"*tarte*",  'Raw Data'!$H:$H,"Ear*", 'Raw Data'!$AN:$AN, "", 'Raw Data'!$P:$P,""&amp;'Raw Data'!$B$1,'Raw Data'!$D:$D,"&lt;&gt;*ithdr*",'Raw Data'!$D:$D,"&lt;&gt;*ancel*")</f>
        <v>0</v>
      </c>
      <c r="AR76" s="73"/>
      <c r="AS76" s="73"/>
      <c r="AT76" s="77"/>
      <c r="AU76" s="106">
        <f>COUNTIFS('Raw Data'!$AL:$AL,"&lt;=" &amp;DATE(MID($AV$3, 15, 4), MONTH("1 " &amp; AU$6 &amp; " " &amp; MID($AV$3, 15, 4)) + 1, 0 ), 'Raw Data'!$AL:$AL,"&gt;" &amp;DATE(MID($AV$3, 15, 4), MONTH("1 " &amp; AU$6 &amp; " " &amp; MID($AV$3, 15, 4)), 0 ),  'Raw Data'!$D:$D,"*tarte*",  'Raw Data'!$H:$H,"Ear*", 'Raw Data'!$AN:$AN, "", 'Raw Data'!$O:$O,""&amp;'Raw Data'!$B$1,'Raw Data'!$D:$D,"&lt;&gt;*ithdr*",'Raw Data'!$D:$D,"&lt;&gt;*ancel*",'Raw Data'!$P:$P,"--")
+
COUNTIFS('Raw Data'!$AL:$AL,"&lt;=" &amp;DATE(MID($AV$3, 15, 4), MONTH("1 " &amp; AU$6 &amp; " " &amp; MID($AV$3, 15, 4)) + 1, 0 ), 'Raw Data'!$AL:$AL,"&gt;" &amp;DATE(MID($AV$3, 15, 4), MONTH("1 " &amp; AU$6 &amp; " " &amp; MID($AV$3, 15, 4)), 0 ),  'Raw Data'!$D:$D,"*tarte*",  'Raw Data'!$H:$H,"Ear*", 'Raw Data'!$AN:$AN, "", 'Raw Data'!$P:$P,""&amp;'Raw Data'!$B$1,'Raw Data'!$D:$D,"&lt;&gt;*ithdr*",'Raw Data'!$D:$D,"&lt;&gt;*ancel*")</f>
        <v>0</v>
      </c>
      <c r="AV76" s="73"/>
      <c r="AW76" s="73"/>
      <c r="AX76" s="77"/>
      <c r="AY76" s="106">
        <f>COUNTIFS('Raw Data'!$AL:$AL,"&lt;=" &amp;DATE(MID($AV$3, 15, 4), MONTH("1 " &amp; AY$6 &amp; " " &amp; MID($AV$3, 15, 4)) + 1, 0 ), 'Raw Data'!$AL:$AL,"&gt;" &amp;DATE(MID($AV$3, 15, 4), MONTH("1 " &amp; AY$6 &amp; " " &amp; MID($AV$3, 15, 4)), 0 ),  'Raw Data'!$D:$D,"*tarte*",  'Raw Data'!$H:$H,"Ear*", 'Raw Data'!$AN:$AN, "", 'Raw Data'!$O:$O,""&amp;'Raw Data'!$B$1,'Raw Data'!$D:$D,"&lt;&gt;*ithdr*",'Raw Data'!$D:$D,"&lt;&gt;*ancel*",'Raw Data'!$P:$P,"--")
+
COUNTIFS('Raw Data'!$AL:$AL,"&lt;=" &amp;DATE(MID($AV$3, 15, 4), MONTH("1 " &amp; AY$6 &amp; " " &amp; MID($AV$3, 15, 4)) + 1, 0 ), 'Raw Data'!$AL:$AL,"&gt;" &amp;DATE(MID($AV$3, 15, 4), MONTH("1 " &amp; AY$6 &amp; " " &amp; MID($AV$3, 15, 4)), 0 ),  'Raw Data'!$D:$D,"*tarte*",  'Raw Data'!$H:$H,"Ear*", 'Raw Data'!$AN:$AN, "", 'Raw Data'!$P:$P,""&amp;'Raw Data'!$B$1,'Raw Data'!$D:$D,"&lt;&gt;*ithdr*",'Raw Data'!$D:$D,"&lt;&gt;*ancel*")</f>
        <v>0</v>
      </c>
      <c r="AZ76" s="73"/>
      <c r="BA76" s="73"/>
      <c r="BB76" s="77"/>
      <c r="BC76" s="106">
        <f>COUNTIFS('Raw Data'!$AL:$AL,"&lt;=" &amp;DATE(MID($AV$3, 15, 4), MONTH("1 " &amp; BC$6 &amp; " " &amp; MID($AV$3, 15, 4)) + 1, 0 ), 'Raw Data'!$AL:$AL,"&gt;" &amp;DATE(MID($AV$3, 15, 4), MONTH("1 " &amp; BC$6 &amp; " " &amp; MID($AV$3, 15, 4)), 0 ),  'Raw Data'!$D:$D,"*tarte*",  'Raw Data'!$H:$H,"Ear*", 'Raw Data'!$AN:$AN, "", 'Raw Data'!$O:$O,""&amp;'Raw Data'!$B$1,'Raw Data'!$D:$D,"&lt;&gt;*ithdr*",'Raw Data'!$D:$D,"&lt;&gt;*ancel*",'Raw Data'!$P:$P,"--")
+
COUNTIFS('Raw Data'!$AL:$AL,"&lt;=" &amp;DATE(MID($AV$3, 15, 4), MONTH("1 " &amp; BC$6 &amp; " " &amp; MID($AV$3, 15, 4)) + 1, 0 ), 'Raw Data'!$AL:$AL,"&gt;" &amp;DATE(MID($AV$3, 15, 4), MONTH("1 " &amp; BC$6 &amp; " " &amp; MID($AV$3, 15, 4)), 0 ),  'Raw Data'!$D:$D,"*tarte*",  'Raw Data'!$H:$H,"Ear*", 'Raw Data'!$AN:$AN, "", 'Raw Data'!$P:$P,""&amp;'Raw Data'!$B$1,'Raw Data'!$D:$D,"&lt;&gt;*ithdr*",'Raw Data'!$D:$D,"&lt;&gt;*ancel*")</f>
        <v>0</v>
      </c>
      <c r="BD76" s="73"/>
      <c r="BE76" s="73"/>
      <c r="BF76" s="74"/>
    </row>
    <row r="77" ht="12.75" customHeight="1">
      <c r="A77" s="93" t="s">
        <v>145</v>
      </c>
      <c r="B77" s="73"/>
      <c r="C77" s="73"/>
      <c r="D77" s="73"/>
      <c r="E77" s="73"/>
      <c r="F77" s="73"/>
      <c r="G77" s="73"/>
      <c r="H77" s="73"/>
      <c r="I77" s="73"/>
      <c r="J77" s="77"/>
      <c r="K77" s="106">
        <f>COUNTIFS('Raw Data'!$AL:$AL,"&lt;=" &amp;DATE(LEFT($AV$3, 4), MONTH("1 " &amp; K$6 &amp; " " &amp; LEFT($AV$3, 4)) + 1, 0 ), 'Raw Data'!$AL:$AL,"&gt;" &amp;DATE(LEFT($AV$3, 4), MONTH("1 " &amp; K$6 &amp; " " &amp; LEFT($AV$3, 4)), 0 ),  'Raw Data'!$D:$D,"*tarte*",  'Raw Data'!$H:$H,"Non*", 'Raw Data'!$AN:$AN, "", 'Raw Data'!$O:$O,""&amp;'Raw Data'!$B$1,'Raw Data'!$D:$D,"&lt;&gt;*ithdr*",'Raw Data'!$D:$D,"&lt;&gt;*ancel*",'Raw Data'!$P:$P,"--")
+
COUNTIFS('Raw Data'!$AL:$AL,"&lt;=" &amp;DATE(LEFT($AV$3, 4), MONTH("1 " &amp; K$6 &amp; " " &amp; LEFT($AV$3, 4)) + 1, 0 ), 'Raw Data'!$AL:$AL,"&gt;" &amp;DATE(LEFT($AV$3, 4), MONTH("1 " &amp; K$6 &amp; " " &amp; LEFT($AV$3, 4)), 0 ),  'Raw Data'!$D:$D,"*tarte*",  'Raw Data'!$H:$H,"Non*", 'Raw Data'!$AN:$AN, "", 'Raw Data'!$P:$P,""&amp;'Raw Data'!$B$1,'Raw Data'!$D:$D,"&lt;&gt;*ithdr*",'Raw Data'!$D:$D,"&lt;&gt;*ancel*")</f>
        <v>0</v>
      </c>
      <c r="L77" s="73"/>
      <c r="M77" s="73"/>
      <c r="N77" s="77"/>
      <c r="O77" s="106">
        <f>COUNTIFS('Raw Data'!$AL:$AL,"&lt;=" &amp;DATE(LEFT($AV$3, 4), MONTH("1 " &amp; O$6 &amp; " " &amp; LEFT($AV$3, 4)) + 1, 0 ), 'Raw Data'!$AL:$AL,"&gt;" &amp;DATE(LEFT($AV$3, 4), MONTH("1 " &amp; O$6 &amp; " " &amp; LEFT($AV$3, 4)), 0 ),  'Raw Data'!$D:$D,"*tarte*",  'Raw Data'!$H:$H,"Non*", 'Raw Data'!$AN:$AN, "", 'Raw Data'!$O:$O,""&amp;'Raw Data'!$B$1,'Raw Data'!$D:$D,"&lt;&gt;*ithdr*",'Raw Data'!$D:$D,"&lt;&gt;*ancel*",'Raw Data'!$P:$P,"--")
+
COUNTIFS('Raw Data'!$AL:$AL,"&lt;=" &amp;DATE(LEFT($AV$3, 4), MONTH("1 " &amp; O$6 &amp; " " &amp; LEFT($AV$3, 4)) + 1, 0 ), 'Raw Data'!$AL:$AL,"&gt;" &amp;DATE(LEFT($AV$3, 4), MONTH("1 " &amp; O$6 &amp; " " &amp; LEFT($AV$3, 4)), 0 ),  'Raw Data'!$D:$D,"*tarte*",  'Raw Data'!$H:$H,"Non*", 'Raw Data'!$AN:$AN, "", 'Raw Data'!$P:$P,""&amp;'Raw Data'!$B$1,'Raw Data'!$D:$D,"&lt;&gt;*ithdr*",'Raw Data'!$D:$D,"&lt;&gt;*ancel*")</f>
        <v>0</v>
      </c>
      <c r="P77" s="73"/>
      <c r="Q77" s="73"/>
      <c r="R77" s="77"/>
      <c r="S77" s="106">
        <f>COUNTIFS('Raw Data'!$AL:$AL,"&lt;=" &amp;DATE(LEFT($AV$3, 4), MONTH("1 " &amp; S$6 &amp; " " &amp; LEFT($AV$3, 4)) + 1, 0 ), 'Raw Data'!$AL:$AL,"&gt;" &amp;DATE(LEFT($AV$3, 4), MONTH("1 " &amp; S$6 &amp; " " &amp; LEFT($AV$3, 4)), 0 ),  'Raw Data'!$D:$D,"*tarte*",  'Raw Data'!$H:$H,"Non*", 'Raw Data'!$AN:$AN, "", 'Raw Data'!$O:$O,""&amp;'Raw Data'!$B$1,'Raw Data'!$D:$D,"&lt;&gt;*ithdr*",'Raw Data'!$D:$D,"&lt;&gt;*ancel*",'Raw Data'!$P:$P,"--")
+
COUNTIFS('Raw Data'!$AL:$AL,"&lt;=" &amp;DATE(LEFT($AV$3, 4), MONTH("1 " &amp; S$6 &amp; " " &amp; LEFT($AV$3, 4)) + 1, 0 ), 'Raw Data'!$AL:$AL,"&gt;" &amp;DATE(LEFT($AV$3, 4), MONTH("1 " &amp; S$6 &amp; " " &amp; LEFT($AV$3, 4)), 0 ),  'Raw Data'!$D:$D,"*tarte*",  'Raw Data'!$H:$H,"Non*", 'Raw Data'!$AN:$AN, "", 'Raw Data'!$P:$P,""&amp;'Raw Data'!$B$1,'Raw Data'!$D:$D,"&lt;&gt;*ithdr*",'Raw Data'!$D:$D,"&lt;&gt;*ancel*")</f>
        <v>0</v>
      </c>
      <c r="T77" s="73"/>
      <c r="U77" s="73"/>
      <c r="V77" s="77"/>
      <c r="W77" s="106">
        <f>COUNTIFS('Raw Data'!$AL:$AL,"&lt;=" &amp;DATE(LEFT($AV$3, 4), MONTH("1 " &amp; W$6 &amp; " " &amp; LEFT($AV$3, 4)) + 1, 0 ), 'Raw Data'!$AL:$AL,"&gt;" &amp;DATE(LEFT($AV$3, 4), MONTH("1 " &amp; W$6 &amp; " " &amp; LEFT($AV$3, 4)), 0 ),  'Raw Data'!$D:$D,"*tarte*",  'Raw Data'!$H:$H,"Non*", 'Raw Data'!$AN:$AN, "", 'Raw Data'!$O:$O,""&amp;'Raw Data'!$B$1,'Raw Data'!$D:$D,"&lt;&gt;*ithdr*",'Raw Data'!$D:$D,"&lt;&gt;*ancel*",'Raw Data'!$P:$P,"--")
+
COUNTIFS('Raw Data'!$AL:$AL,"&lt;=" &amp;DATE(LEFT($AV$3, 4), MONTH("1 " &amp; W$6 &amp; " " &amp; LEFT($AV$3, 4)) + 1, 0 ), 'Raw Data'!$AL:$AL,"&gt;" &amp;DATE(LEFT($AV$3, 4), MONTH("1 " &amp; W$6 &amp; " " &amp; LEFT($AV$3, 4)), 0 ),  'Raw Data'!$D:$D,"*tarte*",  'Raw Data'!$H:$H,"Non*", 'Raw Data'!$AN:$AN, "", 'Raw Data'!$P:$P,""&amp;'Raw Data'!$B$1,'Raw Data'!$D:$D,"&lt;&gt;*ithdr*",'Raw Data'!$D:$D,"&lt;&gt;*ancel*")</f>
        <v>0</v>
      </c>
      <c r="X77" s="73"/>
      <c r="Y77" s="73"/>
      <c r="Z77" s="77"/>
      <c r="AA77" s="106">
        <f>COUNTIFS('Raw Data'!$AL:$AL,"&lt;=" &amp;DATE(LEFT($AV$3, 4), MONTH("1 " &amp; AA$6 &amp; " " &amp; LEFT($AV$3, 4)) + 1, 0 ), 'Raw Data'!$AL:$AL,"&gt;" &amp;DATE(LEFT($AV$3, 4), MONTH("1 " &amp; AA$6 &amp; " " &amp; LEFT($AV$3, 4)), 0 ),  'Raw Data'!$D:$D,"*tarte*",  'Raw Data'!$H:$H,"Non*", 'Raw Data'!$AN:$AN, "", 'Raw Data'!$O:$O,""&amp;'Raw Data'!$B$1,'Raw Data'!$D:$D,"&lt;&gt;*ithdr*",'Raw Data'!$D:$D,"&lt;&gt;*ancel*",'Raw Data'!$P:$P,"--")
+
COUNTIFS('Raw Data'!$AL:$AL,"&lt;=" &amp;DATE(LEFT($AV$3, 4), MONTH("1 " &amp; AA$6 &amp; " " &amp; LEFT($AV$3, 4)) + 1, 0 ), 'Raw Data'!$AL:$AL,"&gt;" &amp;DATE(LEFT($AV$3, 4), MONTH("1 " &amp; AA$6 &amp; " " &amp; LEFT($AV$3, 4)), 0 ),  'Raw Data'!$D:$D,"*tarte*",  'Raw Data'!$H:$H,"Non*", 'Raw Data'!$AN:$AN, "", 'Raw Data'!$P:$P,""&amp;'Raw Data'!$B$1,'Raw Data'!$D:$D,"&lt;&gt;*ithdr*",'Raw Data'!$D:$D,"&lt;&gt;*ancel*")</f>
        <v>0</v>
      </c>
      <c r="AB77" s="73"/>
      <c r="AC77" s="73"/>
      <c r="AD77" s="77"/>
      <c r="AE77" s="106">
        <f>COUNTIFS('Raw Data'!$AL:$AL,"&lt;=" &amp;DATE(LEFT($AV$3, 4), MONTH("1 " &amp; AE$6 &amp; " " &amp; LEFT($AV$3, 4)) + 1, 0 ), 'Raw Data'!$AL:$AL,"&gt;" &amp;DATE(LEFT($AV$3, 4), MONTH("1 " &amp; AE$6 &amp; " " &amp; LEFT($AV$3, 4)), 0 ),  'Raw Data'!$D:$D,"*tarte*",  'Raw Data'!$H:$H,"Non*", 'Raw Data'!$AN:$AN, "", 'Raw Data'!$O:$O,""&amp;'Raw Data'!$B$1,'Raw Data'!$D:$D,"&lt;&gt;*ithdr*",'Raw Data'!$D:$D,"&lt;&gt;*ancel*",'Raw Data'!$P:$P,"--")
+
COUNTIFS('Raw Data'!$AL:$AL,"&lt;=" &amp;DATE(LEFT($AV$3, 4), MONTH("1 " &amp; AE$6 &amp; " " &amp; LEFT($AV$3, 4)) + 1, 0 ), 'Raw Data'!$AL:$AL,"&gt;" &amp;DATE(LEFT($AV$3, 4), MONTH("1 " &amp; AE$6 &amp; " " &amp; LEFT($AV$3, 4)), 0 ),  'Raw Data'!$D:$D,"*tarte*",  'Raw Data'!$H:$H,"Non*", 'Raw Data'!$AN:$AN, "", 'Raw Data'!$P:$P,""&amp;'Raw Data'!$B$1,'Raw Data'!$D:$D,"&lt;&gt;*ithdr*",'Raw Data'!$D:$D,"&lt;&gt;*ancel*")</f>
        <v>0</v>
      </c>
      <c r="AF77" s="73"/>
      <c r="AG77" s="73"/>
      <c r="AH77" s="77"/>
      <c r="AI77" s="106">
        <f>COUNTIFS('Raw Data'!$AL:$AL,"&lt;=" &amp;DATE(LEFT($AV$3, 4), MONTH("1 " &amp; AI$6 &amp; " " &amp; LEFT($AV$3, 4)) + 1, 0 ), 'Raw Data'!$AL:$AL,"&gt;" &amp;DATE(LEFT($AV$3, 4), MONTH("1 " &amp; AI$6 &amp; " " &amp; LEFT($AV$3, 4)), 0 ),  'Raw Data'!$D:$D,"*tarte*",  'Raw Data'!$H:$H,"Non*", 'Raw Data'!$AN:$AN, "", 'Raw Data'!$O:$O,""&amp;'Raw Data'!$B$1,'Raw Data'!$D:$D,"&lt;&gt;*ithdr*",'Raw Data'!$D:$D,"&lt;&gt;*ancel*",'Raw Data'!$P:$P,"--")
+
COUNTIFS('Raw Data'!$AL:$AL,"&lt;=" &amp;DATE(LEFT($AV$3, 4), MONTH("1 " &amp; AI$6 &amp; " " &amp; LEFT($AV$3, 4)) + 1, 0 ), 'Raw Data'!$AL:$AL,"&gt;" &amp;DATE(LEFT($AV$3, 4), MONTH("1 " &amp; AI$6 &amp; " " &amp; LEFT($AV$3, 4)), 0 ),  'Raw Data'!$D:$D,"*tarte*",  'Raw Data'!$H:$H,"Non*", 'Raw Data'!$AN:$AN, "", 'Raw Data'!$P:$P,""&amp;'Raw Data'!$B$1,'Raw Data'!$D:$D,"&lt;&gt;*ithdr*",'Raw Data'!$D:$D,"&lt;&gt;*ancel*")</f>
        <v>0</v>
      </c>
      <c r="AJ77" s="73"/>
      <c r="AK77" s="73"/>
      <c r="AL77" s="77"/>
      <c r="AM77" s="106">
        <f>COUNTIFS('Raw Data'!$AL:$AL,"&lt;=" &amp;DATE(LEFT($AV$3, 4), MONTH("1 " &amp; AM$6 &amp; " " &amp; LEFT($AV$3, 4)) + 1, 0 ), 'Raw Data'!$AL:$AL,"&gt;" &amp;DATE(LEFT($AV$3, 4), MONTH("1 " &amp; AM$6 &amp; " " &amp; LEFT($AV$3, 4)), 0 ),  'Raw Data'!$D:$D,"*tarte*",  'Raw Data'!$H:$H,"Non*", 'Raw Data'!$AN:$AN, "", 'Raw Data'!$O:$O,""&amp;'Raw Data'!$B$1,'Raw Data'!$D:$D,"&lt;&gt;*ithdr*",'Raw Data'!$D:$D,"&lt;&gt;*ancel*",'Raw Data'!$P:$P,"--")
+
COUNTIFS('Raw Data'!$AL:$AL,"&lt;=" &amp;DATE(LEFT($AV$3, 4), MONTH("1 " &amp; AM$6 &amp; " " &amp; LEFT($AV$3, 4)) + 1, 0 ), 'Raw Data'!$AL:$AL,"&gt;" &amp;DATE(LEFT($AV$3, 4), MONTH("1 " &amp; AM$6 &amp; " " &amp; LEFT($AV$3, 4)), 0 ),  'Raw Data'!$D:$D,"*tarte*",  'Raw Data'!$H:$H,"Non*", 'Raw Data'!$AN:$AN, "", 'Raw Data'!$P:$P,""&amp;'Raw Data'!$B$1,'Raw Data'!$D:$D,"&lt;&gt;*ithdr*",'Raw Data'!$D:$D,"&lt;&gt;*ancel*")</f>
        <v>0</v>
      </c>
      <c r="AN77" s="73"/>
      <c r="AO77" s="73"/>
      <c r="AP77" s="77"/>
      <c r="AQ77" s="106">
        <f>COUNTIFS('Raw Data'!$AL:$AL,"&lt;=" &amp;DATE(LEFT($AV$3, 4), MONTH("1 " &amp; AQ$6 &amp; " " &amp; LEFT($AV$3, 4)) + 1, 0 ), 'Raw Data'!$AL:$AL,"&gt;" &amp;DATE(LEFT($AV$3, 4), MONTH("1 " &amp; AQ$6 &amp; " " &amp; LEFT($AV$3, 4)), 0 ),  'Raw Data'!$D:$D,"*tarte*",  'Raw Data'!$H:$H,"Non*", 'Raw Data'!$AN:$AN, "", 'Raw Data'!$O:$O,""&amp;'Raw Data'!$B$1,'Raw Data'!$D:$D,"&lt;&gt;*ithdr*",'Raw Data'!$D:$D,"&lt;&gt;*ancel*",'Raw Data'!$P:$P,"--")
+
COUNTIFS('Raw Data'!$AL:$AL,"&lt;=" &amp;DATE(LEFT($AV$3, 4), MONTH("1 " &amp; AQ$6 &amp; " " &amp; LEFT($AV$3, 4)) + 1, 0 ), 'Raw Data'!$AL:$AL,"&gt;" &amp;DATE(LEFT($AV$3, 4), MONTH("1 " &amp; AQ$6 &amp; " " &amp; LEFT($AV$3, 4)), 0 ),  'Raw Data'!$D:$D,"*tarte*",  'Raw Data'!$H:$H,"Non*", 'Raw Data'!$AN:$AN, "", 'Raw Data'!$P:$P,""&amp;'Raw Data'!$B$1,'Raw Data'!$D:$D,"&lt;&gt;*ithdr*",'Raw Data'!$D:$D,"&lt;&gt;*ancel*")</f>
        <v>0</v>
      </c>
      <c r="AR77" s="73"/>
      <c r="AS77" s="73"/>
      <c r="AT77" s="77"/>
      <c r="AU77" s="106">
        <f>COUNTIFS('Raw Data'!$AL:$AL,"&lt;=" &amp;DATE(MID($AV$3, 15, 4), MONTH("1 " &amp; AU$6 &amp; " " &amp; MID($AV$3, 15, 4)) + 1, 0 ), 'Raw Data'!$AL:$AL,"&gt;" &amp;DATE(MID($AV$3, 15, 4), MONTH("1 " &amp; AU$6 &amp; " " &amp; MID($AV$3, 15, 4)), 0 ),  'Raw Data'!$D:$D,"*tarte*",  'Raw Data'!$H:$H,"Non*", 'Raw Data'!$AN:$AN, "", 'Raw Data'!$O:$O,""&amp;'Raw Data'!$B$1,'Raw Data'!$D:$D,"&lt;&gt;*ithdr*",'Raw Data'!$D:$D,"&lt;&gt;*ancel*",'Raw Data'!$P:$P,"--")
+
COUNTIFS('Raw Data'!$AL:$AL,"&lt;=" &amp;DATE(MID($AV$3, 15, 4), MONTH("1 " &amp; AU$6 &amp; " " &amp; MID($AV$3, 15, 4)) + 1, 0 ), 'Raw Data'!$AL:$AL,"&gt;" &amp;DATE(MID($AV$3, 15, 4), MONTH("1 " &amp; AU$6 &amp; " " &amp; MID($AV$3, 15, 4)), 0 ),  'Raw Data'!$D:$D,"*tarte*",  'Raw Data'!$H:$H,"Non*", 'Raw Data'!$AN:$AN, "", 'Raw Data'!$P:$P,""&amp;'Raw Data'!$B$1,'Raw Data'!$D:$D,"&lt;&gt;*ithdr*",'Raw Data'!$D:$D,"&lt;&gt;*ancel*")</f>
        <v>0</v>
      </c>
      <c r="AV77" s="73"/>
      <c r="AW77" s="73"/>
      <c r="AX77" s="77"/>
      <c r="AY77" s="106">
        <f>COUNTIFS('Raw Data'!$AL:$AL,"&lt;=" &amp;DATE(MID($AV$3, 15, 4), MONTH("1 " &amp; AY$6 &amp; " " &amp; MID($AV$3, 15, 4)) + 1, 0 ), 'Raw Data'!$AL:$AL,"&gt;" &amp;DATE(MID($AV$3, 15, 4), MONTH("1 " &amp; AY$6 &amp; " " &amp; MID($AV$3, 15, 4)), 0 ),  'Raw Data'!$D:$D,"*tarte*",  'Raw Data'!$H:$H,"Non*", 'Raw Data'!$AN:$AN, "", 'Raw Data'!$O:$O,""&amp;'Raw Data'!$B$1,'Raw Data'!$D:$D,"&lt;&gt;*ithdr*",'Raw Data'!$D:$D,"&lt;&gt;*ancel*",'Raw Data'!$P:$P,"--")
+
COUNTIFS('Raw Data'!$AL:$AL,"&lt;=" &amp;DATE(MID($AV$3, 15, 4), MONTH("1 " &amp; AY$6 &amp; " " &amp; MID($AV$3, 15, 4)) + 1, 0 ), 'Raw Data'!$AL:$AL,"&gt;" &amp;DATE(MID($AV$3, 15, 4), MONTH("1 " &amp; AY$6 &amp; " " &amp; MID($AV$3, 15, 4)), 0 ),  'Raw Data'!$D:$D,"*tarte*",  'Raw Data'!$H:$H,"Non*", 'Raw Data'!$AN:$AN, "", 'Raw Data'!$P:$P,""&amp;'Raw Data'!$B$1,'Raw Data'!$D:$D,"&lt;&gt;*ithdr*",'Raw Data'!$D:$D,"&lt;&gt;*ancel*")</f>
        <v>0</v>
      </c>
      <c r="AZ77" s="73"/>
      <c r="BA77" s="73"/>
      <c r="BB77" s="77"/>
      <c r="BC77" s="106">
        <f>COUNTIFS('Raw Data'!$AL:$AL,"&lt;=" &amp;DATE(MID($AV$3, 15, 4), MONTH("1 " &amp; BC$6 &amp; " " &amp; MID($AV$3, 15, 4)) + 1, 0 ), 'Raw Data'!$AL:$AL,"&gt;" &amp;DATE(MID($AV$3, 15, 4), MONTH("1 " &amp; BC$6 &amp; " " &amp; MID($AV$3, 15, 4)), 0 ),  'Raw Data'!$D:$D,"*tarte*",  'Raw Data'!$H:$H,"Non*", 'Raw Data'!$AN:$AN, "", 'Raw Data'!$O:$O,""&amp;'Raw Data'!$B$1,'Raw Data'!$D:$D,"&lt;&gt;*ithdr*",'Raw Data'!$D:$D,"&lt;&gt;*ancel*",'Raw Data'!$P:$P,"--")
+
COUNTIFS('Raw Data'!$AL:$AL,"&lt;=" &amp;DATE(MID($AV$3, 15, 4), MONTH("1 " &amp; BC$6 &amp; " " &amp; MID($AV$3, 15, 4)) + 1, 0 ), 'Raw Data'!$AL:$AL,"&gt;" &amp;DATE(MID($AV$3, 15, 4), MONTH("1 " &amp; BC$6 &amp; " " &amp; MID($AV$3, 15, 4)), 0 ),  'Raw Data'!$D:$D,"*tarte*",  'Raw Data'!$H:$H,"Non*", 'Raw Data'!$AN:$AN, "", 'Raw Data'!$P:$P,""&amp;'Raw Data'!$B$1,'Raw Data'!$D:$D,"&lt;&gt;*ithdr*",'Raw Data'!$D:$D,"&lt;&gt;*ancel*")</f>
        <v>0</v>
      </c>
      <c r="BD77" s="73"/>
      <c r="BE77" s="73"/>
      <c r="BF77" s="74"/>
    </row>
    <row r="78" ht="12.75" customHeight="1">
      <c r="A78" s="75" t="s">
        <v>149</v>
      </c>
      <c r="B78" s="73"/>
      <c r="C78" s="73"/>
      <c r="D78" s="73"/>
      <c r="E78" s="73"/>
      <c r="F78" s="73"/>
      <c r="G78" s="73"/>
      <c r="H78" s="73"/>
      <c r="I78" s="73"/>
      <c r="J78" s="77"/>
      <c r="K78" s="109">
        <f>COUNTIFS('Raw Data'!$AL:$AL,"&lt;=" &amp;DATE(LEFT($AV$3, 4), MONTH("1 " &amp; K$6 &amp; " " &amp; LEFT($AV$3, 4)) + 1, 0 ), 'Raw Data'!$AL:$AL,"&gt;" &amp;DATE(LEFT($AV$3, 4), MONTH("1 " &amp; K$6 &amp; " " &amp; LEFT($AV$3, 4)), 0 ),  'Raw Data'!$D:$D,"*ngoin*", 'Raw Data'!$AN:$AN, "", 'Raw Data'!$O:$O,""&amp;'Raw Data'!$B$1,'Raw Data'!$D:$D,"&lt;&gt;*ithdr*",'Raw Data'!$D:$D,"&lt;&gt;*ancel*",'Raw Data'!$P:$P,"--")
+
COUNTIFS('Raw Data'!$AL:$AL,"&lt;=" &amp;DATE(LEFT($AV$3, 4), MONTH("1 " &amp; K$6 &amp; " " &amp; LEFT($AV$3, 4)) + 1, 0 ), 'Raw Data'!$AL:$AL,"&gt;" &amp;DATE(LEFT($AV$3, 4), MONTH("1 " &amp; K$6 &amp; " " &amp; LEFT($AV$3, 4)), 0 ),  'Raw Data'!$D:$D,"*ngoin*", 'Raw Data'!$AN:$AN, "", 'Raw Data'!$P:$P,""&amp;'Raw Data'!$B$1,'Raw Data'!$D:$D,"&lt;&gt;*ithdr*",'Raw Data'!$D:$D,"&lt;&gt;*ancel*")</f>
        <v>0</v>
      </c>
      <c r="L78" s="73"/>
      <c r="M78" s="73"/>
      <c r="N78" s="77"/>
      <c r="O78" s="109">
        <f>COUNTIFS('Raw Data'!$AL:$AL,"&lt;=" &amp;DATE(LEFT($AV$3, 4), MONTH("1 " &amp; O$6 &amp; " " &amp; LEFT($AV$3, 4)) + 1, 0 ), 'Raw Data'!$AL:$AL,"&gt;" &amp;DATE(LEFT($AV$3, 4), MONTH("1 " &amp; O$6 &amp; " " &amp; LEFT($AV$3, 4)), 0 ),  'Raw Data'!$D:$D,"*ngoin*", 'Raw Data'!$AN:$AN, "", 'Raw Data'!$O:$O,""&amp;'Raw Data'!$B$1,'Raw Data'!$D:$D,"&lt;&gt;*ithdr*",'Raw Data'!$D:$D,"&lt;&gt;*ancel*",'Raw Data'!$P:$P,"--")
+
COUNTIFS('Raw Data'!$AL:$AL,"&lt;=" &amp;DATE(LEFT($AV$3, 4), MONTH("1 " &amp; O$6 &amp; " " &amp; LEFT($AV$3, 4)) + 1, 0 ), 'Raw Data'!$AL:$AL,"&gt;" &amp;DATE(LEFT($AV$3, 4), MONTH("1 " &amp; O$6 &amp; " " &amp; LEFT($AV$3, 4)), 0 ),  'Raw Data'!$D:$D,"*ngoin*", 'Raw Data'!$AN:$AN, "", 'Raw Data'!$P:$P,""&amp;'Raw Data'!$B$1,'Raw Data'!$D:$D,"&lt;&gt;*ithdr*",'Raw Data'!$D:$D,"&lt;&gt;*ancel*")</f>
        <v>0</v>
      </c>
      <c r="P78" s="73"/>
      <c r="Q78" s="73"/>
      <c r="R78" s="77"/>
      <c r="S78" s="109">
        <f>COUNTIFS('Raw Data'!$AL:$AL,"&lt;=" &amp;DATE(LEFT($AV$3, 4), MONTH("1 " &amp; S$6 &amp; " " &amp; LEFT($AV$3, 4)) + 1, 0 ), 'Raw Data'!$AL:$AL,"&gt;" &amp;DATE(LEFT($AV$3, 4), MONTH("1 " &amp; S$6 &amp; " " &amp; LEFT($AV$3, 4)), 0 ),  'Raw Data'!$D:$D,"*ngoin*", 'Raw Data'!$AN:$AN, "", 'Raw Data'!$O:$O,""&amp;'Raw Data'!$B$1,'Raw Data'!$D:$D,"&lt;&gt;*ithdr*",'Raw Data'!$D:$D,"&lt;&gt;*ancel*",'Raw Data'!$P:$P,"--")
+
COUNTIFS('Raw Data'!$AL:$AL,"&lt;=" &amp;DATE(LEFT($AV$3, 4), MONTH("1 " &amp; S$6 &amp; " " &amp; LEFT($AV$3, 4)) + 1, 0 ), 'Raw Data'!$AL:$AL,"&gt;" &amp;DATE(LEFT($AV$3, 4), MONTH("1 " &amp; S$6 &amp; " " &amp; LEFT($AV$3, 4)), 0 ),  'Raw Data'!$D:$D,"*ngoin*", 'Raw Data'!$AN:$AN, "", 'Raw Data'!$P:$P,""&amp;'Raw Data'!$B$1,'Raw Data'!$D:$D,"&lt;&gt;*ithdr*",'Raw Data'!$D:$D,"&lt;&gt;*ancel*")</f>
        <v>0</v>
      </c>
      <c r="T78" s="73"/>
      <c r="U78" s="73"/>
      <c r="V78" s="77"/>
      <c r="W78" s="109">
        <f>COUNTIFS('Raw Data'!$AL:$AL,"&lt;=" &amp;DATE(LEFT($AV$3, 4), MONTH("1 " &amp; W$6 &amp; " " &amp; LEFT($AV$3, 4)) + 1, 0 ), 'Raw Data'!$AL:$AL,"&gt;" &amp;DATE(LEFT($AV$3, 4), MONTH("1 " &amp; W$6 &amp; " " &amp; LEFT($AV$3, 4)), 0 ),  'Raw Data'!$D:$D,"*ngoin*", 'Raw Data'!$AN:$AN, "", 'Raw Data'!$O:$O,""&amp;'Raw Data'!$B$1,'Raw Data'!$D:$D,"&lt;&gt;*ithdr*",'Raw Data'!$D:$D,"&lt;&gt;*ancel*",'Raw Data'!$P:$P,"--")
+
COUNTIFS('Raw Data'!$AL:$AL,"&lt;=" &amp;DATE(LEFT($AV$3, 4), MONTH("1 " &amp; W$6 &amp; " " &amp; LEFT($AV$3, 4)) + 1, 0 ), 'Raw Data'!$AL:$AL,"&gt;" &amp;DATE(LEFT($AV$3, 4), MONTH("1 " &amp; W$6 &amp; " " &amp; LEFT($AV$3, 4)), 0 ),  'Raw Data'!$D:$D,"*ngoin*", 'Raw Data'!$AN:$AN, "", 'Raw Data'!$P:$P,""&amp;'Raw Data'!$B$1,'Raw Data'!$D:$D,"&lt;&gt;*ithdr*",'Raw Data'!$D:$D,"&lt;&gt;*ancel*")</f>
        <v>0</v>
      </c>
      <c r="X78" s="73"/>
      <c r="Y78" s="73"/>
      <c r="Z78" s="77"/>
      <c r="AA78" s="109">
        <f>COUNTIFS('Raw Data'!$AL:$AL,"&lt;=" &amp;DATE(LEFT($AV$3, 4), MONTH("1 " &amp; AA$6 &amp; " " &amp; LEFT($AV$3, 4)) + 1, 0 ), 'Raw Data'!$AL:$AL,"&gt;" &amp;DATE(LEFT($AV$3, 4), MONTH("1 " &amp; AA$6 &amp; " " &amp; LEFT($AV$3, 4)), 0 ),  'Raw Data'!$D:$D,"*ngoin*", 'Raw Data'!$AN:$AN, "", 'Raw Data'!$O:$O,""&amp;'Raw Data'!$B$1,'Raw Data'!$D:$D,"&lt;&gt;*ithdr*",'Raw Data'!$D:$D,"&lt;&gt;*ancel*",'Raw Data'!$P:$P,"--")
+
COUNTIFS('Raw Data'!$AL:$AL,"&lt;=" &amp;DATE(LEFT($AV$3, 4), MONTH("1 " &amp; AA$6 &amp; " " &amp; LEFT($AV$3, 4)) + 1, 0 ), 'Raw Data'!$AL:$AL,"&gt;" &amp;DATE(LEFT($AV$3, 4), MONTH("1 " &amp; AA$6 &amp; " " &amp; LEFT($AV$3, 4)), 0 ),  'Raw Data'!$D:$D,"*ngoin*", 'Raw Data'!$AN:$AN, "", 'Raw Data'!$P:$P,""&amp;'Raw Data'!$B$1,'Raw Data'!$D:$D,"&lt;&gt;*ithdr*",'Raw Data'!$D:$D,"&lt;&gt;*ancel*")</f>
        <v>0</v>
      </c>
      <c r="AB78" s="73"/>
      <c r="AC78" s="73"/>
      <c r="AD78" s="77"/>
      <c r="AE78" s="109">
        <f>COUNTIFS('Raw Data'!$AL:$AL,"&lt;=" &amp;DATE(LEFT($AV$3, 4), MONTH("1 " &amp; AE$6 &amp; " " &amp; LEFT($AV$3, 4)) + 1, 0 ), 'Raw Data'!$AL:$AL,"&gt;" &amp;DATE(LEFT($AV$3, 4), MONTH("1 " &amp; AE$6 &amp; " " &amp; LEFT($AV$3, 4)), 0 ),  'Raw Data'!$D:$D,"*ngoin*", 'Raw Data'!$AN:$AN, "", 'Raw Data'!$O:$O,""&amp;'Raw Data'!$B$1,'Raw Data'!$D:$D,"&lt;&gt;*ithdr*",'Raw Data'!$D:$D,"&lt;&gt;*ancel*",'Raw Data'!$P:$P,"--")
+
COUNTIFS('Raw Data'!$AL:$AL,"&lt;=" &amp;DATE(LEFT($AV$3, 4), MONTH("1 " &amp; AE$6 &amp; " " &amp; LEFT($AV$3, 4)) + 1, 0 ), 'Raw Data'!$AL:$AL,"&gt;" &amp;DATE(LEFT($AV$3, 4), MONTH("1 " &amp; AE$6 &amp; " " &amp; LEFT($AV$3, 4)), 0 ),  'Raw Data'!$D:$D,"*ngoin*", 'Raw Data'!$AN:$AN, "", 'Raw Data'!$P:$P,""&amp;'Raw Data'!$B$1,'Raw Data'!$D:$D,"&lt;&gt;*ithdr*",'Raw Data'!$D:$D,"&lt;&gt;*ancel*")</f>
        <v>0</v>
      </c>
      <c r="AF78" s="73"/>
      <c r="AG78" s="73"/>
      <c r="AH78" s="77"/>
      <c r="AI78" s="109">
        <f>COUNTIFS('Raw Data'!$AL:$AL,"&lt;=" &amp;DATE(LEFT($AV$3, 4), MONTH("1 " &amp; AI$6 &amp; " " &amp; LEFT($AV$3, 4)) + 1, 0 ), 'Raw Data'!$AL:$AL,"&gt;" &amp;DATE(LEFT($AV$3, 4), MONTH("1 " &amp; AI$6 &amp; " " &amp; LEFT($AV$3, 4)), 0 ),  'Raw Data'!$D:$D,"*ngoin*", 'Raw Data'!$AN:$AN, "", 'Raw Data'!$O:$O,""&amp;'Raw Data'!$B$1,'Raw Data'!$D:$D,"&lt;&gt;*ithdr*",'Raw Data'!$D:$D,"&lt;&gt;*ancel*",'Raw Data'!$P:$P,"--")
+
COUNTIFS('Raw Data'!$AL:$AL,"&lt;=" &amp;DATE(LEFT($AV$3, 4), MONTH("1 " &amp; AI$6 &amp; " " &amp; LEFT($AV$3, 4)) + 1, 0 ), 'Raw Data'!$AL:$AL,"&gt;" &amp;DATE(LEFT($AV$3, 4), MONTH("1 " &amp; AI$6 &amp; " " &amp; LEFT($AV$3, 4)), 0 ),  'Raw Data'!$D:$D,"*ngoin*", 'Raw Data'!$AN:$AN, "", 'Raw Data'!$P:$P,""&amp;'Raw Data'!$B$1,'Raw Data'!$D:$D,"&lt;&gt;*ithdr*",'Raw Data'!$D:$D,"&lt;&gt;*ancel*")</f>
        <v>0</v>
      </c>
      <c r="AJ78" s="73"/>
      <c r="AK78" s="73"/>
      <c r="AL78" s="77"/>
      <c r="AM78" s="109">
        <f>COUNTIFS('Raw Data'!$AL:$AL,"&lt;=" &amp;DATE(LEFT($AV$3, 4), MONTH("1 " &amp; AM$6 &amp; " " &amp; LEFT($AV$3, 4)) + 1, 0 ), 'Raw Data'!$AL:$AL,"&gt;" &amp;DATE(LEFT($AV$3, 4), MONTH("1 " &amp; AM$6 &amp; " " &amp; LEFT($AV$3, 4)), 0 ),  'Raw Data'!$D:$D,"*ngoin*", 'Raw Data'!$AN:$AN, "", 'Raw Data'!$O:$O,""&amp;'Raw Data'!$B$1,'Raw Data'!$D:$D,"&lt;&gt;*ithdr*",'Raw Data'!$D:$D,"&lt;&gt;*ancel*",'Raw Data'!$P:$P,"--")
+
COUNTIFS('Raw Data'!$AL:$AL,"&lt;=" &amp;DATE(LEFT($AV$3, 4), MONTH("1 " &amp; AM$6 &amp; " " &amp; LEFT($AV$3, 4)) + 1, 0 ), 'Raw Data'!$AL:$AL,"&gt;" &amp;DATE(LEFT($AV$3, 4), MONTH("1 " &amp; AM$6 &amp; " " &amp; LEFT($AV$3, 4)), 0 ),  'Raw Data'!$D:$D,"*ngoin*", 'Raw Data'!$AN:$AN, "", 'Raw Data'!$P:$P,""&amp;'Raw Data'!$B$1,'Raw Data'!$D:$D,"&lt;&gt;*ithdr*",'Raw Data'!$D:$D,"&lt;&gt;*ancel*")</f>
        <v>0</v>
      </c>
      <c r="AN78" s="73"/>
      <c r="AO78" s="73"/>
      <c r="AP78" s="77"/>
      <c r="AQ78" s="109">
        <f>COUNTIFS('Raw Data'!$AL:$AL,"&lt;=" &amp;DATE(LEFT($AV$3, 4), MONTH("1 " &amp; AQ$6 &amp; " " &amp; LEFT($AV$3, 4)) + 1, 0 ), 'Raw Data'!$AL:$AL,"&gt;" &amp;DATE(LEFT($AV$3, 4), MONTH("1 " &amp; AQ$6 &amp; " " &amp; LEFT($AV$3, 4)), 0 ),  'Raw Data'!$D:$D,"*ngoin*", 'Raw Data'!$AN:$AN, "", 'Raw Data'!$O:$O,""&amp;'Raw Data'!$B$1,'Raw Data'!$D:$D,"&lt;&gt;*ithdr*",'Raw Data'!$D:$D,"&lt;&gt;*ancel*",'Raw Data'!$P:$P,"--")
+
COUNTIFS('Raw Data'!$AL:$AL,"&lt;=" &amp;DATE(LEFT($AV$3, 4), MONTH("1 " &amp; AQ$6 &amp; " " &amp; LEFT($AV$3, 4)) + 1, 0 ), 'Raw Data'!$AL:$AL,"&gt;" &amp;DATE(LEFT($AV$3, 4), MONTH("1 " &amp; AQ$6 &amp; " " &amp; LEFT($AV$3, 4)), 0 ),  'Raw Data'!$D:$D,"*ngoin*", 'Raw Data'!$AN:$AN, "", 'Raw Data'!$P:$P,""&amp;'Raw Data'!$B$1,'Raw Data'!$D:$D,"&lt;&gt;*ithdr*",'Raw Data'!$D:$D,"&lt;&gt;*ancel*")</f>
        <v>0</v>
      </c>
      <c r="AR78" s="73"/>
      <c r="AS78" s="73"/>
      <c r="AT78" s="77"/>
      <c r="AU78" s="109">
        <f>COUNTIFS('Raw Data'!$AL:$AL,"&lt;=" &amp;DATE(MID($AV$3, 15, 4), MONTH("1 " &amp; AU$6 &amp; " " &amp; MID($AV$3, 15, 4)) + 1, 0 ), 'Raw Data'!$AL:$AL,"&gt;" &amp;DATE(MID($AV$3, 15, 4), MONTH("1 " &amp; AU$6 &amp; " " &amp; MID($AV$3, 15, 4)), 0 ),  'Raw Data'!$D:$D,"*ngoin*", 'Raw Data'!$AN:$AN, "", 'Raw Data'!$O:$O,""&amp;'Raw Data'!$B$1,'Raw Data'!$D:$D,"&lt;&gt;*ithdr*",'Raw Data'!$D:$D,"&lt;&gt;*ancel*",'Raw Data'!$P:$P,"--")
+
COUNTIFS('Raw Data'!$AL:$AL,"&lt;=" &amp;DATE(MID($AV$3, 15, 4), MONTH("1 " &amp; AU$6 &amp; " " &amp; MID($AV$3, 15, 4)) + 1, 0 ), 'Raw Data'!$AL:$AL,"&gt;" &amp;DATE(MID($AV$3, 15, 4), MONTH("1 " &amp; AU$6 &amp; " " &amp; MID($AV$3, 15, 4)), 0 ),  'Raw Data'!$D:$D,"*ngoin*", 'Raw Data'!$AN:$AN, "", 'Raw Data'!$P:$P,""&amp;'Raw Data'!$B$1,'Raw Data'!$D:$D,"&lt;&gt;*ithdr*",'Raw Data'!$D:$D,"&lt;&gt;*ancel*")</f>
        <v>0</v>
      </c>
      <c r="AV78" s="73"/>
      <c r="AW78" s="73"/>
      <c r="AX78" s="77"/>
      <c r="AY78" s="109">
        <f>COUNTIFS('Raw Data'!$AL:$AL,"&lt;=" &amp;DATE(MID($AV$3, 15, 4), MONTH("1 " &amp; AY$6 &amp; " " &amp; MID($AV$3, 15, 4)) + 1, 0 ), 'Raw Data'!$AL:$AL,"&gt;" &amp;DATE(MID($AV$3, 15, 4), MONTH("1 " &amp; AY$6 &amp; " " &amp; MID($AV$3, 15, 4)), 0 ),  'Raw Data'!$D:$D,"*ngoin*", 'Raw Data'!$AN:$AN, "", 'Raw Data'!$O:$O,""&amp;'Raw Data'!$B$1,'Raw Data'!$D:$D,"&lt;&gt;*ithdr*",'Raw Data'!$D:$D,"&lt;&gt;*ancel*",'Raw Data'!$P:$P,"--")
+
COUNTIFS('Raw Data'!$AL:$AL,"&lt;=" &amp;DATE(MID($AV$3, 15, 4), MONTH("1 " &amp; AY$6 &amp; " " &amp; MID($AV$3, 15, 4)) + 1, 0 ), 'Raw Data'!$AL:$AL,"&gt;" &amp;DATE(MID($AV$3, 15, 4), MONTH("1 " &amp; AY$6 &amp; " " &amp; MID($AV$3, 15, 4)), 0 ),  'Raw Data'!$D:$D,"*ngoin*", 'Raw Data'!$AN:$AN, "", 'Raw Data'!$P:$P,""&amp;'Raw Data'!$B$1,'Raw Data'!$D:$D,"&lt;&gt;*ithdr*",'Raw Data'!$D:$D,"&lt;&gt;*ancel*")</f>
        <v>0</v>
      </c>
      <c r="AZ78" s="73"/>
      <c r="BA78" s="73"/>
      <c r="BB78" s="77"/>
      <c r="BC78" s="109">
        <f>COUNTIFS('Raw Data'!$AL:$AL,"&lt;=" &amp;DATE(MID($AV$3, 15, 4), MONTH("1 " &amp; BC$6 &amp; " " &amp; MID($AV$3, 15, 4)) + 1, 0 ), 'Raw Data'!$AL:$AL,"&gt;" &amp;DATE(MID($AV$3, 15, 4), MONTH("1 " &amp; BC$6 &amp; " " &amp; MID($AV$3, 15, 4)), 0 ),  'Raw Data'!$D:$D,"*ngoin*", 'Raw Data'!$AN:$AN, "", 'Raw Data'!$O:$O,""&amp;'Raw Data'!$B$1,'Raw Data'!$D:$D,"&lt;&gt;*ithdr*",'Raw Data'!$D:$D,"&lt;&gt;*ancel*",'Raw Data'!$P:$P,"--")
+
COUNTIFS('Raw Data'!$AL:$AL,"&lt;=" &amp;DATE(MID($AV$3, 15, 4), MONTH("1 " &amp; BC$6 &amp; " " &amp; MID($AV$3, 15, 4)) + 1, 0 ), 'Raw Data'!$AL:$AL,"&gt;" &amp;DATE(MID($AV$3, 15, 4), MONTH("1 " &amp; BC$6 &amp; " " &amp; MID($AV$3, 15, 4)), 0 ),  'Raw Data'!$D:$D,"*ngoin*", 'Raw Data'!$AN:$AN, "", 'Raw Data'!$P:$P,""&amp;'Raw Data'!$B$1,'Raw Data'!$D:$D,"&lt;&gt;*ithdr*",'Raw Data'!$D:$D,"&lt;&gt;*ancel*")</f>
        <v>0</v>
      </c>
      <c r="BD78" s="73"/>
      <c r="BE78" s="73"/>
      <c r="BF78" s="74"/>
    </row>
    <row r="79" ht="12.75" customHeight="1">
      <c r="A79" s="93" t="s">
        <v>144</v>
      </c>
      <c r="B79" s="73"/>
      <c r="C79" s="73"/>
      <c r="D79" s="73"/>
      <c r="E79" s="73"/>
      <c r="F79" s="73"/>
      <c r="G79" s="73"/>
      <c r="H79" s="73"/>
      <c r="I79" s="73"/>
      <c r="J79" s="77"/>
      <c r="K79" s="106">
        <f>COUNTIFS('Raw Data'!$AL:$AL,"&lt;=" &amp;DATE(LEFT($AV$3, 4), MONTH("1 " &amp; K$6 &amp; " " &amp; LEFT($AV$3, 4)) + 1, 0 ), 'Raw Data'!$AL:$AL,"&gt;" &amp;DATE(LEFT($AV$3, 4), MONTH("1 " &amp; K$6 &amp; " " &amp; LEFT($AV$3, 4)), 0 ),  'Raw Data'!$D:$D,"*ngoin*", 'Raw Data'!$AN:$AN, "",  'Raw Data'!$H:$H,"Ear*", 'Raw Data'!$O:$O,""&amp;'Raw Data'!$B$1,'Raw Data'!$D:$D,"&lt;&gt;*ithdr*",'Raw Data'!$D:$D,"&lt;&gt;*ancel*",'Raw Data'!$P:$P,"--")
+
COUNTIFS('Raw Data'!$AL:$AL,"&lt;=" &amp;DATE(LEFT($AV$3, 4), MONTH("1 " &amp; K$6 &amp; " " &amp; LEFT($AV$3, 4)) + 1, 0 ), 'Raw Data'!$AL:$AL,"&gt;" &amp;DATE(LEFT($AV$3, 4), MONTH("1 " &amp; K$6 &amp; " " &amp; LEFT($AV$3, 4)), 0 ),  'Raw Data'!$D:$D,"*ngoin*", 'Raw Data'!$AN:$AN, "",  'Raw Data'!$H:$H,"Ear*", 'Raw Data'!$P:$P,""&amp;'Raw Data'!$B$1,'Raw Data'!$D:$D,"&lt;&gt;*ithdr*",'Raw Data'!$D:$D,"&lt;&gt;*ancel*")</f>
        <v>0</v>
      </c>
      <c r="L79" s="73"/>
      <c r="M79" s="73"/>
      <c r="N79" s="77"/>
      <c r="O79" s="106">
        <f>COUNTIFS('Raw Data'!$AL:$AL,"&lt;=" &amp;DATE(LEFT($AV$3, 4), MONTH("1 " &amp; O$6 &amp; " " &amp; LEFT($AV$3, 4)) + 1, 0 ), 'Raw Data'!$AL:$AL,"&gt;" &amp;DATE(LEFT($AV$3, 4), MONTH("1 " &amp; O$6 &amp; " " &amp; LEFT($AV$3, 4)), 0 ),  'Raw Data'!$D:$D,"*ngoin*", 'Raw Data'!$AN:$AN, "",  'Raw Data'!$H:$H,"Ear*", 'Raw Data'!$O:$O,""&amp;'Raw Data'!$B$1,'Raw Data'!$D:$D,"&lt;&gt;*ithdr*",'Raw Data'!$D:$D,"&lt;&gt;*ancel*",'Raw Data'!$P:$P,"--")
+
COUNTIFS('Raw Data'!$AL:$AL,"&lt;=" &amp;DATE(LEFT($AV$3, 4), MONTH("1 " &amp; O$6 &amp; " " &amp; LEFT($AV$3, 4)) + 1, 0 ), 'Raw Data'!$AL:$AL,"&gt;" &amp;DATE(LEFT($AV$3, 4), MONTH("1 " &amp; O$6 &amp; " " &amp; LEFT($AV$3, 4)), 0 ),  'Raw Data'!$D:$D,"*ngoin*", 'Raw Data'!$AN:$AN, "",  'Raw Data'!$H:$H,"Ear*", 'Raw Data'!$P:$P,""&amp;'Raw Data'!$B$1,'Raw Data'!$D:$D,"&lt;&gt;*ithdr*",'Raw Data'!$D:$D,"&lt;&gt;*ancel*")</f>
        <v>0</v>
      </c>
      <c r="P79" s="73"/>
      <c r="Q79" s="73"/>
      <c r="R79" s="77"/>
      <c r="S79" s="106">
        <f>COUNTIFS('Raw Data'!$AL:$AL,"&lt;=" &amp;DATE(LEFT($AV$3, 4), MONTH("1 " &amp; S$6 &amp; " " &amp; LEFT($AV$3, 4)) + 1, 0 ), 'Raw Data'!$AL:$AL,"&gt;" &amp;DATE(LEFT($AV$3, 4), MONTH("1 " &amp; S$6 &amp; " " &amp; LEFT($AV$3, 4)), 0 ),  'Raw Data'!$D:$D,"*ngoin*", 'Raw Data'!$AN:$AN, "",  'Raw Data'!$H:$H,"Ear*", 'Raw Data'!$O:$O,""&amp;'Raw Data'!$B$1,'Raw Data'!$D:$D,"&lt;&gt;*ithdr*",'Raw Data'!$D:$D,"&lt;&gt;*ancel*",'Raw Data'!$P:$P,"--")
+
COUNTIFS('Raw Data'!$AL:$AL,"&lt;=" &amp;DATE(LEFT($AV$3, 4), MONTH("1 " &amp; S$6 &amp; " " &amp; LEFT($AV$3, 4)) + 1, 0 ), 'Raw Data'!$AL:$AL,"&gt;" &amp;DATE(LEFT($AV$3, 4), MONTH("1 " &amp; S$6 &amp; " " &amp; LEFT($AV$3, 4)), 0 ),  'Raw Data'!$D:$D,"*ngoin*", 'Raw Data'!$AN:$AN, "",  'Raw Data'!$H:$H,"Ear*", 'Raw Data'!$P:$P,""&amp;'Raw Data'!$B$1,'Raw Data'!$D:$D,"&lt;&gt;*ithdr*",'Raw Data'!$D:$D,"&lt;&gt;*ancel*")</f>
        <v>0</v>
      </c>
      <c r="T79" s="73"/>
      <c r="U79" s="73"/>
      <c r="V79" s="77"/>
      <c r="W79" s="106">
        <f>COUNTIFS('Raw Data'!$AL:$AL,"&lt;=" &amp;DATE(LEFT($AV$3, 4), MONTH("1 " &amp; W$6 &amp; " " &amp; LEFT($AV$3, 4)) + 1, 0 ), 'Raw Data'!$AL:$AL,"&gt;" &amp;DATE(LEFT($AV$3, 4), MONTH("1 " &amp; W$6 &amp; " " &amp; LEFT($AV$3, 4)), 0 ),  'Raw Data'!$D:$D,"*ngoin*", 'Raw Data'!$AN:$AN, "",  'Raw Data'!$H:$H,"Ear*", 'Raw Data'!$O:$O,""&amp;'Raw Data'!$B$1,'Raw Data'!$D:$D,"&lt;&gt;*ithdr*",'Raw Data'!$D:$D,"&lt;&gt;*ancel*",'Raw Data'!$P:$P,"--")
+
COUNTIFS('Raw Data'!$AL:$AL,"&lt;=" &amp;DATE(LEFT($AV$3, 4), MONTH("1 " &amp; W$6 &amp; " " &amp; LEFT($AV$3, 4)) + 1, 0 ), 'Raw Data'!$AL:$AL,"&gt;" &amp;DATE(LEFT($AV$3, 4), MONTH("1 " &amp; W$6 &amp; " " &amp; LEFT($AV$3, 4)), 0 ),  'Raw Data'!$D:$D,"*ngoin*", 'Raw Data'!$AN:$AN, "",  'Raw Data'!$H:$H,"Ear*", 'Raw Data'!$P:$P,""&amp;'Raw Data'!$B$1,'Raw Data'!$D:$D,"&lt;&gt;*ithdr*",'Raw Data'!$D:$D,"&lt;&gt;*ancel*")</f>
        <v>0</v>
      </c>
      <c r="X79" s="73"/>
      <c r="Y79" s="73"/>
      <c r="Z79" s="77"/>
      <c r="AA79" s="106">
        <f>COUNTIFS('Raw Data'!$AL:$AL,"&lt;=" &amp;DATE(LEFT($AV$3, 4), MONTH("1 " &amp; AA$6 &amp; " " &amp; LEFT($AV$3, 4)) + 1, 0 ), 'Raw Data'!$AL:$AL,"&gt;" &amp;DATE(LEFT($AV$3, 4), MONTH("1 " &amp; AA$6 &amp; " " &amp; LEFT($AV$3, 4)), 0 ),  'Raw Data'!$D:$D,"*ngoin*", 'Raw Data'!$AN:$AN, "",  'Raw Data'!$H:$H,"Ear*", 'Raw Data'!$O:$O,""&amp;'Raw Data'!$B$1,'Raw Data'!$D:$D,"&lt;&gt;*ithdr*",'Raw Data'!$D:$D,"&lt;&gt;*ancel*",'Raw Data'!$P:$P,"--")
+
COUNTIFS('Raw Data'!$AL:$AL,"&lt;=" &amp;DATE(LEFT($AV$3, 4), MONTH("1 " &amp; AA$6 &amp; " " &amp; LEFT($AV$3, 4)) + 1, 0 ), 'Raw Data'!$AL:$AL,"&gt;" &amp;DATE(LEFT($AV$3, 4), MONTH("1 " &amp; AA$6 &amp; " " &amp; LEFT($AV$3, 4)), 0 ),  'Raw Data'!$D:$D,"*ngoin*", 'Raw Data'!$AN:$AN, "",  'Raw Data'!$H:$H,"Ear*", 'Raw Data'!$P:$P,""&amp;'Raw Data'!$B$1,'Raw Data'!$D:$D,"&lt;&gt;*ithdr*",'Raw Data'!$D:$D,"&lt;&gt;*ancel*")</f>
        <v>0</v>
      </c>
      <c r="AB79" s="73"/>
      <c r="AC79" s="73"/>
      <c r="AD79" s="77"/>
      <c r="AE79" s="106">
        <f>COUNTIFS('Raw Data'!$AL:$AL,"&lt;=" &amp;DATE(LEFT($AV$3, 4), MONTH("1 " &amp; AE$6 &amp; " " &amp; LEFT($AV$3, 4)) + 1, 0 ), 'Raw Data'!$AL:$AL,"&gt;" &amp;DATE(LEFT($AV$3, 4), MONTH("1 " &amp; AE$6 &amp; " " &amp; LEFT($AV$3, 4)), 0 ),  'Raw Data'!$D:$D,"*ngoin*", 'Raw Data'!$AN:$AN, "",  'Raw Data'!$H:$H,"Ear*", 'Raw Data'!$O:$O,""&amp;'Raw Data'!$B$1,'Raw Data'!$D:$D,"&lt;&gt;*ithdr*",'Raw Data'!$D:$D,"&lt;&gt;*ancel*",'Raw Data'!$P:$P,"--")
+
COUNTIFS('Raw Data'!$AL:$AL,"&lt;=" &amp;DATE(LEFT($AV$3, 4), MONTH("1 " &amp; AE$6 &amp; " " &amp; LEFT($AV$3, 4)) + 1, 0 ), 'Raw Data'!$AL:$AL,"&gt;" &amp;DATE(LEFT($AV$3, 4), MONTH("1 " &amp; AE$6 &amp; " " &amp; LEFT($AV$3, 4)), 0 ),  'Raw Data'!$D:$D,"*ngoin*", 'Raw Data'!$AN:$AN, "",  'Raw Data'!$H:$H,"Ear*", 'Raw Data'!$P:$P,""&amp;'Raw Data'!$B$1,'Raw Data'!$D:$D,"&lt;&gt;*ithdr*",'Raw Data'!$D:$D,"&lt;&gt;*ancel*")</f>
        <v>0</v>
      </c>
      <c r="AF79" s="73"/>
      <c r="AG79" s="73"/>
      <c r="AH79" s="77"/>
      <c r="AI79" s="106">
        <f>COUNTIFS('Raw Data'!$AL:$AL,"&lt;=" &amp;DATE(LEFT($AV$3, 4), MONTH("1 " &amp; AI$6 &amp; " " &amp; LEFT($AV$3, 4)) + 1, 0 ), 'Raw Data'!$AL:$AL,"&gt;" &amp;DATE(LEFT($AV$3, 4), MONTH("1 " &amp; AI$6 &amp; " " &amp; LEFT($AV$3, 4)), 0 ),  'Raw Data'!$D:$D,"*ngoin*", 'Raw Data'!$AN:$AN, "",  'Raw Data'!$H:$H,"Ear*", 'Raw Data'!$O:$O,""&amp;'Raw Data'!$B$1,'Raw Data'!$D:$D,"&lt;&gt;*ithdr*",'Raw Data'!$D:$D,"&lt;&gt;*ancel*",'Raw Data'!$P:$P,"--")
+
COUNTIFS('Raw Data'!$AL:$AL,"&lt;=" &amp;DATE(LEFT($AV$3, 4), MONTH("1 " &amp; AI$6 &amp; " " &amp; LEFT($AV$3, 4)) + 1, 0 ), 'Raw Data'!$AL:$AL,"&gt;" &amp;DATE(LEFT($AV$3, 4), MONTH("1 " &amp; AI$6 &amp; " " &amp; LEFT($AV$3, 4)), 0 ),  'Raw Data'!$D:$D,"*ngoin*", 'Raw Data'!$AN:$AN, "",  'Raw Data'!$H:$H,"Ear*", 'Raw Data'!$P:$P,""&amp;'Raw Data'!$B$1,'Raw Data'!$D:$D,"&lt;&gt;*ithdr*",'Raw Data'!$D:$D,"&lt;&gt;*ancel*")</f>
        <v>0</v>
      </c>
      <c r="AJ79" s="73"/>
      <c r="AK79" s="73"/>
      <c r="AL79" s="77"/>
      <c r="AM79" s="106">
        <f>COUNTIFS('Raw Data'!$AL:$AL,"&lt;=" &amp;DATE(LEFT($AV$3, 4), MONTH("1 " &amp; AM$6 &amp; " " &amp; LEFT($AV$3, 4)) + 1, 0 ), 'Raw Data'!$AL:$AL,"&gt;" &amp;DATE(LEFT($AV$3, 4), MONTH("1 " &amp; AM$6 &amp; " " &amp; LEFT($AV$3, 4)), 0 ),  'Raw Data'!$D:$D,"*ngoin*", 'Raw Data'!$AN:$AN, "",  'Raw Data'!$H:$H,"Ear*", 'Raw Data'!$O:$O,""&amp;'Raw Data'!$B$1,'Raw Data'!$D:$D,"&lt;&gt;*ithdr*",'Raw Data'!$D:$D,"&lt;&gt;*ancel*",'Raw Data'!$P:$P,"--")
+
COUNTIFS('Raw Data'!$AL:$AL,"&lt;=" &amp;DATE(LEFT($AV$3, 4), MONTH("1 " &amp; AM$6 &amp; " " &amp; LEFT($AV$3, 4)) + 1, 0 ), 'Raw Data'!$AL:$AL,"&gt;" &amp;DATE(LEFT($AV$3, 4), MONTH("1 " &amp; AM$6 &amp; " " &amp; LEFT($AV$3, 4)), 0 ),  'Raw Data'!$D:$D,"*ngoin*", 'Raw Data'!$AN:$AN, "",  'Raw Data'!$H:$H,"Ear*", 'Raw Data'!$P:$P,""&amp;'Raw Data'!$B$1,'Raw Data'!$D:$D,"&lt;&gt;*ithdr*",'Raw Data'!$D:$D,"&lt;&gt;*ancel*")</f>
        <v>0</v>
      </c>
      <c r="AN79" s="73"/>
      <c r="AO79" s="73"/>
      <c r="AP79" s="77"/>
      <c r="AQ79" s="106">
        <f>COUNTIFS('Raw Data'!$AL:$AL,"&lt;=" &amp;DATE(LEFT($AV$3, 4), MONTH("1 " &amp; AQ$6 &amp; " " &amp; LEFT($AV$3, 4)) + 1, 0 ), 'Raw Data'!$AL:$AL,"&gt;" &amp;DATE(LEFT($AV$3, 4), MONTH("1 " &amp; AQ$6 &amp; " " &amp; LEFT($AV$3, 4)), 0 ),  'Raw Data'!$D:$D,"*ngoin*", 'Raw Data'!$AN:$AN, "",  'Raw Data'!$H:$H,"Ear*", 'Raw Data'!$O:$O,""&amp;'Raw Data'!$B$1,'Raw Data'!$D:$D,"&lt;&gt;*ithdr*",'Raw Data'!$D:$D,"&lt;&gt;*ancel*",'Raw Data'!$P:$P,"--")
+
COUNTIFS('Raw Data'!$AL:$AL,"&lt;=" &amp;DATE(LEFT($AV$3, 4), MONTH("1 " &amp; AQ$6 &amp; " " &amp; LEFT($AV$3, 4)) + 1, 0 ), 'Raw Data'!$AL:$AL,"&gt;" &amp;DATE(LEFT($AV$3, 4), MONTH("1 " &amp; AQ$6 &amp; " " &amp; LEFT($AV$3, 4)), 0 ),  'Raw Data'!$D:$D,"*ngoin*", 'Raw Data'!$AN:$AN, "",  'Raw Data'!$H:$H,"Ear*", 'Raw Data'!$P:$P,""&amp;'Raw Data'!$B$1,'Raw Data'!$D:$D,"&lt;&gt;*ithdr*",'Raw Data'!$D:$D,"&lt;&gt;*ancel*")</f>
        <v>0</v>
      </c>
      <c r="AR79" s="73"/>
      <c r="AS79" s="73"/>
      <c r="AT79" s="77"/>
      <c r="AU79" s="106">
        <f>COUNTIFS('Raw Data'!$AL:$AL,"&lt;=" &amp;DATE(MID($AV$3, 15, 4), MONTH("1 " &amp; AU$6 &amp; " " &amp; MID($AV$3, 15, 4)) + 1, 0 ), 'Raw Data'!$AL:$AL,"&gt;" &amp;DATE(MID($AV$3, 15, 4), MONTH("1 " &amp; AU$6 &amp; " " &amp; MID($AV$3, 15, 4)), 0 ),  'Raw Data'!$D:$D,"*ngoin*", 'Raw Data'!$AN:$AN, "",  'Raw Data'!$H:$H,"Ear*", 'Raw Data'!$O:$O,""&amp;'Raw Data'!$B$1,'Raw Data'!$D:$D,"&lt;&gt;*ithdr*",'Raw Data'!$D:$D,"&lt;&gt;*ancel*",'Raw Data'!$P:$P,"--")
+
COUNTIFS('Raw Data'!$AL:$AL,"&lt;=" &amp;DATE(MID($AV$3, 15, 4), MONTH("1 " &amp; AU$6 &amp; " " &amp; MID($AV$3, 15, 4)) + 1, 0 ), 'Raw Data'!$AL:$AL,"&gt;" &amp;DATE(MID($AV$3, 15, 4), MONTH("1 " &amp; AU$6 &amp; " " &amp; MID($AV$3, 15, 4)), 0 ),  'Raw Data'!$D:$D,"*ngoin*", 'Raw Data'!$AN:$AN, "",  'Raw Data'!$H:$H,"Ear*", 'Raw Data'!$P:$P,""&amp;'Raw Data'!$B$1,'Raw Data'!$D:$D,"&lt;&gt;*ithdr*",'Raw Data'!$D:$D,"&lt;&gt;*ancel*")</f>
        <v>0</v>
      </c>
      <c r="AV79" s="73"/>
      <c r="AW79" s="73"/>
      <c r="AX79" s="77"/>
      <c r="AY79" s="106">
        <f>COUNTIFS('Raw Data'!$AL:$AL,"&lt;=" &amp;DATE(MID($AV$3, 15, 4), MONTH("1 " &amp; AY$6 &amp; " " &amp; MID($AV$3, 15, 4)) + 1, 0 ), 'Raw Data'!$AL:$AL,"&gt;" &amp;DATE(MID($AV$3, 15, 4), MONTH("1 " &amp; AY$6 &amp; " " &amp; MID($AV$3, 15, 4)), 0 ),  'Raw Data'!$D:$D,"*ngoin*", 'Raw Data'!$AN:$AN, "",  'Raw Data'!$H:$H,"Ear*", 'Raw Data'!$O:$O,""&amp;'Raw Data'!$B$1,'Raw Data'!$D:$D,"&lt;&gt;*ithdr*",'Raw Data'!$D:$D,"&lt;&gt;*ancel*",'Raw Data'!$P:$P,"--")
+
COUNTIFS('Raw Data'!$AL:$AL,"&lt;=" &amp;DATE(MID($AV$3, 15, 4), MONTH("1 " &amp; AY$6 &amp; " " &amp; MID($AV$3, 15, 4)) + 1, 0 ), 'Raw Data'!$AL:$AL,"&gt;" &amp;DATE(MID($AV$3, 15, 4), MONTH("1 " &amp; AY$6 &amp; " " &amp; MID($AV$3, 15, 4)), 0 ),  'Raw Data'!$D:$D,"*ngoin*", 'Raw Data'!$AN:$AN, "",  'Raw Data'!$H:$H,"Ear*", 'Raw Data'!$P:$P,""&amp;'Raw Data'!$B$1,'Raw Data'!$D:$D,"&lt;&gt;*ithdr*",'Raw Data'!$D:$D,"&lt;&gt;*ancel*")</f>
        <v>0</v>
      </c>
      <c r="AZ79" s="73"/>
      <c r="BA79" s="73"/>
      <c r="BB79" s="77"/>
      <c r="BC79" s="106">
        <f>COUNTIFS('Raw Data'!$AL:$AL,"&lt;=" &amp;DATE(MID($AV$3, 15, 4), MONTH("1 " &amp; BC$6 &amp; " " &amp; MID($AV$3, 15, 4)) + 1, 0 ), 'Raw Data'!$AL:$AL,"&gt;" &amp;DATE(MID($AV$3, 15, 4), MONTH("1 " &amp; BC$6 &amp; " " &amp; MID($AV$3, 15, 4)), 0 ),  'Raw Data'!$D:$D,"*ngoin*", 'Raw Data'!$AN:$AN, "",  'Raw Data'!$H:$H,"Ear*", 'Raw Data'!$O:$O,""&amp;'Raw Data'!$B$1,'Raw Data'!$D:$D,"&lt;&gt;*ithdr*",'Raw Data'!$D:$D,"&lt;&gt;*ancel*",'Raw Data'!$P:$P,"--")
+
COUNTIFS('Raw Data'!$AL:$AL,"&lt;=" &amp;DATE(MID($AV$3, 15, 4), MONTH("1 " &amp; BC$6 &amp; " " &amp; MID($AV$3, 15, 4)) + 1, 0 ), 'Raw Data'!$AL:$AL,"&gt;" &amp;DATE(MID($AV$3, 15, 4), MONTH("1 " &amp; BC$6 &amp; " " &amp; MID($AV$3, 15, 4)), 0 ),  'Raw Data'!$D:$D,"*ngoin*", 'Raw Data'!$AN:$AN, "",  'Raw Data'!$H:$H,"Ear*", 'Raw Data'!$P:$P,""&amp;'Raw Data'!$B$1,'Raw Data'!$D:$D,"&lt;&gt;*ithdr*",'Raw Data'!$D:$D,"&lt;&gt;*ancel*")</f>
        <v>0</v>
      </c>
      <c r="BD79" s="73"/>
      <c r="BE79" s="73"/>
      <c r="BF79" s="74"/>
    </row>
    <row r="80" ht="12.75" customHeight="1">
      <c r="A80" s="93" t="s">
        <v>145</v>
      </c>
      <c r="B80" s="73"/>
      <c r="C80" s="73"/>
      <c r="D80" s="73"/>
      <c r="E80" s="73"/>
      <c r="F80" s="73"/>
      <c r="G80" s="73"/>
      <c r="H80" s="73"/>
      <c r="I80" s="73"/>
      <c r="J80" s="77"/>
      <c r="K80" s="106">
        <f>COUNTIFS('Raw Data'!$AL:$AL,"&lt;=" &amp;DATE(LEFT($AV$3, 4), MONTH("1 " &amp; K$6 &amp; " " &amp; LEFT($AV$3, 4)) + 1, 0 ), 'Raw Data'!$AL:$AL,"&gt;" &amp;DATE(LEFT($AV$3, 4), MONTH("1 " &amp; K$6 &amp; " " &amp; LEFT($AV$3, 4)), 0 ),  'Raw Data'!$D:$D,"*ngoin*", 'Raw Data'!$AN:$AN, "",  'Raw Data'!$H:$H,"Non*", 'Raw Data'!$O:$O,""&amp;'Raw Data'!$B$1,'Raw Data'!$D:$D,"&lt;&gt;*ithdr*",'Raw Data'!$D:$D,"&lt;&gt;*ancel*",'Raw Data'!$P:$P,"--")
+
COUNTIFS('Raw Data'!$AL:$AL,"&lt;=" &amp;DATE(LEFT($AV$3, 4), MONTH("1 " &amp; K$6 &amp; " " &amp; LEFT($AV$3, 4)) + 1, 0 ), 'Raw Data'!$AL:$AL,"&gt;" &amp;DATE(LEFT($AV$3, 4), MONTH("1 " &amp; K$6 &amp; " " &amp; LEFT($AV$3, 4)), 0 ),  'Raw Data'!$D:$D,"*ngoin*", 'Raw Data'!$AN:$AN, "",  'Raw Data'!$H:$H,"Non*", 'Raw Data'!$P:$P,""&amp;'Raw Data'!$B$1,'Raw Data'!$D:$D,"&lt;&gt;*ithdr*",'Raw Data'!$D:$D,"&lt;&gt;*ancel*")</f>
        <v>0</v>
      </c>
      <c r="L80" s="73"/>
      <c r="M80" s="73"/>
      <c r="N80" s="77"/>
      <c r="O80" s="106">
        <f>COUNTIFS('Raw Data'!$AL:$AL,"&lt;=" &amp;DATE(LEFT($AV$3, 4), MONTH("1 " &amp; O$6 &amp; " " &amp; LEFT($AV$3, 4)) + 1, 0 ), 'Raw Data'!$AL:$AL,"&gt;" &amp;DATE(LEFT($AV$3, 4), MONTH("1 " &amp; O$6 &amp; " " &amp; LEFT($AV$3, 4)), 0 ),  'Raw Data'!$D:$D,"*ngoin*", 'Raw Data'!$AN:$AN, "",  'Raw Data'!$H:$H,"Non*", 'Raw Data'!$O:$O,""&amp;'Raw Data'!$B$1,'Raw Data'!$D:$D,"&lt;&gt;*ithdr*",'Raw Data'!$D:$D,"&lt;&gt;*ancel*",'Raw Data'!$P:$P,"--")
+
COUNTIFS('Raw Data'!$AL:$AL,"&lt;=" &amp;DATE(LEFT($AV$3, 4), MONTH("1 " &amp; O$6 &amp; " " &amp; LEFT($AV$3, 4)) + 1, 0 ), 'Raw Data'!$AL:$AL,"&gt;" &amp;DATE(LEFT($AV$3, 4), MONTH("1 " &amp; O$6 &amp; " " &amp; LEFT($AV$3, 4)), 0 ),  'Raw Data'!$D:$D,"*ngoin*", 'Raw Data'!$AN:$AN, "",  'Raw Data'!$H:$H,"Non*", 'Raw Data'!$P:$P,""&amp;'Raw Data'!$B$1,'Raw Data'!$D:$D,"&lt;&gt;*ithdr*",'Raw Data'!$D:$D,"&lt;&gt;*ancel*")</f>
        <v>0</v>
      </c>
      <c r="P80" s="73"/>
      <c r="Q80" s="73"/>
      <c r="R80" s="77"/>
      <c r="S80" s="106">
        <f>COUNTIFS('Raw Data'!$AL:$AL,"&lt;=" &amp;DATE(LEFT($AV$3, 4), MONTH("1 " &amp; S$6 &amp; " " &amp; LEFT($AV$3, 4)) + 1, 0 ), 'Raw Data'!$AL:$AL,"&gt;" &amp;DATE(LEFT($AV$3, 4), MONTH("1 " &amp; S$6 &amp; " " &amp; LEFT($AV$3, 4)), 0 ),  'Raw Data'!$D:$D,"*ngoin*", 'Raw Data'!$AN:$AN, "",  'Raw Data'!$H:$H,"Non*", 'Raw Data'!$O:$O,""&amp;'Raw Data'!$B$1,'Raw Data'!$D:$D,"&lt;&gt;*ithdr*",'Raw Data'!$D:$D,"&lt;&gt;*ancel*",'Raw Data'!$P:$P,"--")
+
COUNTIFS('Raw Data'!$AL:$AL,"&lt;=" &amp;DATE(LEFT($AV$3, 4), MONTH("1 " &amp; S$6 &amp; " " &amp; LEFT($AV$3, 4)) + 1, 0 ), 'Raw Data'!$AL:$AL,"&gt;" &amp;DATE(LEFT($AV$3, 4), MONTH("1 " &amp; S$6 &amp; " " &amp; LEFT($AV$3, 4)), 0 ),  'Raw Data'!$D:$D,"*ngoin*", 'Raw Data'!$AN:$AN, "",  'Raw Data'!$H:$H,"Non*", 'Raw Data'!$P:$P,""&amp;'Raw Data'!$B$1,'Raw Data'!$D:$D,"&lt;&gt;*ithdr*",'Raw Data'!$D:$D,"&lt;&gt;*ancel*")</f>
        <v>0</v>
      </c>
      <c r="T80" s="73"/>
      <c r="U80" s="73"/>
      <c r="V80" s="77"/>
      <c r="W80" s="106">
        <f>COUNTIFS('Raw Data'!$AL:$AL,"&lt;=" &amp;DATE(LEFT($AV$3, 4), MONTH("1 " &amp; W$6 &amp; " " &amp; LEFT($AV$3, 4)) + 1, 0 ), 'Raw Data'!$AL:$AL,"&gt;" &amp;DATE(LEFT($AV$3, 4), MONTH("1 " &amp; W$6 &amp; " " &amp; LEFT($AV$3, 4)), 0 ),  'Raw Data'!$D:$D,"*ngoin*", 'Raw Data'!$AN:$AN, "",  'Raw Data'!$H:$H,"Non*", 'Raw Data'!$O:$O,""&amp;'Raw Data'!$B$1,'Raw Data'!$D:$D,"&lt;&gt;*ithdr*",'Raw Data'!$D:$D,"&lt;&gt;*ancel*",'Raw Data'!$P:$P,"--")
+
COUNTIFS('Raw Data'!$AL:$AL,"&lt;=" &amp;DATE(LEFT($AV$3, 4), MONTH("1 " &amp; W$6 &amp; " " &amp; LEFT($AV$3, 4)) + 1, 0 ), 'Raw Data'!$AL:$AL,"&gt;" &amp;DATE(LEFT($AV$3, 4), MONTH("1 " &amp; W$6 &amp; " " &amp; LEFT($AV$3, 4)), 0 ),  'Raw Data'!$D:$D,"*ngoin*", 'Raw Data'!$AN:$AN, "",  'Raw Data'!$H:$H,"Non*", 'Raw Data'!$P:$P,""&amp;'Raw Data'!$B$1,'Raw Data'!$D:$D,"&lt;&gt;*ithdr*",'Raw Data'!$D:$D,"&lt;&gt;*ancel*")</f>
        <v>0</v>
      </c>
      <c r="X80" s="73"/>
      <c r="Y80" s="73"/>
      <c r="Z80" s="77"/>
      <c r="AA80" s="106">
        <f>COUNTIFS('Raw Data'!$AL:$AL,"&lt;=" &amp;DATE(LEFT($AV$3, 4), MONTH("1 " &amp; AA$6 &amp; " " &amp; LEFT($AV$3, 4)) + 1, 0 ), 'Raw Data'!$AL:$AL,"&gt;" &amp;DATE(LEFT($AV$3, 4), MONTH("1 " &amp; AA$6 &amp; " " &amp; LEFT($AV$3, 4)), 0 ),  'Raw Data'!$D:$D,"*ngoin*", 'Raw Data'!$AN:$AN, "",  'Raw Data'!$H:$H,"Non*", 'Raw Data'!$O:$O,""&amp;'Raw Data'!$B$1,'Raw Data'!$D:$D,"&lt;&gt;*ithdr*",'Raw Data'!$D:$D,"&lt;&gt;*ancel*",'Raw Data'!$P:$P,"--")
+
COUNTIFS('Raw Data'!$AL:$AL,"&lt;=" &amp;DATE(LEFT($AV$3, 4), MONTH("1 " &amp; AA$6 &amp; " " &amp; LEFT($AV$3, 4)) + 1, 0 ), 'Raw Data'!$AL:$AL,"&gt;" &amp;DATE(LEFT($AV$3, 4), MONTH("1 " &amp; AA$6 &amp; " " &amp; LEFT($AV$3, 4)), 0 ),  'Raw Data'!$D:$D,"*ngoin*", 'Raw Data'!$AN:$AN, "",  'Raw Data'!$H:$H,"Non*", 'Raw Data'!$P:$P,""&amp;'Raw Data'!$B$1,'Raw Data'!$D:$D,"&lt;&gt;*ithdr*",'Raw Data'!$D:$D,"&lt;&gt;*ancel*")</f>
        <v>0</v>
      </c>
      <c r="AB80" s="73"/>
      <c r="AC80" s="73"/>
      <c r="AD80" s="77"/>
      <c r="AE80" s="106">
        <f>COUNTIFS('Raw Data'!$AL:$AL,"&lt;=" &amp;DATE(LEFT($AV$3, 4), MONTH("1 " &amp; AE$6 &amp; " " &amp; LEFT($AV$3, 4)) + 1, 0 ), 'Raw Data'!$AL:$AL,"&gt;" &amp;DATE(LEFT($AV$3, 4), MONTH("1 " &amp; AE$6 &amp; " " &amp; LEFT($AV$3, 4)), 0 ),  'Raw Data'!$D:$D,"*ngoin*", 'Raw Data'!$AN:$AN, "",  'Raw Data'!$H:$H,"Non*", 'Raw Data'!$O:$O,""&amp;'Raw Data'!$B$1,'Raw Data'!$D:$D,"&lt;&gt;*ithdr*",'Raw Data'!$D:$D,"&lt;&gt;*ancel*",'Raw Data'!$P:$P,"--")
+
COUNTIFS('Raw Data'!$AL:$AL,"&lt;=" &amp;DATE(LEFT($AV$3, 4), MONTH("1 " &amp; AE$6 &amp; " " &amp; LEFT($AV$3, 4)) + 1, 0 ), 'Raw Data'!$AL:$AL,"&gt;" &amp;DATE(LEFT($AV$3, 4), MONTH("1 " &amp; AE$6 &amp; " " &amp; LEFT($AV$3, 4)), 0 ),  'Raw Data'!$D:$D,"*ngoin*", 'Raw Data'!$AN:$AN, "",  'Raw Data'!$H:$H,"Non*", 'Raw Data'!$P:$P,""&amp;'Raw Data'!$B$1,'Raw Data'!$D:$D,"&lt;&gt;*ithdr*",'Raw Data'!$D:$D,"&lt;&gt;*ancel*")</f>
        <v>0</v>
      </c>
      <c r="AF80" s="73"/>
      <c r="AG80" s="73"/>
      <c r="AH80" s="77"/>
      <c r="AI80" s="106">
        <f>COUNTIFS('Raw Data'!$AL:$AL,"&lt;=" &amp;DATE(LEFT($AV$3, 4), MONTH("1 " &amp; AI$6 &amp; " " &amp; LEFT($AV$3, 4)) + 1, 0 ), 'Raw Data'!$AL:$AL,"&gt;" &amp;DATE(LEFT($AV$3, 4), MONTH("1 " &amp; AI$6 &amp; " " &amp; LEFT($AV$3, 4)), 0 ),  'Raw Data'!$D:$D,"*ngoin*", 'Raw Data'!$AN:$AN, "",  'Raw Data'!$H:$H,"Non*", 'Raw Data'!$O:$O,""&amp;'Raw Data'!$B$1,'Raw Data'!$D:$D,"&lt;&gt;*ithdr*",'Raw Data'!$D:$D,"&lt;&gt;*ancel*",'Raw Data'!$P:$P,"--")
+
COUNTIFS('Raw Data'!$AL:$AL,"&lt;=" &amp;DATE(LEFT($AV$3, 4), MONTH("1 " &amp; AI$6 &amp; " " &amp; LEFT($AV$3, 4)) + 1, 0 ), 'Raw Data'!$AL:$AL,"&gt;" &amp;DATE(LEFT($AV$3, 4), MONTH("1 " &amp; AI$6 &amp; " " &amp; LEFT($AV$3, 4)), 0 ),  'Raw Data'!$D:$D,"*ngoin*", 'Raw Data'!$AN:$AN, "",  'Raw Data'!$H:$H,"Non*", 'Raw Data'!$P:$P,""&amp;'Raw Data'!$B$1,'Raw Data'!$D:$D,"&lt;&gt;*ithdr*",'Raw Data'!$D:$D,"&lt;&gt;*ancel*")</f>
        <v>0</v>
      </c>
      <c r="AJ80" s="73"/>
      <c r="AK80" s="73"/>
      <c r="AL80" s="77"/>
      <c r="AM80" s="106">
        <f>COUNTIFS('Raw Data'!$AL:$AL,"&lt;=" &amp;DATE(LEFT($AV$3, 4), MONTH("1 " &amp; AM$6 &amp; " " &amp; LEFT($AV$3, 4)) + 1, 0 ), 'Raw Data'!$AL:$AL,"&gt;" &amp;DATE(LEFT($AV$3, 4), MONTH("1 " &amp; AM$6 &amp; " " &amp; LEFT($AV$3, 4)), 0 ),  'Raw Data'!$D:$D,"*ngoin*", 'Raw Data'!$AN:$AN, "",  'Raw Data'!$H:$H,"Non*", 'Raw Data'!$O:$O,""&amp;'Raw Data'!$B$1,'Raw Data'!$D:$D,"&lt;&gt;*ithdr*",'Raw Data'!$D:$D,"&lt;&gt;*ancel*",'Raw Data'!$P:$P,"--")
+
COUNTIFS('Raw Data'!$AL:$AL,"&lt;=" &amp;DATE(LEFT($AV$3, 4), MONTH("1 " &amp; AM$6 &amp; " " &amp; LEFT($AV$3, 4)) + 1, 0 ), 'Raw Data'!$AL:$AL,"&gt;" &amp;DATE(LEFT($AV$3, 4), MONTH("1 " &amp; AM$6 &amp; " " &amp; LEFT($AV$3, 4)), 0 ),  'Raw Data'!$D:$D,"*ngoin*", 'Raw Data'!$AN:$AN, "",  'Raw Data'!$H:$H,"Non*", 'Raw Data'!$P:$P,""&amp;'Raw Data'!$B$1,'Raw Data'!$D:$D,"&lt;&gt;*ithdr*",'Raw Data'!$D:$D,"&lt;&gt;*ancel*")</f>
        <v>0</v>
      </c>
      <c r="AN80" s="73"/>
      <c r="AO80" s="73"/>
      <c r="AP80" s="77"/>
      <c r="AQ80" s="106">
        <f>COUNTIFS('Raw Data'!$AL:$AL,"&lt;=" &amp;DATE(LEFT($AV$3, 4), MONTH("1 " &amp; AQ$6 &amp; " " &amp; LEFT($AV$3, 4)) + 1, 0 ), 'Raw Data'!$AL:$AL,"&gt;" &amp;DATE(LEFT($AV$3, 4), MONTH("1 " &amp; AQ$6 &amp; " " &amp; LEFT($AV$3, 4)), 0 ),  'Raw Data'!$D:$D,"*ngoin*", 'Raw Data'!$AN:$AN, "",  'Raw Data'!$H:$H,"Non*", 'Raw Data'!$O:$O,""&amp;'Raw Data'!$B$1,'Raw Data'!$D:$D,"&lt;&gt;*ithdr*",'Raw Data'!$D:$D,"&lt;&gt;*ancel*",'Raw Data'!$P:$P,"--")
+
COUNTIFS('Raw Data'!$AL:$AL,"&lt;=" &amp;DATE(LEFT($AV$3, 4), MONTH("1 " &amp; AQ$6 &amp; " " &amp; LEFT($AV$3, 4)) + 1, 0 ), 'Raw Data'!$AL:$AL,"&gt;" &amp;DATE(LEFT($AV$3, 4), MONTH("1 " &amp; AQ$6 &amp; " " &amp; LEFT($AV$3, 4)), 0 ),  'Raw Data'!$D:$D,"*ngoin*", 'Raw Data'!$AN:$AN, "",  'Raw Data'!$H:$H,"Non*", 'Raw Data'!$P:$P,""&amp;'Raw Data'!$B$1,'Raw Data'!$D:$D,"&lt;&gt;*ithdr*",'Raw Data'!$D:$D,"&lt;&gt;*ancel*")</f>
        <v>0</v>
      </c>
      <c r="AR80" s="73"/>
      <c r="AS80" s="73"/>
      <c r="AT80" s="77"/>
      <c r="AU80" s="106">
        <f>COUNTIFS('Raw Data'!$AL:$AL,"&lt;=" &amp;DATE(MID($AV$3, 15, 4), MONTH("1 " &amp; AU$6 &amp; " " &amp; MID($AV$3, 15, 4)) + 1, 0 ), 'Raw Data'!$AL:$AL,"&gt;" &amp;DATE(MID($AV$3, 15, 4), MONTH("1 " &amp; AU$6 &amp; " " &amp; MID($AV$3, 15, 4)), 0 ),  'Raw Data'!$D:$D,"*ngoin*", 'Raw Data'!$AN:$AN, "",  'Raw Data'!$H:$H,"Non*", 'Raw Data'!$O:$O,""&amp;'Raw Data'!$B$1,'Raw Data'!$D:$D,"&lt;&gt;*ithdr*",'Raw Data'!$D:$D,"&lt;&gt;*ancel*",'Raw Data'!$P:$P,"--")
+
COUNTIFS('Raw Data'!$AL:$AL,"&lt;=" &amp;DATE(MID($AV$3, 15, 4), MONTH("1 " &amp; AU$6 &amp; " " &amp; MID($AV$3, 15, 4)) + 1, 0 ), 'Raw Data'!$AL:$AL,"&gt;" &amp;DATE(MID($AV$3, 15, 4), MONTH("1 " &amp; AU$6 &amp; " " &amp; MID($AV$3, 15, 4)), 0 ),  'Raw Data'!$D:$D,"*ngoin*", 'Raw Data'!$AN:$AN, "",  'Raw Data'!$H:$H,"Non*", 'Raw Data'!$P:$P,""&amp;'Raw Data'!$B$1,'Raw Data'!$D:$D,"&lt;&gt;*ithdr*",'Raw Data'!$D:$D,"&lt;&gt;*ancel*")</f>
        <v>0</v>
      </c>
      <c r="AV80" s="73"/>
      <c r="AW80" s="73"/>
      <c r="AX80" s="77"/>
      <c r="AY80" s="106">
        <f>COUNTIFS('Raw Data'!$AL:$AL,"&lt;=" &amp;DATE(MID($AV$3, 15, 4), MONTH("1 " &amp; AY$6 &amp; " " &amp; MID($AV$3, 15, 4)) + 1, 0 ), 'Raw Data'!$AL:$AL,"&gt;" &amp;DATE(MID($AV$3, 15, 4), MONTH("1 " &amp; AY$6 &amp; " " &amp; MID($AV$3, 15, 4)), 0 ),  'Raw Data'!$D:$D,"*ngoin*", 'Raw Data'!$AN:$AN, "",  'Raw Data'!$H:$H,"Non*", 'Raw Data'!$O:$O,""&amp;'Raw Data'!$B$1,'Raw Data'!$D:$D,"&lt;&gt;*ithdr*",'Raw Data'!$D:$D,"&lt;&gt;*ancel*",'Raw Data'!$P:$P,"--")
+
COUNTIFS('Raw Data'!$AL:$AL,"&lt;=" &amp;DATE(MID($AV$3, 15, 4), MONTH("1 " &amp; AY$6 &amp; " " &amp; MID($AV$3, 15, 4)) + 1, 0 ), 'Raw Data'!$AL:$AL,"&gt;" &amp;DATE(MID($AV$3, 15, 4), MONTH("1 " &amp; AY$6 &amp; " " &amp; MID($AV$3, 15, 4)), 0 ),  'Raw Data'!$D:$D,"*ngoin*", 'Raw Data'!$AN:$AN, "",  'Raw Data'!$H:$H,"Non*", 'Raw Data'!$P:$P,""&amp;'Raw Data'!$B$1,'Raw Data'!$D:$D,"&lt;&gt;*ithdr*",'Raw Data'!$D:$D,"&lt;&gt;*ancel*")</f>
        <v>0</v>
      </c>
      <c r="AZ80" s="73"/>
      <c r="BA80" s="73"/>
      <c r="BB80" s="77"/>
      <c r="BC80" s="106">
        <f>COUNTIFS('Raw Data'!$AL:$AL,"&lt;=" &amp;DATE(MID($AV$3, 15, 4), MONTH("1 " &amp; BC$6 &amp; " " &amp; MID($AV$3, 15, 4)) + 1, 0 ), 'Raw Data'!$AL:$AL,"&gt;" &amp;DATE(MID($AV$3, 15, 4), MONTH("1 " &amp; BC$6 &amp; " " &amp; MID($AV$3, 15, 4)), 0 ),  'Raw Data'!$D:$D,"*ngoin*", 'Raw Data'!$AN:$AN, "",  'Raw Data'!$H:$H,"Non*", 'Raw Data'!$O:$O,""&amp;'Raw Data'!$B$1,'Raw Data'!$D:$D,"&lt;&gt;*ithdr*",'Raw Data'!$D:$D,"&lt;&gt;*ancel*",'Raw Data'!$P:$P,"--")
+
COUNTIFS('Raw Data'!$AL:$AL,"&lt;=" &amp;DATE(MID($AV$3, 15, 4), MONTH("1 " &amp; BC$6 &amp; " " &amp; MID($AV$3, 15, 4)) + 1, 0 ), 'Raw Data'!$AL:$AL,"&gt;" &amp;DATE(MID($AV$3, 15, 4), MONTH("1 " &amp; BC$6 &amp; " " &amp; MID($AV$3, 15, 4)), 0 ),  'Raw Data'!$D:$D,"*ngoin*", 'Raw Data'!$AN:$AN, "",  'Raw Data'!$H:$H,"Non*", 'Raw Data'!$P:$P,""&amp;'Raw Data'!$B$1,'Raw Data'!$D:$D,"&lt;&gt;*ithdr*",'Raw Data'!$D:$D,"&lt;&gt;*ancel*")</f>
        <v>0</v>
      </c>
      <c r="BD80" s="73"/>
      <c r="BE80" s="73"/>
      <c r="BF80" s="74"/>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87">
    <mergeCell ref="AI57:AL57"/>
    <mergeCell ref="AM57:AP57"/>
    <mergeCell ref="AQ57:AT57"/>
    <mergeCell ref="AU57:AX57"/>
    <mergeCell ref="AY57:BB57"/>
    <mergeCell ref="BC57:BF57"/>
    <mergeCell ref="A57:J57"/>
    <mergeCell ref="K57:N57"/>
    <mergeCell ref="O57:R57"/>
    <mergeCell ref="S57:V57"/>
    <mergeCell ref="W57:Z57"/>
    <mergeCell ref="AA57:AD57"/>
    <mergeCell ref="AE57:AH57"/>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1:AL61"/>
    <mergeCell ref="AM61:AP61"/>
    <mergeCell ref="AQ61:AT61"/>
    <mergeCell ref="AU61:AX61"/>
    <mergeCell ref="AY61:BB61"/>
    <mergeCell ref="BC61:BF61"/>
    <mergeCell ref="A61:J61"/>
    <mergeCell ref="K61:N61"/>
    <mergeCell ref="O61:R61"/>
    <mergeCell ref="S61:V61"/>
    <mergeCell ref="W61:Z61"/>
    <mergeCell ref="AA61:AD61"/>
    <mergeCell ref="AE61:AH61"/>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O2:AU2"/>
    <mergeCell ref="AO3:AU3"/>
    <mergeCell ref="J1:AW1"/>
    <mergeCell ref="C2:J2"/>
    <mergeCell ref="K2:S2"/>
    <mergeCell ref="X2:AI2"/>
    <mergeCell ref="AV2:BF2"/>
    <mergeCell ref="K3:S3"/>
    <mergeCell ref="AV3:BF3"/>
    <mergeCell ref="C5:BF5"/>
    <mergeCell ref="AA6:AD6"/>
    <mergeCell ref="AE6:AH6"/>
    <mergeCell ref="AI6:AL6"/>
    <mergeCell ref="AM6:AP6"/>
    <mergeCell ref="AQ6:AT6"/>
    <mergeCell ref="AU6:AX6"/>
    <mergeCell ref="AY6:BB6"/>
    <mergeCell ref="BC6:BF6"/>
    <mergeCell ref="C3:J3"/>
    <mergeCell ref="A5:B5"/>
    <mergeCell ref="A6:J6"/>
    <mergeCell ref="K6:N6"/>
    <mergeCell ref="O6:R6"/>
    <mergeCell ref="S6:V6"/>
    <mergeCell ref="W6:Z6"/>
    <mergeCell ref="AI7:AL7"/>
    <mergeCell ref="AM7:AP7"/>
    <mergeCell ref="AQ7:AT7"/>
    <mergeCell ref="AU7:AX7"/>
    <mergeCell ref="AY7:BB7"/>
    <mergeCell ref="BC7:BF7"/>
    <mergeCell ref="A7:J7"/>
    <mergeCell ref="K7:N7"/>
    <mergeCell ref="O7:R7"/>
    <mergeCell ref="S7:V7"/>
    <mergeCell ref="W7:Z7"/>
    <mergeCell ref="AA7:AD7"/>
    <mergeCell ref="AE7:AH7"/>
    <mergeCell ref="AI80:AL80"/>
    <mergeCell ref="AM80:AP80"/>
    <mergeCell ref="AQ80:AT80"/>
    <mergeCell ref="AU80:AX80"/>
    <mergeCell ref="AY80:BB80"/>
    <mergeCell ref="BC80:BF80"/>
    <mergeCell ref="A80:J80"/>
    <mergeCell ref="K80:N80"/>
    <mergeCell ref="O80:R80"/>
    <mergeCell ref="S80:V80"/>
    <mergeCell ref="W80:Z80"/>
    <mergeCell ref="AA80:AD80"/>
    <mergeCell ref="AE80:AH80"/>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72:AL72"/>
    <mergeCell ref="AM72:AP72"/>
    <mergeCell ref="AQ72:AT72"/>
    <mergeCell ref="AU72:AX72"/>
    <mergeCell ref="AY72:BB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AI74:AL74"/>
    <mergeCell ref="AM74:AP74"/>
    <mergeCell ref="AQ74:AT74"/>
    <mergeCell ref="AU74:AX74"/>
    <mergeCell ref="AY74:BB74"/>
    <mergeCell ref="BC74:BF74"/>
    <mergeCell ref="A74:J74"/>
    <mergeCell ref="K74:N74"/>
    <mergeCell ref="O74:R74"/>
    <mergeCell ref="S74:V74"/>
    <mergeCell ref="W74:Z74"/>
    <mergeCell ref="AA74:AD74"/>
    <mergeCell ref="AE74:AH74"/>
    <mergeCell ref="AI75:AL75"/>
    <mergeCell ref="AM75:AP75"/>
    <mergeCell ref="AQ75:AT75"/>
    <mergeCell ref="AU75:AX75"/>
    <mergeCell ref="AY75:BB75"/>
    <mergeCell ref="BC75:BF75"/>
    <mergeCell ref="A75:J75"/>
    <mergeCell ref="K75:N75"/>
    <mergeCell ref="O75:R75"/>
    <mergeCell ref="S75:V75"/>
    <mergeCell ref="W75:Z75"/>
    <mergeCell ref="AA75:AD75"/>
    <mergeCell ref="AE75:AH75"/>
    <mergeCell ref="AI76:AL76"/>
    <mergeCell ref="AM76:AP76"/>
    <mergeCell ref="AQ76:AT76"/>
    <mergeCell ref="AU76:AX76"/>
    <mergeCell ref="AY76:BB76"/>
    <mergeCell ref="BC76:BF76"/>
    <mergeCell ref="A76:J76"/>
    <mergeCell ref="K76:N76"/>
    <mergeCell ref="O76:R76"/>
    <mergeCell ref="S76:V76"/>
    <mergeCell ref="W76:Z76"/>
    <mergeCell ref="AA76:AD76"/>
    <mergeCell ref="AE76:AH76"/>
    <mergeCell ref="AI77:AL77"/>
    <mergeCell ref="AM77:AP77"/>
    <mergeCell ref="AQ77:AT77"/>
    <mergeCell ref="AU77:AX77"/>
    <mergeCell ref="AY77:BB77"/>
    <mergeCell ref="BC77:BF77"/>
    <mergeCell ref="A77:J77"/>
    <mergeCell ref="K77:N77"/>
    <mergeCell ref="O77:R77"/>
    <mergeCell ref="S77:V77"/>
    <mergeCell ref="W77:Z77"/>
    <mergeCell ref="AA77:AD77"/>
    <mergeCell ref="AE77:AH77"/>
    <mergeCell ref="AI8:AL8"/>
    <mergeCell ref="AM8:AP8"/>
    <mergeCell ref="AQ8:AT8"/>
    <mergeCell ref="AU8:AX8"/>
    <mergeCell ref="AY8:BB8"/>
    <mergeCell ref="BC8:BF8"/>
    <mergeCell ref="A8:J8"/>
    <mergeCell ref="K8:N8"/>
    <mergeCell ref="O8:R8"/>
    <mergeCell ref="S8:V8"/>
    <mergeCell ref="W8:Z8"/>
    <mergeCell ref="AA8:AD8"/>
    <mergeCell ref="AE8:AH8"/>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A54:J54"/>
    <mergeCell ref="K54:N54"/>
    <mergeCell ref="O54:R54"/>
    <mergeCell ref="S54:V54"/>
    <mergeCell ref="W54:Z54"/>
    <mergeCell ref="AA54:AD54"/>
    <mergeCell ref="AE54:AH54"/>
    <mergeCell ref="AI55:AL55"/>
    <mergeCell ref="AM55:AP55"/>
    <mergeCell ref="AQ55:AT55"/>
    <mergeCell ref="AU55:AX55"/>
    <mergeCell ref="AY55:BB55"/>
    <mergeCell ref="BC55:BF55"/>
    <mergeCell ref="A55:J55"/>
    <mergeCell ref="K55:N55"/>
    <mergeCell ref="O55:R55"/>
    <mergeCell ref="S55:V55"/>
    <mergeCell ref="W55:Z55"/>
    <mergeCell ref="AA55:AD55"/>
    <mergeCell ref="AE55:AH55"/>
    <mergeCell ref="AI56:AL56"/>
    <mergeCell ref="AM56:AP56"/>
    <mergeCell ref="AQ56:AT56"/>
    <mergeCell ref="AU56:AX56"/>
    <mergeCell ref="AY56:BB56"/>
    <mergeCell ref="BC56:BF56"/>
    <mergeCell ref="A56:J56"/>
    <mergeCell ref="K56:N56"/>
    <mergeCell ref="O56:R56"/>
    <mergeCell ref="S56:V56"/>
    <mergeCell ref="W56:Z56"/>
    <mergeCell ref="AA56:AD56"/>
    <mergeCell ref="AE56:AH5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Packaging, Non-Metallic &amp; Furniture</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row>
    <row r="5" ht="12.75" customHeight="1">
      <c r="A5" s="65" t="s">
        <v>150</v>
      </c>
      <c r="B5" s="10"/>
      <c r="C5" s="65" t="s">
        <v>151</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0"/>
    </row>
    <row r="6" ht="12.75" customHeight="1">
      <c r="A6" s="66" t="s">
        <v>54</v>
      </c>
      <c r="B6" s="67"/>
      <c r="C6" s="67"/>
      <c r="D6" s="67"/>
      <c r="E6" s="67"/>
      <c r="F6" s="67"/>
      <c r="G6" s="67"/>
      <c r="H6" s="67"/>
      <c r="I6" s="67"/>
      <c r="J6" s="68"/>
      <c r="K6" s="111" t="str">
        <f>Valuations!K6:N6</f>
        <v>April</v>
      </c>
      <c r="L6" s="3"/>
      <c r="M6" s="3"/>
      <c r="N6" s="112"/>
      <c r="O6" s="111" t="str">
        <f>Valuations!O6:R6</f>
        <v>May</v>
      </c>
      <c r="P6" s="3"/>
      <c r="Q6" s="3"/>
      <c r="R6" s="112"/>
      <c r="S6" s="111" t="str">
        <f>Valuations!S6:V6</f>
        <v>June</v>
      </c>
      <c r="T6" s="3"/>
      <c r="U6" s="3"/>
      <c r="V6" s="112"/>
      <c r="W6" s="111" t="str">
        <f>Valuations!W6:Z6</f>
        <v>July</v>
      </c>
      <c r="X6" s="3"/>
      <c r="Y6" s="3"/>
      <c r="Z6" s="112"/>
      <c r="AA6" s="111" t="str">
        <f>Valuations!AA6:AD6</f>
        <v>August</v>
      </c>
      <c r="AB6" s="3"/>
      <c r="AC6" s="3"/>
      <c r="AD6" s="112"/>
      <c r="AE6" s="111" t="str">
        <f>Valuations!AE6:AH6</f>
        <v>September</v>
      </c>
      <c r="AF6" s="3"/>
      <c r="AG6" s="3"/>
      <c r="AH6" s="112"/>
      <c r="AI6" s="111" t="str">
        <f>Valuations!AI6:AL6</f>
        <v>October</v>
      </c>
      <c r="AJ6" s="3"/>
      <c r="AK6" s="3"/>
      <c r="AL6" s="112"/>
      <c r="AM6" s="111" t="str">
        <f>Valuations!AM6:AP6</f>
        <v>November</v>
      </c>
      <c r="AN6" s="3"/>
      <c r="AO6" s="3"/>
      <c r="AP6" s="112"/>
      <c r="AQ6" s="111" t="str">
        <f>Valuations!AQ6:AT6</f>
        <v>December</v>
      </c>
      <c r="AR6" s="3"/>
      <c r="AS6" s="3"/>
      <c r="AT6" s="112"/>
      <c r="AU6" s="111" t="str">
        <f>Valuations!AU6:AX6</f>
        <v>January</v>
      </c>
      <c r="AV6" s="3"/>
      <c r="AW6" s="3"/>
      <c r="AX6" s="112"/>
      <c r="AY6" s="111" t="str">
        <f>Valuations!AY6:BB6</f>
        <v>February</v>
      </c>
      <c r="AZ6" s="3"/>
      <c r="BA6" s="3"/>
      <c r="BB6" s="112"/>
      <c r="BC6" s="111" t="str">
        <f>Valuations!BC6:BF6</f>
        <v>March</v>
      </c>
      <c r="BD6" s="3"/>
      <c r="BE6" s="3"/>
      <c r="BF6" s="112"/>
    </row>
    <row r="7" ht="12.75" customHeight="1">
      <c r="A7" s="72" t="s">
        <v>152</v>
      </c>
      <c r="B7" s="73"/>
      <c r="C7" s="73"/>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4"/>
    </row>
    <row r="8" ht="12.75" customHeight="1">
      <c r="A8" s="75" t="s">
        <v>153</v>
      </c>
      <c r="B8" s="73"/>
      <c r="C8" s="73"/>
      <c r="D8" s="73"/>
      <c r="E8" s="73"/>
      <c r="F8" s="73"/>
      <c r="G8" s="73"/>
      <c r="H8" s="73"/>
      <c r="I8" s="73"/>
      <c r="J8" s="77"/>
      <c r="K8" s="113">
        <f>SUMIFS('Raw Data'!$S:$S, 'Raw Data'!$AN:$AN,"&lt;=" &amp;DATE(LEFT($AV$3, 4), MONTH("1 " &amp; K$6 &amp; " " &amp; LEFT($AV$3, 4)) + 1, 0 ), 'Raw Data'!$AN:$AN,"&gt;" &amp;DATE(LEFT($AV$3, 4), MONTH("1 " &amp; K$6 &amp; " " &amp; LEFT($AV$3, 4)), 0 ), 'Raw Data'!$O:$O,""&amp;'Raw Data'!$B$1,'Raw Data'!$D:$D,"&lt;&gt;*ithdr*",'Raw Data'!$D:$D,"&lt;&gt;*ancel*",'Raw Data'!$P:$P,"--")
+
SUMIFS('Raw Data'!$S:$S, 'Raw Data'!$AN:$AN,"&lt;=" &amp;DATE(LEFT($AV$3, 4), MONTH("1 " &amp; K$6 &amp; " " &amp; LEFT($AV$3, 4)) + 1, 0 ), 'Raw Data'!$AN:$AN,"&gt;" &amp;DATE(LEFT($AV$3, 4), MONTH("1 " &amp; K$6 &amp; " " &amp; LEFT($AV$3, 4)), 0 ), 'Raw Data'!$P:$P,""&amp;'Raw Data'!$B$1,'Raw Data'!$D:$D,"&lt;&gt;*ithdr*",'Raw Data'!$D:$D,"&lt;&gt;*ancel*")</f>
        <v>0</v>
      </c>
      <c r="L8" s="73"/>
      <c r="M8" s="73"/>
      <c r="N8" s="77"/>
      <c r="O8" s="113">
        <f>SUMIFS('Raw Data'!$S:$S, 'Raw Data'!$AN:$AN,"&lt;=" &amp;DATE(LEFT($AV$3, 4), MONTH("1 " &amp; O$6 &amp; " " &amp; LEFT($AV$3, 4)) + 1, 0 ), 'Raw Data'!$AN:$AN,"&gt;" &amp;DATE(LEFT($AV$3, 4), MONTH("1 " &amp; O$6 &amp; " " &amp; LEFT($AV$3, 4)), 0 ), 'Raw Data'!$O:$O,""&amp;'Raw Data'!$B$1,'Raw Data'!$D:$D,"&lt;&gt;*ithdr*",'Raw Data'!$D:$D,"&lt;&gt;*ancel*",'Raw Data'!$P:$P,"--")
+
SUMIFS('Raw Data'!$S:$S, 'Raw Data'!$AN:$AN,"&lt;=" &amp;DATE(LEFT($AV$3, 4), MONTH("1 " &amp; O$6 &amp; " " &amp; LEFT($AV$3, 4)) + 1, 0 ), 'Raw Data'!$AN:$AN,"&gt;" &amp;DATE(LEFT($AV$3, 4), MONTH("1 " &amp; O$6 &amp; " " &amp; LEFT($AV$3, 4)), 0 ), 'Raw Data'!$P:$P,""&amp;'Raw Data'!$B$1,'Raw Data'!$D:$D,"&lt;&gt;*ithdr*",'Raw Data'!$D:$D,"&lt;&gt;*ancel*")</f>
        <v>0</v>
      </c>
      <c r="P8" s="73"/>
      <c r="Q8" s="73"/>
      <c r="R8" s="77"/>
      <c r="S8" s="113">
        <f>SUMIFS('Raw Data'!$S:$S, 'Raw Data'!$AN:$AN,"&lt;=" &amp;DATE(LEFT($AV$3, 4), MONTH("1 " &amp; S$6 &amp; " " &amp; LEFT($AV$3, 4)) + 1, 0 ), 'Raw Data'!$AN:$AN,"&gt;" &amp;DATE(LEFT($AV$3, 4), MONTH("1 " &amp; S$6 &amp; " " &amp; LEFT($AV$3, 4)), 0 ), 'Raw Data'!$O:$O,""&amp;'Raw Data'!$B$1,'Raw Data'!$D:$D,"&lt;&gt;*ithdr*",'Raw Data'!$D:$D,"&lt;&gt;*ancel*",'Raw Data'!$P:$P,"--")
+
SUMIFS('Raw Data'!$S:$S, 'Raw Data'!$AN:$AN,"&lt;=" &amp;DATE(LEFT($AV$3, 4), MONTH("1 " &amp; S$6 &amp; " " &amp; LEFT($AV$3, 4)) + 1, 0 ), 'Raw Data'!$AN:$AN,"&gt;" &amp;DATE(LEFT($AV$3, 4), MONTH("1 " &amp; S$6 &amp; " " &amp; LEFT($AV$3, 4)), 0 ), 'Raw Data'!$P:$P,""&amp;'Raw Data'!$B$1,'Raw Data'!$D:$D,"&lt;&gt;*ithdr*",'Raw Data'!$D:$D,"&lt;&gt;*ancel*")</f>
        <v>0</v>
      </c>
      <c r="T8" s="73"/>
      <c r="U8" s="73"/>
      <c r="V8" s="77"/>
      <c r="W8" s="113">
        <f>SUMIFS('Raw Data'!$S:$S, 'Raw Data'!$AN:$AN,"&lt;=" &amp;DATE(LEFT($AV$3, 4), MONTH("1 " &amp; W$6 &amp; " " &amp; LEFT($AV$3, 4)) + 1, 0 ), 'Raw Data'!$AN:$AN,"&gt;" &amp;DATE(LEFT($AV$3, 4), MONTH("1 " &amp; W$6 &amp; " " &amp; LEFT($AV$3, 4)), 0 ), 'Raw Data'!$O:$O,""&amp;'Raw Data'!$B$1,'Raw Data'!$D:$D,"&lt;&gt;*ithdr*",'Raw Data'!$D:$D,"&lt;&gt;*ancel*",'Raw Data'!$P:$P,"--")
+
SUMIFS('Raw Data'!$S:$S, 'Raw Data'!$AN:$AN,"&lt;=" &amp;DATE(LEFT($AV$3, 4), MONTH("1 " &amp; W$6 &amp; " " &amp; LEFT($AV$3, 4)) + 1, 0 ), 'Raw Data'!$AN:$AN,"&gt;" &amp;DATE(LEFT($AV$3, 4), MONTH("1 " &amp; W$6 &amp; " " &amp; LEFT($AV$3, 4)), 0 ), 'Raw Data'!$P:$P,""&amp;'Raw Data'!$B$1,'Raw Data'!$D:$D,"&lt;&gt;*ithdr*",'Raw Data'!$D:$D,"&lt;&gt;*ancel*")</f>
        <v>0</v>
      </c>
      <c r="X8" s="73"/>
      <c r="Y8" s="73"/>
      <c r="Z8" s="77"/>
      <c r="AA8" s="113">
        <f>SUMIFS('Raw Data'!$S:$S, 'Raw Data'!$AN:$AN,"&lt;=" &amp;DATE(LEFT($AV$3, 4), MONTH("1 " &amp; AA$6 &amp; " " &amp; LEFT($AV$3, 4)) + 1, 0 ), 'Raw Data'!$AN:$AN,"&gt;" &amp;DATE(LEFT($AV$3, 4), MONTH("1 " &amp; AA$6 &amp; " " &amp; LEFT($AV$3, 4)), 0 ), 'Raw Data'!$O:$O,""&amp;'Raw Data'!$B$1,'Raw Data'!$D:$D,"&lt;&gt;*ithdr*",'Raw Data'!$D:$D,"&lt;&gt;*ancel*",'Raw Data'!$P:$P,"--")
+
SUMIFS('Raw Data'!$S:$S, 'Raw Data'!$AN:$AN,"&lt;=" &amp;DATE(LEFT($AV$3, 4), MONTH("1 " &amp; AA$6 &amp; " " &amp; LEFT($AV$3, 4)) + 1, 0 ), 'Raw Data'!$AN:$AN,"&gt;" &amp;DATE(LEFT($AV$3, 4), MONTH("1 " &amp; AA$6 &amp; " " &amp; LEFT($AV$3, 4)), 0 ), 'Raw Data'!$P:$P,""&amp;'Raw Data'!$B$1,'Raw Data'!$D:$D,"&lt;&gt;*ithdr*",'Raw Data'!$D:$D,"&lt;&gt;*ancel*")</f>
        <v>0</v>
      </c>
      <c r="AB8" s="73"/>
      <c r="AC8" s="73"/>
      <c r="AD8" s="77"/>
      <c r="AE8" s="113">
        <f>SUMIFS('Raw Data'!$S:$S, 'Raw Data'!$AN:$AN,"&lt;=" &amp;DATE(LEFT($AV$3, 4), MONTH("1 " &amp; AE$6 &amp; " " &amp; LEFT($AV$3, 4)) + 1, 0 ), 'Raw Data'!$AN:$AN,"&gt;" &amp;DATE(LEFT($AV$3, 4), MONTH("1 " &amp; AE$6 &amp; " " &amp; LEFT($AV$3, 4)), 0 ), 'Raw Data'!$O:$O,""&amp;'Raw Data'!$B$1,'Raw Data'!$D:$D,"&lt;&gt;*ithdr*",'Raw Data'!$D:$D,"&lt;&gt;*ancel*",'Raw Data'!$P:$P,"--")
+
SUMIFS('Raw Data'!$S:$S, 'Raw Data'!$AN:$AN,"&lt;=" &amp;DATE(LEFT($AV$3, 4), MONTH("1 " &amp; AE$6 &amp; " " &amp; LEFT($AV$3, 4)) + 1, 0 ), 'Raw Data'!$AN:$AN,"&gt;" &amp;DATE(LEFT($AV$3, 4), MONTH("1 " &amp; AE$6 &amp; " " &amp; LEFT($AV$3, 4)), 0 ), 'Raw Data'!$P:$P,""&amp;'Raw Data'!$B$1,'Raw Data'!$D:$D,"&lt;&gt;*ithdr*",'Raw Data'!$D:$D,"&lt;&gt;*ancel*")</f>
        <v>0</v>
      </c>
      <c r="AF8" s="73"/>
      <c r="AG8" s="73"/>
      <c r="AH8" s="77"/>
      <c r="AI8" s="113">
        <f>SUMIFS('Raw Data'!$S:$S, 'Raw Data'!$AN:$AN,"&lt;=" &amp;DATE(LEFT($AV$3, 4), MONTH("1 " &amp; AI$6 &amp; " " &amp; LEFT($AV$3, 4)) + 1, 0 ), 'Raw Data'!$AN:$AN,"&gt;" &amp;DATE(LEFT($AV$3, 4), MONTH("1 " &amp; AI$6 &amp; " " &amp; LEFT($AV$3, 4)), 0 ), 'Raw Data'!$O:$O,""&amp;'Raw Data'!$B$1,'Raw Data'!$D:$D,"&lt;&gt;*ithdr*",'Raw Data'!$D:$D,"&lt;&gt;*ancel*",'Raw Data'!$P:$P,"--")
+
SUMIFS('Raw Data'!$S:$S, 'Raw Data'!$AN:$AN,"&lt;=" &amp;DATE(LEFT($AV$3, 4), MONTH("1 " &amp; AI$6 &amp; " " &amp; LEFT($AV$3, 4)) + 1, 0 ), 'Raw Data'!$AN:$AN,"&gt;" &amp;DATE(LEFT($AV$3, 4), MONTH("1 " &amp; AI$6 &amp; " " &amp; LEFT($AV$3, 4)), 0 ), 'Raw Data'!$P:$P,""&amp;'Raw Data'!$B$1,'Raw Data'!$D:$D,"&lt;&gt;*ithdr*",'Raw Data'!$D:$D,"&lt;&gt;*ancel*")</f>
        <v>0</v>
      </c>
      <c r="AJ8" s="73"/>
      <c r="AK8" s="73"/>
      <c r="AL8" s="77"/>
      <c r="AM8" s="113">
        <f>SUMIFS('Raw Data'!$S:$S, 'Raw Data'!$AN:$AN,"&lt;=" &amp;DATE(LEFT($AV$3, 4), MONTH("1 " &amp; AM$6 &amp; " " &amp; LEFT($AV$3, 4)) + 1, 0 ), 'Raw Data'!$AN:$AN,"&gt;" &amp;DATE(LEFT($AV$3, 4), MONTH("1 " &amp; AM$6 &amp; " " &amp; LEFT($AV$3, 4)), 0 ), 'Raw Data'!$O:$O,""&amp;'Raw Data'!$B$1,'Raw Data'!$D:$D,"&lt;&gt;*ithdr*",'Raw Data'!$D:$D,"&lt;&gt;*ancel*",'Raw Data'!$P:$P,"--")
+
SUMIFS('Raw Data'!$S:$S, 'Raw Data'!$AN:$AN,"&lt;=" &amp;DATE(LEFT($AV$3, 4), MONTH("1 " &amp; AM$6 &amp; " " &amp; LEFT($AV$3, 4)) + 1, 0 ), 'Raw Data'!$AN:$AN,"&gt;" &amp;DATE(LEFT($AV$3, 4), MONTH("1 " &amp; AM$6 &amp; " " &amp; LEFT($AV$3, 4)), 0 ), 'Raw Data'!$P:$P,""&amp;'Raw Data'!$B$1,'Raw Data'!$D:$D,"&lt;&gt;*ithdr*",'Raw Data'!$D:$D,"&lt;&gt;*ancel*")</f>
        <v>0</v>
      </c>
      <c r="AN8" s="73"/>
      <c r="AO8" s="73"/>
      <c r="AP8" s="77"/>
      <c r="AQ8" s="113">
        <f>SUMIFS('Raw Data'!$S:$S, 'Raw Data'!$AN:$AN,"&lt;=" &amp;DATE(LEFT($AV$3, 4), MONTH("1 " &amp; AQ$6 &amp; " " &amp; LEFT($AV$3, 4)) + 1, 0 ), 'Raw Data'!$AN:$AN,"&gt;" &amp;DATE(LEFT($AV$3, 4), MONTH("1 " &amp; AQ$6 &amp; " " &amp; LEFT($AV$3, 4)), 0 ), 'Raw Data'!$O:$O,""&amp;'Raw Data'!$B$1,'Raw Data'!$D:$D,"&lt;&gt;*ithdr*",'Raw Data'!$D:$D,"&lt;&gt;*ancel*",'Raw Data'!$P:$P,"--")
+
SUMIFS('Raw Data'!$S:$S, 'Raw Data'!$AN:$AN,"&lt;=" &amp;DATE(LEFT($AV$3, 4), MONTH("1 " &amp; AQ$6 &amp; " " &amp; LEFT($AV$3, 4)) + 1, 0 ), 'Raw Data'!$AN:$AN,"&gt;" &amp;DATE(LEFT($AV$3, 4), MONTH("1 " &amp; AQ$6 &amp; " " &amp; LEFT($AV$3, 4)), 0 ), 'Raw Data'!$P:$P,""&amp;'Raw Data'!$B$1,'Raw Data'!$D:$D,"&lt;&gt;*ithdr*",'Raw Data'!$D:$D,"&lt;&gt;*ancel*")</f>
        <v>0</v>
      </c>
      <c r="AR8" s="73"/>
      <c r="AS8" s="73"/>
      <c r="AT8" s="77"/>
      <c r="AU8" s="113">
        <f>SUMIFS('Raw Data'!$S:$S, 'Raw Data'!$AN:$AN,"&lt;=" &amp;DATE(MID($AV$3, 15, 4), MONTH("1 " &amp; AU$6 &amp; " " &amp; MID($AV$3, 15, 4)) + 1, 0 ), 'Raw Data'!$AN:$AN,"&gt;" &amp;DATE(MID($AV$3, 15, 4), MONTH("1 " &amp; AU$6 &amp; " " &amp; MID($AV$3, 15, 4)), 0 ), 'Raw Data'!$O:$O,""&amp;'Raw Data'!$B$1,'Raw Data'!$D:$D,"&lt;&gt;*ithdr*",'Raw Data'!$D:$D,"&lt;&gt;*ancel*",'Raw Data'!$P:$P,"--")
+
SUMIFS('Raw Data'!$S:$S, 'Raw Data'!$AN:$AN,"&lt;=" &amp;DATE(MID($AV$3, 15, 4), MONTH("1 " &amp; AU$6 &amp; " " &amp; MID($AV$3, 15, 4)) + 1, 0 ), 'Raw Data'!$AN:$AN,"&gt;" &amp;DATE(MID($AV$3, 15, 4), MONTH("1 " &amp; AU$6 &amp; " " &amp; MID($AV$3, 15, 4)), 0 ), 'Raw Data'!$P:$P,""&amp;'Raw Data'!$B$1,'Raw Data'!$D:$D,"&lt;&gt;*ithdr*",'Raw Data'!$D:$D,"&lt;&gt;*ancel*")</f>
        <v>0</v>
      </c>
      <c r="AV8" s="73"/>
      <c r="AW8" s="73"/>
      <c r="AX8" s="77"/>
      <c r="AY8" s="113">
        <f>SUMIFS('Raw Data'!$S:$S, 'Raw Data'!$AN:$AN,"&lt;=" &amp;DATE(MID($AV$3, 15, 4), MONTH("1 " &amp; AY$6 &amp; " " &amp; MID($AV$3, 15, 4)) + 1, 0 ), 'Raw Data'!$AN:$AN,"&gt;" &amp;DATE(MID($AV$3, 15, 4), MONTH("1 " &amp; AY$6 &amp; " " &amp; MID($AV$3, 15, 4)), 0 ), 'Raw Data'!$O:$O,""&amp;'Raw Data'!$B$1,'Raw Data'!$D:$D,"&lt;&gt;*ithdr*",'Raw Data'!$D:$D,"&lt;&gt;*ancel*",'Raw Data'!$P:$P,"--")
+
SUMIFS('Raw Data'!$S:$S, 'Raw Data'!$AN:$AN,"&lt;=" &amp;DATE(MID($AV$3, 15, 4), MONTH("1 " &amp; AY$6 &amp; " " &amp; MID($AV$3, 15, 4)) + 1, 0 ), 'Raw Data'!$AN:$AN,"&gt;" &amp;DATE(MID($AV$3, 15, 4), MONTH("1 " &amp; AY$6 &amp; " " &amp; MID($AV$3, 15, 4)), 0 ), 'Raw Data'!$P:$P,""&amp;'Raw Data'!$B$1,'Raw Data'!$D:$D,"&lt;&gt;*ithdr*",'Raw Data'!$D:$D,"&lt;&gt;*ancel*")</f>
        <v>0</v>
      </c>
      <c r="AZ8" s="73"/>
      <c r="BA8" s="73"/>
      <c r="BB8" s="77"/>
      <c r="BC8" s="113">
        <f>SUMIFS('Raw Data'!$S:$S, 'Raw Data'!$AN:$AN,"&lt;=" &amp;DATE(MID($AV$3, 15, 4), MONTH("1 " &amp; BC$6 &amp; " " &amp; MID($AV$3, 15, 4)) + 1, 0 ), 'Raw Data'!$AN:$AN,"&gt;" &amp;DATE(MID($AV$3, 15, 4), MONTH("1 " &amp; BC$6 &amp; " " &amp; MID($AV$3, 15, 4)), 0 ), 'Raw Data'!$O:$O,""&amp;'Raw Data'!$B$1,'Raw Data'!$D:$D,"&lt;&gt;*ithdr*",'Raw Data'!$D:$D,"&lt;&gt;*ancel*",'Raw Data'!$P:$P,"--")
+
SUMIFS('Raw Data'!$S:$S, 'Raw Data'!$AN:$AN,"&lt;=" &amp;DATE(MID($AV$3, 15, 4), MONTH("1 " &amp; BC$6 &amp; " " &amp; MID($AV$3, 15, 4)) + 1, 0 ), 'Raw Data'!$AN:$AN,"&gt;" &amp;DATE(MID($AV$3, 15, 4), MONTH("1 " &amp; BC$6 &amp; " " &amp; MID($AV$3, 15, 4)), 0 ), 'Raw Data'!$P:$P,""&amp;'Raw Data'!$B$1,'Raw Data'!$D:$D,"&lt;&gt;*ithdr*",'Raw Data'!$D:$D,"&lt;&gt;*ancel*")</f>
        <v>0</v>
      </c>
      <c r="BD8" s="73"/>
      <c r="BE8" s="73"/>
      <c r="BF8" s="74"/>
    </row>
    <row r="9" ht="12.75" customHeight="1">
      <c r="A9" s="114" t="s">
        <v>154</v>
      </c>
      <c r="B9" s="73"/>
      <c r="C9" s="73"/>
      <c r="D9" s="73"/>
      <c r="E9" s="73"/>
      <c r="F9" s="73"/>
      <c r="G9" s="73"/>
      <c r="H9" s="73"/>
      <c r="I9" s="73"/>
      <c r="J9" s="77"/>
      <c r="K9" s="113">
        <f>SUMIFS('Raw Data'!$S:$S, 'Raw Data'!$AN:$AN,"&lt;=" &amp;DATE(LEFT($AV$3, 4), MONTH("1 " &amp; K$6 &amp; " " &amp; LEFT($AV$3, 4)) + 1, 0 ), 'Raw Data'!$AN:$AN,"&gt;" &amp;DATE(LEFT($AV$3, 4), MONTH("1 " &amp; K$6 &amp; " " &amp; LEFT($AV$3, 4)), 0 ), 'Raw Data'!$H:$H, "Ear*", 'Raw Data'!$O:$O,""&amp;'Raw Data'!$B$1,'Raw Data'!$D:$D,"&lt;&gt;*ithdr*",'Raw Data'!$D:$D,"&lt;&gt;*ancel*",'Raw Data'!$P:$P,"--")
+
SUMIFS('Raw Data'!$S:$S, 'Raw Data'!$AN:$AN,"&lt;=" &amp;DATE(LEFT($AV$3, 4), MONTH("1 " &amp; K$6 &amp; " " &amp; LEFT($AV$3, 4)) + 1, 0 ), 'Raw Data'!$AN:$AN,"&gt;" &amp;DATE(LEFT($AV$3, 4), MONTH("1 " &amp; K$6 &amp; " " &amp; LEFT($AV$3, 4)), 0 ), 'Raw Data'!$H:$H, "Ear*", 'Raw Data'!$P:$P,""&amp;'Raw Data'!$B$1,'Raw Data'!$D:$D,"&lt;&gt;*ithdr*",'Raw Data'!$D:$D,"&lt;&gt;*ancel*")</f>
        <v>0</v>
      </c>
      <c r="L9" s="73"/>
      <c r="M9" s="73"/>
      <c r="N9" s="77"/>
      <c r="O9" s="113">
        <f>SUMIFS('Raw Data'!$S:$S, 'Raw Data'!$AN:$AN,"&lt;=" &amp;DATE(LEFT($AV$3, 4), MONTH("1 " &amp; O$6 &amp; " " &amp; LEFT($AV$3, 4)) + 1, 0 ), 'Raw Data'!$AN:$AN,"&gt;" &amp;DATE(LEFT($AV$3, 4), MONTH("1 " &amp; O$6 &amp; " " &amp; LEFT($AV$3, 4)), 0 ), 'Raw Data'!$H:$H, "Ear*", 'Raw Data'!$O:$O,""&amp;'Raw Data'!$B$1,'Raw Data'!$D:$D,"&lt;&gt;*ithdr*",'Raw Data'!$D:$D,"&lt;&gt;*ancel*",'Raw Data'!$P:$P,"--")
+
SUMIFS('Raw Data'!$S:$S, 'Raw Data'!$AN:$AN,"&lt;=" &amp;DATE(LEFT($AV$3, 4), MONTH("1 " &amp; O$6 &amp; " " &amp; LEFT($AV$3, 4)) + 1, 0 ), 'Raw Data'!$AN:$AN,"&gt;" &amp;DATE(LEFT($AV$3, 4), MONTH("1 " &amp; O$6 &amp; " " &amp; LEFT($AV$3, 4)), 0 ), 'Raw Data'!$H:$H, "Ear*", 'Raw Data'!$P:$P,""&amp;'Raw Data'!$B$1,'Raw Data'!$D:$D,"&lt;&gt;*ithdr*",'Raw Data'!$D:$D,"&lt;&gt;*ancel*")</f>
        <v>0</v>
      </c>
      <c r="P9" s="73"/>
      <c r="Q9" s="73"/>
      <c r="R9" s="77"/>
      <c r="S9" s="113">
        <f>SUMIFS('Raw Data'!$S:$S, 'Raw Data'!$AN:$AN,"&lt;=" &amp;DATE(LEFT($AV$3, 4), MONTH("1 " &amp; S$6 &amp; " " &amp; LEFT($AV$3, 4)) + 1, 0 ), 'Raw Data'!$AN:$AN,"&gt;" &amp;DATE(LEFT($AV$3, 4), MONTH("1 " &amp; S$6 &amp; " " &amp; LEFT($AV$3, 4)), 0 ), 'Raw Data'!$H:$H, "Ear*", 'Raw Data'!$O:$O,""&amp;'Raw Data'!$B$1,'Raw Data'!$D:$D,"&lt;&gt;*ithdr*",'Raw Data'!$D:$D,"&lt;&gt;*ancel*",'Raw Data'!$P:$P,"--")
+
SUMIFS('Raw Data'!$S:$S, 'Raw Data'!$AN:$AN,"&lt;=" &amp;DATE(LEFT($AV$3, 4), MONTH("1 " &amp; S$6 &amp; " " &amp; LEFT($AV$3, 4)) + 1, 0 ), 'Raw Data'!$AN:$AN,"&gt;" &amp;DATE(LEFT($AV$3, 4), MONTH("1 " &amp; S$6 &amp; " " &amp; LEFT($AV$3, 4)), 0 ), 'Raw Data'!$H:$H, "Ear*", 'Raw Data'!$P:$P,""&amp;'Raw Data'!$B$1,'Raw Data'!$D:$D,"&lt;&gt;*ithdr*",'Raw Data'!$D:$D,"&lt;&gt;*ancel*")</f>
        <v>0</v>
      </c>
      <c r="T9" s="73"/>
      <c r="U9" s="73"/>
      <c r="V9" s="77"/>
      <c r="W9" s="113">
        <f>SUMIFS('Raw Data'!$S:$S, 'Raw Data'!$AN:$AN,"&lt;=" &amp;DATE(LEFT($AV$3, 4), MONTH("1 " &amp; W$6 &amp; " " &amp; LEFT($AV$3, 4)) + 1, 0 ), 'Raw Data'!$AN:$AN,"&gt;" &amp;DATE(LEFT($AV$3, 4), MONTH("1 " &amp; W$6 &amp; " " &amp; LEFT($AV$3, 4)), 0 ), 'Raw Data'!$H:$H, "Ear*", 'Raw Data'!$O:$O,""&amp;'Raw Data'!$B$1,'Raw Data'!$D:$D,"&lt;&gt;*ithdr*",'Raw Data'!$D:$D,"&lt;&gt;*ancel*",'Raw Data'!$P:$P,"--")
+
SUMIFS('Raw Data'!$S:$S, 'Raw Data'!$AN:$AN,"&lt;=" &amp;DATE(LEFT($AV$3, 4), MONTH("1 " &amp; W$6 &amp; " " &amp; LEFT($AV$3, 4)) + 1, 0 ), 'Raw Data'!$AN:$AN,"&gt;" &amp;DATE(LEFT($AV$3, 4), MONTH("1 " &amp; W$6 &amp; " " &amp; LEFT($AV$3, 4)), 0 ), 'Raw Data'!$H:$H, "Ear*", 'Raw Data'!$P:$P,""&amp;'Raw Data'!$B$1,'Raw Data'!$D:$D,"&lt;&gt;*ithdr*",'Raw Data'!$D:$D,"&lt;&gt;*ancel*")</f>
        <v>0</v>
      </c>
      <c r="X9" s="73"/>
      <c r="Y9" s="73"/>
      <c r="Z9" s="77"/>
      <c r="AA9" s="113">
        <f>SUMIFS('Raw Data'!$S:$S, 'Raw Data'!$AN:$AN,"&lt;=" &amp;DATE(LEFT($AV$3, 4), MONTH("1 " &amp; AA$6 &amp; " " &amp; LEFT($AV$3, 4)) + 1, 0 ), 'Raw Data'!$AN:$AN,"&gt;" &amp;DATE(LEFT($AV$3, 4), MONTH("1 " &amp; AA$6 &amp; " " &amp; LEFT($AV$3, 4)), 0 ), 'Raw Data'!$H:$H, "Ear*", 'Raw Data'!$O:$O,""&amp;'Raw Data'!$B$1,'Raw Data'!$D:$D,"&lt;&gt;*ithdr*",'Raw Data'!$D:$D,"&lt;&gt;*ancel*",'Raw Data'!$P:$P,"--")
+
SUMIFS('Raw Data'!$S:$S, 'Raw Data'!$AN:$AN,"&lt;=" &amp;DATE(LEFT($AV$3, 4), MONTH("1 " &amp; AA$6 &amp; " " &amp; LEFT($AV$3, 4)) + 1, 0 ), 'Raw Data'!$AN:$AN,"&gt;" &amp;DATE(LEFT($AV$3, 4), MONTH("1 " &amp; AA$6 &amp; " " &amp; LEFT($AV$3, 4)), 0 ), 'Raw Data'!$H:$H, "Ear*", 'Raw Data'!$P:$P,""&amp;'Raw Data'!$B$1,'Raw Data'!$D:$D,"&lt;&gt;*ithdr*",'Raw Data'!$D:$D,"&lt;&gt;*ancel*")</f>
        <v>0</v>
      </c>
      <c r="AB9" s="73"/>
      <c r="AC9" s="73"/>
      <c r="AD9" s="77"/>
      <c r="AE9" s="113">
        <f>SUMIFS('Raw Data'!$S:$S, 'Raw Data'!$AN:$AN,"&lt;=" &amp;DATE(LEFT($AV$3, 4), MONTH("1 " &amp; AE$6 &amp; " " &amp; LEFT($AV$3, 4)) + 1, 0 ), 'Raw Data'!$AN:$AN,"&gt;" &amp;DATE(LEFT($AV$3, 4), MONTH("1 " &amp; AE$6 &amp; " " &amp; LEFT($AV$3, 4)), 0 ), 'Raw Data'!$H:$H, "Ear*", 'Raw Data'!$O:$O,""&amp;'Raw Data'!$B$1,'Raw Data'!$D:$D,"&lt;&gt;*ithdr*",'Raw Data'!$D:$D,"&lt;&gt;*ancel*",'Raw Data'!$P:$P,"--")
+
SUMIFS('Raw Data'!$S:$S, 'Raw Data'!$AN:$AN,"&lt;=" &amp;DATE(LEFT($AV$3, 4), MONTH("1 " &amp; AE$6 &amp; " " &amp; LEFT($AV$3, 4)) + 1, 0 ), 'Raw Data'!$AN:$AN,"&gt;" &amp;DATE(LEFT($AV$3, 4), MONTH("1 " &amp; AE$6 &amp; " " &amp; LEFT($AV$3, 4)), 0 ), 'Raw Data'!$H:$H, "Ear*", 'Raw Data'!$P:$P,""&amp;'Raw Data'!$B$1,'Raw Data'!$D:$D,"&lt;&gt;*ithdr*",'Raw Data'!$D:$D,"&lt;&gt;*ancel*")</f>
        <v>0</v>
      </c>
      <c r="AF9" s="73"/>
      <c r="AG9" s="73"/>
      <c r="AH9" s="77"/>
      <c r="AI9" s="113">
        <f>SUMIFS('Raw Data'!$S:$S, 'Raw Data'!$AN:$AN,"&lt;=" &amp;DATE(LEFT($AV$3, 4), MONTH("1 " &amp; AI$6 &amp; " " &amp; LEFT($AV$3, 4)) + 1, 0 ), 'Raw Data'!$AN:$AN,"&gt;" &amp;DATE(LEFT($AV$3, 4), MONTH("1 " &amp; AI$6 &amp; " " &amp; LEFT($AV$3, 4)), 0 ), 'Raw Data'!$H:$H, "Ear*", 'Raw Data'!$O:$O,""&amp;'Raw Data'!$B$1,'Raw Data'!$D:$D,"&lt;&gt;*ithdr*",'Raw Data'!$D:$D,"&lt;&gt;*ancel*",'Raw Data'!$P:$P,"--")
+
SUMIFS('Raw Data'!$S:$S, 'Raw Data'!$AN:$AN,"&lt;=" &amp;DATE(LEFT($AV$3, 4), MONTH("1 " &amp; AI$6 &amp; " " &amp; LEFT($AV$3, 4)) + 1, 0 ), 'Raw Data'!$AN:$AN,"&gt;" &amp;DATE(LEFT($AV$3, 4), MONTH("1 " &amp; AI$6 &amp; " " &amp; LEFT($AV$3, 4)), 0 ), 'Raw Data'!$H:$H, "Ear*", 'Raw Data'!$P:$P,""&amp;'Raw Data'!$B$1,'Raw Data'!$D:$D,"&lt;&gt;*ithdr*",'Raw Data'!$D:$D,"&lt;&gt;*ancel*")</f>
        <v>0</v>
      </c>
      <c r="AJ9" s="73"/>
      <c r="AK9" s="73"/>
      <c r="AL9" s="77"/>
      <c r="AM9" s="113">
        <f>SUMIFS('Raw Data'!$S:$S, 'Raw Data'!$AN:$AN,"&lt;=" &amp;DATE(LEFT($AV$3, 4), MONTH("1 " &amp; AM$6 &amp; " " &amp; LEFT($AV$3, 4)) + 1, 0 ), 'Raw Data'!$AN:$AN,"&gt;" &amp;DATE(LEFT($AV$3, 4), MONTH("1 " &amp; AM$6 &amp; " " &amp; LEFT($AV$3, 4)), 0 ), 'Raw Data'!$H:$H, "Ear*", 'Raw Data'!$O:$O,""&amp;'Raw Data'!$B$1,'Raw Data'!$D:$D,"&lt;&gt;*ithdr*",'Raw Data'!$D:$D,"&lt;&gt;*ancel*",'Raw Data'!$P:$P,"--")
+
SUMIFS('Raw Data'!$S:$S, 'Raw Data'!$AN:$AN,"&lt;=" &amp;DATE(LEFT($AV$3, 4), MONTH("1 " &amp; AM$6 &amp; " " &amp; LEFT($AV$3, 4)) + 1, 0 ), 'Raw Data'!$AN:$AN,"&gt;" &amp;DATE(LEFT($AV$3, 4), MONTH("1 " &amp; AM$6 &amp; " " &amp; LEFT($AV$3, 4)), 0 ), 'Raw Data'!$H:$H, "Ear*", 'Raw Data'!$P:$P,""&amp;'Raw Data'!$B$1,'Raw Data'!$D:$D,"&lt;&gt;*ithdr*",'Raw Data'!$D:$D,"&lt;&gt;*ancel*")</f>
        <v>0</v>
      </c>
      <c r="AN9" s="73"/>
      <c r="AO9" s="73"/>
      <c r="AP9" s="77"/>
      <c r="AQ9" s="113">
        <f>SUMIFS('Raw Data'!$S:$S, 'Raw Data'!$AN:$AN,"&lt;=" &amp;DATE(LEFT($AV$3, 4), MONTH("1 " &amp; AQ$6 &amp; " " &amp; LEFT($AV$3, 4)) + 1, 0 ), 'Raw Data'!$AN:$AN,"&gt;" &amp;DATE(LEFT($AV$3, 4), MONTH("1 " &amp; AQ$6 &amp; " " &amp; LEFT($AV$3, 4)), 0 ), 'Raw Data'!$H:$H, "Ear*", 'Raw Data'!$O:$O,""&amp;'Raw Data'!$B$1,'Raw Data'!$D:$D,"&lt;&gt;*ithdr*",'Raw Data'!$D:$D,"&lt;&gt;*ancel*",'Raw Data'!$P:$P,"--")
+
SUMIFS('Raw Data'!$S:$S, 'Raw Data'!$AN:$AN,"&lt;=" &amp;DATE(LEFT($AV$3, 4), MONTH("1 " &amp; AQ$6 &amp; " " &amp; LEFT($AV$3, 4)) + 1, 0 ), 'Raw Data'!$AN:$AN,"&gt;" &amp;DATE(LEFT($AV$3, 4), MONTH("1 " &amp; AQ$6 &amp; " " &amp; LEFT($AV$3, 4)), 0 ), 'Raw Data'!$H:$H, "Ear*", 'Raw Data'!$P:$P,""&amp;'Raw Data'!$B$1,'Raw Data'!$D:$D,"&lt;&gt;*ithdr*",'Raw Data'!$D:$D,"&lt;&gt;*ancel*")</f>
        <v>0</v>
      </c>
      <c r="AR9" s="73"/>
      <c r="AS9" s="73"/>
      <c r="AT9" s="77"/>
      <c r="AU9" s="113">
        <f>SUMIFS('Raw Data'!$S:$S, 'Raw Data'!$AN:$AN,"&lt;=" &amp;DATE(MID($AV$3, 15, 4), MONTH("1 " &amp; AU$6 &amp; " " &amp; MID($AV$3, 15, 4)) + 1, 0 ), 'Raw Data'!$AN:$AN,"&gt;" &amp;DATE(MID($AV$3, 15, 4), MONTH("1 " &amp; AU$6 &amp; " " &amp; MID($AV$3, 15, 4)), 0 ), 'Raw Data'!$H:$H, "Ear*", 'Raw Data'!$O:$O,""&amp;'Raw Data'!$B$1,'Raw Data'!$D:$D,"&lt;&gt;*ithdr*",'Raw Data'!$D:$D,"&lt;&gt;*ancel*",'Raw Data'!$P:$P,"--")
+
SUMIFS('Raw Data'!$S:$S, 'Raw Data'!$AN:$AN,"&lt;=" &amp;DATE(MID($AV$3, 15, 4), MONTH("1 " &amp; AU$6 &amp; " " &amp; MID($AV$3, 15, 4)) + 1, 0 ), 'Raw Data'!$AN:$AN,"&gt;" &amp;DATE(MID($AV$3, 15, 4), MONTH("1 " &amp; AU$6 &amp; " " &amp; MID($AV$3, 15, 4)), 0 ), 'Raw Data'!$H:$H, "Ear*", 'Raw Data'!$P:$P,""&amp;'Raw Data'!$B$1,'Raw Data'!$D:$D,"&lt;&gt;*ithdr*",'Raw Data'!$D:$D,"&lt;&gt;*ancel*")</f>
        <v>0</v>
      </c>
      <c r="AV9" s="73"/>
      <c r="AW9" s="73"/>
      <c r="AX9" s="77"/>
      <c r="AY9" s="113">
        <f>SUMIFS('Raw Data'!$S:$S, 'Raw Data'!$AN:$AN,"&lt;=" &amp;DATE(MID($AV$3, 15, 4), MONTH("1 " &amp; AY$6 &amp; " " &amp; MID($AV$3, 15, 4)) + 1, 0 ), 'Raw Data'!$AN:$AN,"&gt;" &amp;DATE(MID($AV$3, 15, 4), MONTH("1 " &amp; AY$6 &amp; " " &amp; MID($AV$3, 15, 4)), 0 ), 'Raw Data'!$H:$H, "Ear*", 'Raw Data'!$O:$O,""&amp;'Raw Data'!$B$1,'Raw Data'!$D:$D,"&lt;&gt;*ithdr*",'Raw Data'!$D:$D,"&lt;&gt;*ancel*",'Raw Data'!$P:$P,"--")
+
SUMIFS('Raw Data'!$S:$S, 'Raw Data'!$AN:$AN,"&lt;=" &amp;DATE(MID($AV$3, 15, 4), MONTH("1 " &amp; AY$6 &amp; " " &amp; MID($AV$3, 15, 4)) + 1, 0 ), 'Raw Data'!$AN:$AN,"&gt;" &amp;DATE(MID($AV$3, 15, 4), MONTH("1 " &amp; AY$6 &amp; " " &amp; MID($AV$3, 15, 4)), 0 ), 'Raw Data'!$H:$H, "Ear*", 'Raw Data'!$P:$P,""&amp;'Raw Data'!$B$1,'Raw Data'!$D:$D,"&lt;&gt;*ithdr*",'Raw Data'!$D:$D,"&lt;&gt;*ancel*")</f>
        <v>0</v>
      </c>
      <c r="AZ9" s="73"/>
      <c r="BA9" s="73"/>
      <c r="BB9" s="77"/>
      <c r="BC9" s="113">
        <f>SUMIFS('Raw Data'!$S:$S, 'Raw Data'!$AN:$AN,"&lt;=" &amp;DATE(MID($AV$3, 15, 4), MONTH("1 " &amp; BC$6 &amp; " " &amp; MID($AV$3, 15, 4)) + 1, 0 ), 'Raw Data'!$AN:$AN,"&gt;" &amp;DATE(MID($AV$3, 15, 4), MONTH("1 " &amp; BC$6 &amp; " " &amp; MID($AV$3, 15, 4)), 0 ), 'Raw Data'!$H:$H, "Ear*", 'Raw Data'!$O:$O,""&amp;'Raw Data'!$B$1,'Raw Data'!$D:$D,"&lt;&gt;*ithdr*",'Raw Data'!$D:$D,"&lt;&gt;*ancel*",'Raw Data'!$P:$P,"--")
+
SUMIFS('Raw Data'!$S:$S, 'Raw Data'!$AN:$AN,"&lt;=" &amp;DATE(MID($AV$3, 15, 4), MONTH("1 " &amp; BC$6 &amp; " " &amp; MID($AV$3, 15, 4)) + 1, 0 ), 'Raw Data'!$AN:$AN,"&gt;" &amp;DATE(MID($AV$3, 15, 4), MONTH("1 " &amp; BC$6 &amp; " " &amp; MID($AV$3, 15, 4)), 0 ), 'Raw Data'!$H:$H, "Ear*", 'Raw Data'!$P:$P,""&amp;'Raw Data'!$B$1,'Raw Data'!$D:$D,"&lt;&gt;*ithdr*",'Raw Data'!$D:$D,"&lt;&gt;*ancel*")</f>
        <v>0</v>
      </c>
      <c r="BD9" s="73"/>
      <c r="BE9" s="73"/>
      <c r="BF9" s="74"/>
    </row>
    <row r="10" ht="12.75" customHeight="1">
      <c r="A10" s="114" t="s">
        <v>155</v>
      </c>
      <c r="B10" s="73"/>
      <c r="C10" s="73"/>
      <c r="D10" s="73"/>
      <c r="E10" s="73"/>
      <c r="F10" s="73"/>
      <c r="G10" s="73"/>
      <c r="H10" s="73"/>
      <c r="I10" s="73"/>
      <c r="J10" s="77"/>
      <c r="K10" s="113">
        <f>SUMIFS('Raw Data'!$S:$S, 'Raw Data'!$AN:$AN,"&lt;=" &amp;DATE(LEFT($AV$3, 4), MONTH("1 " &amp; K$6 &amp; " " &amp; LEFT($AV$3, 4)) + 1, 0 ), 'Raw Data'!$AN:$AN,"&gt;" &amp;DATE(LEFT($AV$3, 4), MONTH("1 " &amp; K$6 &amp; " " &amp; LEFT($AV$3, 4)), 0 ), 'Raw Data'!$H:$H, "Non*", 'Raw Data'!$O:$O,""&amp;'Raw Data'!$B$1,'Raw Data'!$D:$D,"&lt;&gt;*ithdr*",'Raw Data'!$D:$D,"&lt;&gt;*ancel*",'Raw Data'!$P:$P,"--")
+
SUMIFS('Raw Data'!$S:$S, 'Raw Data'!$AN:$AN,"&lt;=" &amp;DATE(LEFT($AV$3, 4), MONTH("1 " &amp; K$6 &amp; " " &amp; LEFT($AV$3, 4)) + 1, 0 ), 'Raw Data'!$AN:$AN,"&gt;" &amp;DATE(LEFT($AV$3, 4), MONTH("1 " &amp; K$6 &amp; " " &amp; LEFT($AV$3, 4)), 0 ), 'Raw Data'!$H:$H, "Non*", 'Raw Data'!$P:$P,""&amp;'Raw Data'!$B$1,'Raw Data'!$D:$D,"&lt;&gt;*ithdr*",'Raw Data'!$D:$D,"&lt;&gt;*ancel*")</f>
        <v>0</v>
      </c>
      <c r="L10" s="73"/>
      <c r="M10" s="73"/>
      <c r="N10" s="77"/>
      <c r="O10" s="113">
        <f>SUMIFS('Raw Data'!$S:$S, 'Raw Data'!$AN:$AN,"&lt;=" &amp;DATE(LEFT($AV$3, 4), MONTH("1 " &amp; O$6 &amp; " " &amp; LEFT($AV$3, 4)) + 1, 0 ), 'Raw Data'!$AN:$AN,"&gt;" &amp;DATE(LEFT($AV$3, 4), MONTH("1 " &amp; O$6 &amp; " " &amp; LEFT($AV$3, 4)), 0 ), 'Raw Data'!$H:$H, "Non*", 'Raw Data'!$O:$O,""&amp;'Raw Data'!$B$1,'Raw Data'!$D:$D,"&lt;&gt;*ithdr*",'Raw Data'!$D:$D,"&lt;&gt;*ancel*",'Raw Data'!$P:$P,"--")
+
SUMIFS('Raw Data'!$S:$S, 'Raw Data'!$AN:$AN,"&lt;=" &amp;DATE(LEFT($AV$3, 4), MONTH("1 " &amp; O$6 &amp; " " &amp; LEFT($AV$3, 4)) + 1, 0 ), 'Raw Data'!$AN:$AN,"&gt;" &amp;DATE(LEFT($AV$3, 4), MONTH("1 " &amp; O$6 &amp; " " &amp; LEFT($AV$3, 4)), 0 ), 'Raw Data'!$H:$H, "Non*", 'Raw Data'!$P:$P,""&amp;'Raw Data'!$B$1,'Raw Data'!$D:$D,"&lt;&gt;*ithdr*",'Raw Data'!$D:$D,"&lt;&gt;*ancel*")</f>
        <v>0</v>
      </c>
      <c r="P10" s="73"/>
      <c r="Q10" s="73"/>
      <c r="R10" s="77"/>
      <c r="S10" s="113">
        <f>SUMIFS('Raw Data'!$S:$S, 'Raw Data'!$AN:$AN,"&lt;=" &amp;DATE(LEFT($AV$3, 4), MONTH("1 " &amp; S$6 &amp; " " &amp; LEFT($AV$3, 4)) + 1, 0 ), 'Raw Data'!$AN:$AN,"&gt;" &amp;DATE(LEFT($AV$3, 4), MONTH("1 " &amp; S$6 &amp; " " &amp; LEFT($AV$3, 4)), 0 ), 'Raw Data'!$H:$H, "Non*", 'Raw Data'!$O:$O,""&amp;'Raw Data'!$B$1,'Raw Data'!$D:$D,"&lt;&gt;*ithdr*",'Raw Data'!$D:$D,"&lt;&gt;*ancel*",'Raw Data'!$P:$P,"--")
+
SUMIFS('Raw Data'!$S:$S, 'Raw Data'!$AN:$AN,"&lt;=" &amp;DATE(LEFT($AV$3, 4), MONTH("1 " &amp; S$6 &amp; " " &amp; LEFT($AV$3, 4)) + 1, 0 ), 'Raw Data'!$AN:$AN,"&gt;" &amp;DATE(LEFT($AV$3, 4), MONTH("1 " &amp; S$6 &amp; " " &amp; LEFT($AV$3, 4)), 0 ), 'Raw Data'!$H:$H, "Non*", 'Raw Data'!$P:$P,""&amp;'Raw Data'!$B$1,'Raw Data'!$D:$D,"&lt;&gt;*ithdr*",'Raw Data'!$D:$D,"&lt;&gt;*ancel*")</f>
        <v>0</v>
      </c>
      <c r="T10" s="73"/>
      <c r="U10" s="73"/>
      <c r="V10" s="77"/>
      <c r="W10" s="113">
        <f>SUMIFS('Raw Data'!$S:$S, 'Raw Data'!$AN:$AN,"&lt;=" &amp;DATE(LEFT($AV$3, 4), MONTH("1 " &amp; W$6 &amp; " " &amp; LEFT($AV$3, 4)) + 1, 0 ), 'Raw Data'!$AN:$AN,"&gt;" &amp;DATE(LEFT($AV$3, 4), MONTH("1 " &amp; W$6 &amp; " " &amp; LEFT($AV$3, 4)), 0 ), 'Raw Data'!$H:$H, "Non*", 'Raw Data'!$O:$O,""&amp;'Raw Data'!$B$1,'Raw Data'!$D:$D,"&lt;&gt;*ithdr*",'Raw Data'!$D:$D,"&lt;&gt;*ancel*",'Raw Data'!$P:$P,"--")
+
SUMIFS('Raw Data'!$S:$S, 'Raw Data'!$AN:$AN,"&lt;=" &amp;DATE(LEFT($AV$3, 4), MONTH("1 " &amp; W$6 &amp; " " &amp; LEFT($AV$3, 4)) + 1, 0 ), 'Raw Data'!$AN:$AN,"&gt;" &amp;DATE(LEFT($AV$3, 4), MONTH("1 " &amp; W$6 &amp; " " &amp; LEFT($AV$3, 4)), 0 ), 'Raw Data'!$H:$H, "Non*", 'Raw Data'!$P:$P,""&amp;'Raw Data'!$B$1,'Raw Data'!$D:$D,"&lt;&gt;*ithdr*",'Raw Data'!$D:$D,"&lt;&gt;*ancel*")</f>
        <v>0</v>
      </c>
      <c r="X10" s="73"/>
      <c r="Y10" s="73"/>
      <c r="Z10" s="77"/>
      <c r="AA10" s="113">
        <f>SUMIFS('Raw Data'!$S:$S, 'Raw Data'!$AN:$AN,"&lt;=" &amp;DATE(LEFT($AV$3, 4), MONTH("1 " &amp; AA$6 &amp; " " &amp; LEFT($AV$3, 4)) + 1, 0 ), 'Raw Data'!$AN:$AN,"&gt;" &amp;DATE(LEFT($AV$3, 4), MONTH("1 " &amp; AA$6 &amp; " " &amp; LEFT($AV$3, 4)), 0 ), 'Raw Data'!$H:$H, "Non*", 'Raw Data'!$O:$O,""&amp;'Raw Data'!$B$1,'Raw Data'!$D:$D,"&lt;&gt;*ithdr*",'Raw Data'!$D:$D,"&lt;&gt;*ancel*",'Raw Data'!$P:$P,"--")
+
SUMIFS('Raw Data'!$S:$S, 'Raw Data'!$AN:$AN,"&lt;=" &amp;DATE(LEFT($AV$3, 4), MONTH("1 " &amp; AA$6 &amp; " " &amp; LEFT($AV$3, 4)) + 1, 0 ), 'Raw Data'!$AN:$AN,"&gt;" &amp;DATE(LEFT($AV$3, 4), MONTH("1 " &amp; AA$6 &amp; " " &amp; LEFT($AV$3, 4)), 0 ), 'Raw Data'!$H:$H, "Non*", 'Raw Data'!$P:$P,""&amp;'Raw Data'!$B$1,'Raw Data'!$D:$D,"&lt;&gt;*ithdr*",'Raw Data'!$D:$D,"&lt;&gt;*ancel*")</f>
        <v>0</v>
      </c>
      <c r="AB10" s="73"/>
      <c r="AC10" s="73"/>
      <c r="AD10" s="77"/>
      <c r="AE10" s="113">
        <f>SUMIFS('Raw Data'!$S:$S, 'Raw Data'!$AN:$AN,"&lt;=" &amp;DATE(LEFT($AV$3, 4), MONTH("1 " &amp; AE$6 &amp; " " &amp; LEFT($AV$3, 4)) + 1, 0 ), 'Raw Data'!$AN:$AN,"&gt;" &amp;DATE(LEFT($AV$3, 4), MONTH("1 " &amp; AE$6 &amp; " " &amp; LEFT($AV$3, 4)), 0 ), 'Raw Data'!$H:$H, "Non*", 'Raw Data'!$O:$O,""&amp;'Raw Data'!$B$1,'Raw Data'!$D:$D,"&lt;&gt;*ithdr*",'Raw Data'!$D:$D,"&lt;&gt;*ancel*",'Raw Data'!$P:$P,"--")
+
SUMIFS('Raw Data'!$S:$S, 'Raw Data'!$AN:$AN,"&lt;=" &amp;DATE(LEFT($AV$3, 4), MONTH("1 " &amp; AE$6 &amp; " " &amp; LEFT($AV$3, 4)) + 1, 0 ), 'Raw Data'!$AN:$AN,"&gt;" &amp;DATE(LEFT($AV$3, 4), MONTH("1 " &amp; AE$6 &amp; " " &amp; LEFT($AV$3, 4)), 0 ), 'Raw Data'!$H:$H, "Non*", 'Raw Data'!$P:$P,""&amp;'Raw Data'!$B$1,'Raw Data'!$D:$D,"&lt;&gt;*ithdr*",'Raw Data'!$D:$D,"&lt;&gt;*ancel*")</f>
        <v>0</v>
      </c>
      <c r="AF10" s="73"/>
      <c r="AG10" s="73"/>
      <c r="AH10" s="77"/>
      <c r="AI10" s="113">
        <f>SUMIFS('Raw Data'!$S:$S, 'Raw Data'!$AN:$AN,"&lt;=" &amp;DATE(LEFT($AV$3, 4), MONTH("1 " &amp; AI$6 &amp; " " &amp; LEFT($AV$3, 4)) + 1, 0 ), 'Raw Data'!$AN:$AN,"&gt;" &amp;DATE(LEFT($AV$3, 4), MONTH("1 " &amp; AI$6 &amp; " " &amp; LEFT($AV$3, 4)), 0 ), 'Raw Data'!$H:$H, "Non*", 'Raw Data'!$O:$O,""&amp;'Raw Data'!$B$1,'Raw Data'!$D:$D,"&lt;&gt;*ithdr*",'Raw Data'!$D:$D,"&lt;&gt;*ancel*",'Raw Data'!$P:$P,"--")
+
SUMIFS('Raw Data'!$S:$S, 'Raw Data'!$AN:$AN,"&lt;=" &amp;DATE(LEFT($AV$3, 4), MONTH("1 " &amp; AI$6 &amp; " " &amp; LEFT($AV$3, 4)) + 1, 0 ), 'Raw Data'!$AN:$AN,"&gt;" &amp;DATE(LEFT($AV$3, 4), MONTH("1 " &amp; AI$6 &amp; " " &amp; LEFT($AV$3, 4)), 0 ), 'Raw Data'!$H:$H, "Non*", 'Raw Data'!$P:$P,""&amp;'Raw Data'!$B$1,'Raw Data'!$D:$D,"&lt;&gt;*ithdr*",'Raw Data'!$D:$D,"&lt;&gt;*ancel*")</f>
        <v>0</v>
      </c>
      <c r="AJ10" s="73"/>
      <c r="AK10" s="73"/>
      <c r="AL10" s="77"/>
      <c r="AM10" s="113">
        <f>SUMIFS('Raw Data'!$S:$S, 'Raw Data'!$AN:$AN,"&lt;=" &amp;DATE(LEFT($AV$3, 4), MONTH("1 " &amp; AM$6 &amp; " " &amp; LEFT($AV$3, 4)) + 1, 0 ), 'Raw Data'!$AN:$AN,"&gt;" &amp;DATE(LEFT($AV$3, 4), MONTH("1 " &amp; AM$6 &amp; " " &amp; LEFT($AV$3, 4)), 0 ), 'Raw Data'!$H:$H, "Non*", 'Raw Data'!$O:$O,""&amp;'Raw Data'!$B$1,'Raw Data'!$D:$D,"&lt;&gt;*ithdr*",'Raw Data'!$D:$D,"&lt;&gt;*ancel*",'Raw Data'!$P:$P,"--")
+
SUMIFS('Raw Data'!$S:$S, 'Raw Data'!$AN:$AN,"&lt;=" &amp;DATE(LEFT($AV$3, 4), MONTH("1 " &amp; AM$6 &amp; " " &amp; LEFT($AV$3, 4)) + 1, 0 ), 'Raw Data'!$AN:$AN,"&gt;" &amp;DATE(LEFT($AV$3, 4), MONTH("1 " &amp; AM$6 &amp; " " &amp; LEFT($AV$3, 4)), 0 ), 'Raw Data'!$H:$H, "Non*", 'Raw Data'!$P:$P,""&amp;'Raw Data'!$B$1,'Raw Data'!$D:$D,"&lt;&gt;*ithdr*",'Raw Data'!$D:$D,"&lt;&gt;*ancel*")</f>
        <v>0</v>
      </c>
      <c r="AN10" s="73"/>
      <c r="AO10" s="73"/>
      <c r="AP10" s="77"/>
      <c r="AQ10" s="113">
        <f>SUMIFS('Raw Data'!$S:$S, 'Raw Data'!$AN:$AN,"&lt;=" &amp;DATE(LEFT($AV$3, 4), MONTH("1 " &amp; AQ$6 &amp; " " &amp; LEFT($AV$3, 4)) + 1, 0 ), 'Raw Data'!$AN:$AN,"&gt;" &amp;DATE(LEFT($AV$3, 4), MONTH("1 " &amp; AQ$6 &amp; " " &amp; LEFT($AV$3, 4)), 0 ), 'Raw Data'!$H:$H, "Non*", 'Raw Data'!$O:$O,""&amp;'Raw Data'!$B$1,'Raw Data'!$D:$D,"&lt;&gt;*ithdr*",'Raw Data'!$D:$D,"&lt;&gt;*ancel*",'Raw Data'!$P:$P,"--")
+
SUMIFS('Raw Data'!$S:$S, 'Raw Data'!$AN:$AN,"&lt;=" &amp;DATE(LEFT($AV$3, 4), MONTH("1 " &amp; AQ$6 &amp; " " &amp; LEFT($AV$3, 4)) + 1, 0 ), 'Raw Data'!$AN:$AN,"&gt;" &amp;DATE(LEFT($AV$3, 4), MONTH("1 " &amp; AQ$6 &amp; " " &amp; LEFT($AV$3, 4)), 0 ), 'Raw Data'!$H:$H, "Non*", 'Raw Data'!$P:$P,""&amp;'Raw Data'!$B$1,'Raw Data'!$D:$D,"&lt;&gt;*ithdr*",'Raw Data'!$D:$D,"&lt;&gt;*ancel*")</f>
        <v>0</v>
      </c>
      <c r="AR10" s="73"/>
      <c r="AS10" s="73"/>
      <c r="AT10" s="77"/>
      <c r="AU10" s="113">
        <f>SUMIFS('Raw Data'!$S:$S, 'Raw Data'!$AN:$AN,"&lt;=" &amp;DATE(MID($AV$3, 15, 4), MONTH("1 " &amp; AU$6 &amp; " " &amp; MID($AV$3, 15, 4)) + 1, 0 ), 'Raw Data'!$AN:$AN,"&gt;" &amp;DATE(MID($AV$3, 15, 4), MONTH("1 " &amp; AU$6 &amp; " " &amp; MID($AV$3, 15, 4)), 0 ), 'Raw Data'!$H:$H, "Non*", 'Raw Data'!$O:$O,""&amp;'Raw Data'!$B$1,'Raw Data'!$D:$D,"&lt;&gt;*ithdr*",'Raw Data'!$D:$D,"&lt;&gt;*ancel*",'Raw Data'!$P:$P,"--")
+
SUMIFS('Raw Data'!$S:$S, 'Raw Data'!$AN:$AN,"&lt;=" &amp;DATE(MID($AV$3, 15, 4), MONTH("1 " &amp; AU$6 &amp; " " &amp; MID($AV$3, 15, 4)) + 1, 0 ), 'Raw Data'!$AN:$AN,"&gt;" &amp;DATE(MID($AV$3, 15, 4), MONTH("1 " &amp; AU$6 &amp; " " &amp; MID($AV$3, 15, 4)), 0 ), 'Raw Data'!$H:$H, "Non*", 'Raw Data'!$P:$P,""&amp;'Raw Data'!$B$1,'Raw Data'!$D:$D,"&lt;&gt;*ithdr*",'Raw Data'!$D:$D,"&lt;&gt;*ancel*")</f>
        <v>0</v>
      </c>
      <c r="AV10" s="73"/>
      <c r="AW10" s="73"/>
      <c r="AX10" s="77"/>
      <c r="AY10" s="113">
        <f>SUMIFS('Raw Data'!$S:$S, 'Raw Data'!$AN:$AN,"&lt;=" &amp;DATE(MID($AV$3, 15, 4), MONTH("1 " &amp; AY$6 &amp; " " &amp; MID($AV$3, 15, 4)) + 1, 0 ), 'Raw Data'!$AN:$AN,"&gt;" &amp;DATE(MID($AV$3, 15, 4), MONTH("1 " &amp; AY$6 &amp; " " &amp; MID($AV$3, 15, 4)), 0 ), 'Raw Data'!$H:$H, "Non*", 'Raw Data'!$O:$O,""&amp;'Raw Data'!$B$1,'Raw Data'!$D:$D,"&lt;&gt;*ithdr*",'Raw Data'!$D:$D,"&lt;&gt;*ancel*",'Raw Data'!$P:$P,"--")
+
SUMIFS('Raw Data'!$S:$S, 'Raw Data'!$AN:$AN,"&lt;=" &amp;DATE(MID($AV$3, 15, 4), MONTH("1 " &amp; AY$6 &amp; " " &amp; MID($AV$3, 15, 4)) + 1, 0 ), 'Raw Data'!$AN:$AN,"&gt;" &amp;DATE(MID($AV$3, 15, 4), MONTH("1 " &amp; AY$6 &amp; " " &amp; MID($AV$3, 15, 4)), 0 ), 'Raw Data'!$H:$H, "Non*", 'Raw Data'!$P:$P,""&amp;'Raw Data'!$B$1,'Raw Data'!$D:$D,"&lt;&gt;*ithdr*",'Raw Data'!$D:$D,"&lt;&gt;*ancel*")</f>
        <v>0</v>
      </c>
      <c r="AZ10" s="73"/>
      <c r="BA10" s="73"/>
      <c r="BB10" s="77"/>
      <c r="BC10" s="113">
        <f>SUMIFS('Raw Data'!$S:$S, 'Raw Data'!$AN:$AN,"&lt;=" &amp;DATE(MID($AV$3, 15, 4), MONTH("1 " &amp; BC$6 &amp; " " &amp; MID($AV$3, 15, 4)) + 1, 0 ), 'Raw Data'!$AN:$AN,"&gt;" &amp;DATE(MID($AV$3, 15, 4), MONTH("1 " &amp; BC$6 &amp; " " &amp; MID($AV$3, 15, 4)), 0 ), 'Raw Data'!$H:$H, "Non*", 'Raw Data'!$O:$O,""&amp;'Raw Data'!$B$1,'Raw Data'!$D:$D,"&lt;&gt;*ithdr*",'Raw Data'!$D:$D,"&lt;&gt;*ancel*",'Raw Data'!$P:$P,"--")
+
SUMIFS('Raw Data'!$S:$S, 'Raw Data'!$AN:$AN,"&lt;=" &amp;DATE(MID($AV$3, 15, 4), MONTH("1 " &amp; BC$6 &amp; " " &amp; MID($AV$3, 15, 4)) + 1, 0 ), 'Raw Data'!$AN:$AN,"&gt;" &amp;DATE(MID($AV$3, 15, 4), MONTH("1 " &amp; BC$6 &amp; " " &amp; MID($AV$3, 15, 4)), 0 ), 'Raw Data'!$H:$H, "Non*", 'Raw Data'!$P:$P,""&amp;'Raw Data'!$B$1,'Raw Data'!$D:$D,"&lt;&gt;*ithdr*",'Raw Data'!$D:$D,"&lt;&gt;*ancel*")</f>
        <v>0</v>
      </c>
      <c r="BD10" s="73"/>
      <c r="BE10" s="73"/>
      <c r="BF10" s="74"/>
    </row>
    <row r="11" ht="12.75" customHeight="1">
      <c r="A11" s="75" t="s">
        <v>156</v>
      </c>
      <c r="B11" s="73"/>
      <c r="C11" s="73"/>
      <c r="D11" s="73"/>
      <c r="E11" s="73"/>
      <c r="F11" s="73"/>
      <c r="G11" s="73"/>
      <c r="H11" s="73"/>
      <c r="I11" s="73"/>
      <c r="J11" s="77"/>
      <c r="K11" s="113">
        <f>SUMIFS('Raw Data'!$T:$T, 'Raw Data'!$AN:$AN,"&lt;=" &amp;DATE(LEFT($AV$3, 4), MONTH("1 " &amp; K$6 &amp; " " &amp; LEFT($AV$3, 4)) + 1, 0 ), 'Raw Data'!$AN:$AN,"&gt;" &amp;DATE(LEFT($AV$3, 4), MONTH("1 " &amp; K$6 &amp; " " &amp; LEFT($AV$3, 4)), 0 ), 'Raw Data'!$O:$O,""&amp;'Raw Data'!$B$1,'Raw Data'!$D:$D,"&lt;&gt;*ithdr*",'Raw Data'!$D:$D,"&lt;&gt;*ancel*",'Raw Data'!$P:$P,"--")
+
SUMIFS('Raw Data'!$T:$T, 'Raw Data'!$AN:$AN,"&lt;=" &amp;DATE(LEFT($AV$3, 4), MONTH("1 " &amp; K$6 &amp; " " &amp; LEFT($AV$3, 4)) + 1, 0 ), 'Raw Data'!$AN:$AN,"&gt;" &amp;DATE(LEFT($AV$3, 4), MONTH("1 " &amp; K$6 &amp; " " &amp; LEFT($AV$3, 4)), 0 ), 'Raw Data'!$P:$P,""&amp;'Raw Data'!$B$1,'Raw Data'!$D:$D,"&lt;&gt;*ithdr*",'Raw Data'!$D:$D,"&lt;&gt;*ancel*")</f>
        <v>0</v>
      </c>
      <c r="L11" s="73"/>
      <c r="M11" s="73"/>
      <c r="N11" s="77"/>
      <c r="O11" s="113">
        <f>SUMIFS('Raw Data'!$T:$T, 'Raw Data'!$AN:$AN,"&lt;=" &amp;DATE(LEFT($AV$3, 4), MONTH("1 " &amp; O$6 &amp; " " &amp; LEFT($AV$3, 4)) + 1, 0 ), 'Raw Data'!$AN:$AN,"&gt;" &amp;DATE(LEFT($AV$3, 4), MONTH("1 " &amp; O$6 &amp; " " &amp; LEFT($AV$3, 4)), 0 ), 'Raw Data'!$O:$O,""&amp;'Raw Data'!$B$1,'Raw Data'!$D:$D,"&lt;&gt;*ithdr*",'Raw Data'!$D:$D,"&lt;&gt;*ancel*",'Raw Data'!$P:$P,"--")
+
SUMIFS('Raw Data'!$T:$T, 'Raw Data'!$AN:$AN,"&lt;=" &amp;DATE(LEFT($AV$3, 4), MONTH("1 " &amp; O$6 &amp; " " &amp; LEFT($AV$3, 4)) + 1, 0 ), 'Raw Data'!$AN:$AN,"&gt;" &amp;DATE(LEFT($AV$3, 4), MONTH("1 " &amp; O$6 &amp; " " &amp; LEFT($AV$3, 4)), 0 ), 'Raw Data'!$P:$P,""&amp;'Raw Data'!$B$1,'Raw Data'!$D:$D,"&lt;&gt;*ithdr*",'Raw Data'!$D:$D,"&lt;&gt;*ancel*")</f>
        <v>0</v>
      </c>
      <c r="P11" s="73"/>
      <c r="Q11" s="73"/>
      <c r="R11" s="77"/>
      <c r="S11" s="113">
        <f>SUMIFS('Raw Data'!$T:$T, 'Raw Data'!$AN:$AN,"&lt;=" &amp;DATE(LEFT($AV$3, 4), MONTH("1 " &amp; S$6 &amp; " " &amp; LEFT($AV$3, 4)) + 1, 0 ), 'Raw Data'!$AN:$AN,"&gt;" &amp;DATE(LEFT($AV$3, 4), MONTH("1 " &amp; S$6 &amp; " " &amp; LEFT($AV$3, 4)), 0 ), 'Raw Data'!$O:$O,""&amp;'Raw Data'!$B$1,'Raw Data'!$D:$D,"&lt;&gt;*ithdr*",'Raw Data'!$D:$D,"&lt;&gt;*ancel*",'Raw Data'!$P:$P,"--")
+
SUMIFS('Raw Data'!$T:$T, 'Raw Data'!$AN:$AN,"&lt;=" &amp;DATE(LEFT($AV$3, 4), MONTH("1 " &amp; S$6 &amp; " " &amp; LEFT($AV$3, 4)) + 1, 0 ), 'Raw Data'!$AN:$AN,"&gt;" &amp;DATE(LEFT($AV$3, 4), MONTH("1 " &amp; S$6 &amp; " " &amp; LEFT($AV$3, 4)), 0 ), 'Raw Data'!$P:$P,""&amp;'Raw Data'!$B$1,'Raw Data'!$D:$D,"&lt;&gt;*ithdr*",'Raw Data'!$D:$D,"&lt;&gt;*ancel*")</f>
        <v>0</v>
      </c>
      <c r="T11" s="73"/>
      <c r="U11" s="73"/>
      <c r="V11" s="77"/>
      <c r="W11" s="113">
        <f>SUMIFS('Raw Data'!$T:$T, 'Raw Data'!$AN:$AN,"&lt;=" &amp;DATE(LEFT($AV$3, 4), MONTH("1 " &amp; W$6 &amp; " " &amp; LEFT($AV$3, 4)) + 1, 0 ), 'Raw Data'!$AN:$AN,"&gt;" &amp;DATE(LEFT($AV$3, 4), MONTH("1 " &amp; W$6 &amp; " " &amp; LEFT($AV$3, 4)), 0 ), 'Raw Data'!$O:$O,""&amp;'Raw Data'!$B$1,'Raw Data'!$D:$D,"&lt;&gt;*ithdr*",'Raw Data'!$D:$D,"&lt;&gt;*ancel*",'Raw Data'!$P:$P,"--")
+
SUMIFS('Raw Data'!$T:$T, 'Raw Data'!$AN:$AN,"&lt;=" &amp;DATE(LEFT($AV$3, 4), MONTH("1 " &amp; W$6 &amp; " " &amp; LEFT($AV$3, 4)) + 1, 0 ), 'Raw Data'!$AN:$AN,"&gt;" &amp;DATE(LEFT($AV$3, 4), MONTH("1 " &amp; W$6 &amp; " " &amp; LEFT($AV$3, 4)), 0 ), 'Raw Data'!$P:$P,""&amp;'Raw Data'!$B$1,'Raw Data'!$D:$D,"&lt;&gt;*ithdr*",'Raw Data'!$D:$D,"&lt;&gt;*ancel*")</f>
        <v>0</v>
      </c>
      <c r="X11" s="73"/>
      <c r="Y11" s="73"/>
      <c r="Z11" s="77"/>
      <c r="AA11" s="113">
        <f>SUMIFS('Raw Data'!$T:$T, 'Raw Data'!$AN:$AN,"&lt;=" &amp;DATE(LEFT($AV$3, 4), MONTH("1 " &amp; AA$6 &amp; " " &amp; LEFT($AV$3, 4)) + 1, 0 ), 'Raw Data'!$AN:$AN,"&gt;" &amp;DATE(LEFT($AV$3, 4), MONTH("1 " &amp; AA$6 &amp; " " &amp; LEFT($AV$3, 4)), 0 ), 'Raw Data'!$O:$O,""&amp;'Raw Data'!$B$1,'Raw Data'!$D:$D,"&lt;&gt;*ithdr*",'Raw Data'!$D:$D,"&lt;&gt;*ancel*",'Raw Data'!$P:$P,"--")
+
SUMIFS('Raw Data'!$T:$T, 'Raw Data'!$AN:$AN,"&lt;=" &amp;DATE(LEFT($AV$3, 4), MONTH("1 " &amp; AA$6 &amp; " " &amp; LEFT($AV$3, 4)) + 1, 0 ), 'Raw Data'!$AN:$AN,"&gt;" &amp;DATE(LEFT($AV$3, 4), MONTH("1 " &amp; AA$6 &amp; " " &amp; LEFT($AV$3, 4)), 0 ), 'Raw Data'!$P:$P,""&amp;'Raw Data'!$B$1,'Raw Data'!$D:$D,"&lt;&gt;*ithdr*",'Raw Data'!$D:$D,"&lt;&gt;*ancel*")</f>
        <v>0</v>
      </c>
      <c r="AB11" s="73"/>
      <c r="AC11" s="73"/>
      <c r="AD11" s="77"/>
      <c r="AE11" s="113">
        <f>SUMIFS('Raw Data'!$T:$T, 'Raw Data'!$AN:$AN,"&lt;=" &amp;DATE(LEFT($AV$3, 4), MONTH("1 " &amp; AE$6 &amp; " " &amp; LEFT($AV$3, 4)) + 1, 0 ), 'Raw Data'!$AN:$AN,"&gt;" &amp;DATE(LEFT($AV$3, 4), MONTH("1 " &amp; AE$6 &amp; " " &amp; LEFT($AV$3, 4)), 0 ), 'Raw Data'!$O:$O,""&amp;'Raw Data'!$B$1,'Raw Data'!$D:$D,"&lt;&gt;*ithdr*",'Raw Data'!$D:$D,"&lt;&gt;*ancel*",'Raw Data'!$P:$P,"--")
+
SUMIFS('Raw Data'!$T:$T, 'Raw Data'!$AN:$AN,"&lt;=" &amp;DATE(LEFT($AV$3, 4), MONTH("1 " &amp; AE$6 &amp; " " &amp; LEFT($AV$3, 4)) + 1, 0 ), 'Raw Data'!$AN:$AN,"&gt;" &amp;DATE(LEFT($AV$3, 4), MONTH("1 " &amp; AE$6 &amp; " " &amp; LEFT($AV$3, 4)), 0 ), 'Raw Data'!$P:$P,""&amp;'Raw Data'!$B$1,'Raw Data'!$D:$D,"&lt;&gt;*ithdr*",'Raw Data'!$D:$D,"&lt;&gt;*ancel*")</f>
        <v>0</v>
      </c>
      <c r="AF11" s="73"/>
      <c r="AG11" s="73"/>
      <c r="AH11" s="77"/>
      <c r="AI11" s="113">
        <f>SUMIFS('Raw Data'!$T:$T, 'Raw Data'!$AN:$AN,"&lt;=" &amp;DATE(LEFT($AV$3, 4), MONTH("1 " &amp; AI$6 &amp; " " &amp; LEFT($AV$3, 4)) + 1, 0 ), 'Raw Data'!$AN:$AN,"&gt;" &amp;DATE(LEFT($AV$3, 4), MONTH("1 " &amp; AI$6 &amp; " " &amp; LEFT($AV$3, 4)), 0 ), 'Raw Data'!$O:$O,""&amp;'Raw Data'!$B$1,'Raw Data'!$D:$D,"&lt;&gt;*ithdr*",'Raw Data'!$D:$D,"&lt;&gt;*ancel*",'Raw Data'!$P:$P,"--")
+
SUMIFS('Raw Data'!$T:$T, 'Raw Data'!$AN:$AN,"&lt;=" &amp;DATE(LEFT($AV$3, 4), MONTH("1 " &amp; AI$6 &amp; " " &amp; LEFT($AV$3, 4)) + 1, 0 ), 'Raw Data'!$AN:$AN,"&gt;" &amp;DATE(LEFT($AV$3, 4), MONTH("1 " &amp; AI$6 &amp; " " &amp; LEFT($AV$3, 4)), 0 ), 'Raw Data'!$P:$P,""&amp;'Raw Data'!$B$1,'Raw Data'!$D:$D,"&lt;&gt;*ithdr*",'Raw Data'!$D:$D,"&lt;&gt;*ancel*")</f>
        <v>0</v>
      </c>
      <c r="AJ11" s="73"/>
      <c r="AK11" s="73"/>
      <c r="AL11" s="77"/>
      <c r="AM11" s="113">
        <f>SUMIFS('Raw Data'!$T:$T, 'Raw Data'!$AN:$AN,"&lt;=" &amp;DATE(LEFT($AV$3, 4), MONTH("1 " &amp; AM$6 &amp; " " &amp; LEFT($AV$3, 4)) + 1, 0 ), 'Raw Data'!$AN:$AN,"&gt;" &amp;DATE(LEFT($AV$3, 4), MONTH("1 " &amp; AM$6 &amp; " " &amp; LEFT($AV$3, 4)), 0 ), 'Raw Data'!$O:$O,""&amp;'Raw Data'!$B$1,'Raw Data'!$D:$D,"&lt;&gt;*ithdr*",'Raw Data'!$D:$D,"&lt;&gt;*ancel*",'Raw Data'!$P:$P,"--")
+
SUMIFS('Raw Data'!$T:$T, 'Raw Data'!$AN:$AN,"&lt;=" &amp;DATE(LEFT($AV$3, 4), MONTH("1 " &amp; AM$6 &amp; " " &amp; LEFT($AV$3, 4)) + 1, 0 ), 'Raw Data'!$AN:$AN,"&gt;" &amp;DATE(LEFT($AV$3, 4), MONTH("1 " &amp; AM$6 &amp; " " &amp; LEFT($AV$3, 4)), 0 ), 'Raw Data'!$P:$P,""&amp;'Raw Data'!$B$1,'Raw Data'!$D:$D,"&lt;&gt;*ithdr*",'Raw Data'!$D:$D,"&lt;&gt;*ancel*")</f>
        <v>0</v>
      </c>
      <c r="AN11" s="73"/>
      <c r="AO11" s="73"/>
      <c r="AP11" s="77"/>
      <c r="AQ11" s="113">
        <f>SUMIFS('Raw Data'!$T:$T, 'Raw Data'!$AN:$AN,"&lt;=" &amp;DATE(LEFT($AV$3, 4), MONTH("1 " &amp; AQ$6 &amp; " " &amp; LEFT($AV$3, 4)) + 1, 0 ), 'Raw Data'!$AN:$AN,"&gt;" &amp;DATE(LEFT($AV$3, 4), MONTH("1 " &amp; AQ$6 &amp; " " &amp; LEFT($AV$3, 4)), 0 ), 'Raw Data'!$O:$O,""&amp;'Raw Data'!$B$1,'Raw Data'!$D:$D,"&lt;&gt;*ithdr*",'Raw Data'!$D:$D,"&lt;&gt;*ancel*",'Raw Data'!$P:$P,"--")
+
SUMIFS('Raw Data'!$T:$T, 'Raw Data'!$AN:$AN,"&lt;=" &amp;DATE(LEFT($AV$3, 4), MONTH("1 " &amp; AQ$6 &amp; " " &amp; LEFT($AV$3, 4)) + 1, 0 ), 'Raw Data'!$AN:$AN,"&gt;" &amp;DATE(LEFT($AV$3, 4), MONTH("1 " &amp; AQ$6 &amp; " " &amp; LEFT($AV$3, 4)), 0 ), 'Raw Data'!$P:$P,""&amp;'Raw Data'!$B$1,'Raw Data'!$D:$D,"&lt;&gt;*ithdr*",'Raw Data'!$D:$D,"&lt;&gt;*ancel*")</f>
        <v>0</v>
      </c>
      <c r="AR11" s="73"/>
      <c r="AS11" s="73"/>
      <c r="AT11" s="77"/>
      <c r="AU11" s="113">
        <f>SUMIFS('Raw Data'!$T:$T, 'Raw Data'!$AN:$AN,"&lt;=" &amp;DATE(MID($AV$3, 15, 4), MONTH("1 " &amp; AU$6 &amp; " " &amp; MID($AV$3, 15, 4)) + 1, 0 ), 'Raw Data'!$AN:$AN,"&gt;" &amp;DATE(MID($AV$3, 15, 4), MONTH("1 " &amp; AU$6 &amp; " " &amp; MID($AV$3, 15, 4)), 0 ), 'Raw Data'!$O:$O,""&amp;'Raw Data'!$B$1,'Raw Data'!$D:$D,"&lt;&gt;*ithdr*",'Raw Data'!$D:$D,"&lt;&gt;*ancel*",'Raw Data'!$P:$P,"--")
+
SUMIFS('Raw Data'!$T:$T, 'Raw Data'!$AN:$AN,"&lt;=" &amp;DATE(MID($AV$3, 15, 4), MONTH("1 " &amp; AU$6 &amp; " " &amp; MID($AV$3, 15, 4)) + 1, 0 ), 'Raw Data'!$AN:$AN,"&gt;" &amp;DATE(MID($AV$3, 15, 4), MONTH("1 " &amp; AU$6 &amp; " " &amp; MID($AV$3, 15, 4)), 0 ), 'Raw Data'!$P:$P,""&amp;'Raw Data'!$B$1,'Raw Data'!$D:$D,"&lt;&gt;*ithdr*",'Raw Data'!$D:$D,"&lt;&gt;*ancel*")</f>
        <v>0</v>
      </c>
      <c r="AV11" s="73"/>
      <c r="AW11" s="73"/>
      <c r="AX11" s="77"/>
      <c r="AY11" s="113">
        <f>SUMIFS('Raw Data'!$T:$T, 'Raw Data'!$AN:$AN,"&lt;=" &amp;DATE(MID($AV$3, 15, 4), MONTH("1 " &amp; AY$6 &amp; " " &amp; MID($AV$3, 15, 4)) + 1, 0 ), 'Raw Data'!$AN:$AN,"&gt;" &amp;DATE(MID($AV$3, 15, 4), MONTH("1 " &amp; AY$6 &amp; " " &amp; MID($AV$3, 15, 4)), 0 ), 'Raw Data'!$O:$O,""&amp;'Raw Data'!$B$1,'Raw Data'!$D:$D,"&lt;&gt;*ithdr*",'Raw Data'!$D:$D,"&lt;&gt;*ancel*",'Raw Data'!$P:$P,"--")
+
SUMIFS('Raw Data'!$T:$T, 'Raw Data'!$AN:$AN,"&lt;=" &amp;DATE(MID($AV$3, 15, 4), MONTH("1 " &amp; AY$6 &amp; " " &amp; MID($AV$3, 15, 4)) + 1, 0 ), 'Raw Data'!$AN:$AN,"&gt;" &amp;DATE(MID($AV$3, 15, 4), MONTH("1 " &amp; AY$6 &amp; " " &amp; MID($AV$3, 15, 4)), 0 ), 'Raw Data'!$P:$P,""&amp;'Raw Data'!$B$1,'Raw Data'!$D:$D,"&lt;&gt;*ithdr*",'Raw Data'!$D:$D,"&lt;&gt;*ancel*")</f>
        <v>0</v>
      </c>
      <c r="AZ11" s="73"/>
      <c r="BA11" s="73"/>
      <c r="BB11" s="77"/>
      <c r="BC11" s="113">
        <f>SUMIFS('Raw Data'!$T:$T, 'Raw Data'!$AN:$AN,"&lt;=" &amp;DATE(MID($AV$3, 15, 4), MONTH("1 " &amp; BC$6 &amp; " " &amp; MID($AV$3, 15, 4)) + 1, 0 ), 'Raw Data'!$AN:$AN,"&gt;" &amp;DATE(MID($AV$3, 15, 4), MONTH("1 " &amp; BC$6 &amp; " " &amp; MID($AV$3, 15, 4)), 0 ), 'Raw Data'!$O:$O,""&amp;'Raw Data'!$B$1,'Raw Data'!$D:$D,"&lt;&gt;*ithdr*",'Raw Data'!$D:$D,"&lt;&gt;*ancel*",'Raw Data'!$P:$P,"--")
+
SUMIFS('Raw Data'!$T:$T, 'Raw Data'!$AN:$AN,"&lt;=" &amp;DATE(MID($AV$3, 15, 4), MONTH("1 " &amp; BC$6 &amp; " " &amp; MID($AV$3, 15, 4)) + 1, 0 ), 'Raw Data'!$AN:$AN,"&gt;" &amp;DATE(MID($AV$3, 15, 4), MONTH("1 " &amp; BC$6 &amp; " " &amp; MID($AV$3, 15, 4)), 0 ), 'Raw Data'!$P:$P,""&amp;'Raw Data'!$B$1,'Raw Data'!$D:$D,"&lt;&gt;*ithdr*",'Raw Data'!$D:$D,"&lt;&gt;*ancel*")</f>
        <v>0</v>
      </c>
      <c r="BD11" s="73"/>
      <c r="BE11" s="73"/>
      <c r="BF11" s="74"/>
    </row>
    <row r="12" ht="12.75" customHeight="1">
      <c r="A12" s="114" t="s">
        <v>157</v>
      </c>
      <c r="B12" s="73"/>
      <c r="C12" s="73"/>
      <c r="D12" s="73"/>
      <c r="E12" s="73"/>
      <c r="F12" s="73"/>
      <c r="G12" s="73"/>
      <c r="H12" s="73"/>
      <c r="I12" s="73"/>
      <c r="J12" s="77"/>
      <c r="K12" s="113">
        <f>SUMIFS('Raw Data'!$T:$T, 'Raw Data'!$AN:$AN,"&lt;=" &amp;DATE(LEFT($AV$3, 4), MONTH("1 " &amp; K$6 &amp; " " &amp; LEFT($AV$3, 4)) + 1, 0 ), 'Raw Data'!$AN:$AN,"&gt;" &amp;DATE(LEFT($AV$3, 4), MONTH("1 " &amp; K$6 &amp; " " &amp; LEFT($AV$3, 4)), 0 ), 'Raw Data'!$H:$H, "Ear*", 'Raw Data'!$O:$O,""&amp;'Raw Data'!$B$1,'Raw Data'!$D:$D,"&lt;&gt;*ithdr*",'Raw Data'!$D:$D,"&lt;&gt;*ancel*",'Raw Data'!$P:$P,"--")
+
SUMIFS('Raw Data'!$T:$T, 'Raw Data'!$AN:$AN,"&lt;=" &amp;DATE(LEFT($AV$3, 4), MONTH("1 " &amp; K$6 &amp; " " &amp; LEFT($AV$3, 4)) + 1, 0 ), 'Raw Data'!$AN:$AN,"&gt;" &amp;DATE(LEFT($AV$3, 4), MONTH("1 " &amp; K$6 &amp; " " &amp; LEFT($AV$3, 4)), 0 ), 'Raw Data'!$H:$H, "Ear*", 'Raw Data'!$P:$P,""&amp;'Raw Data'!$B$1,'Raw Data'!$D:$D,"&lt;&gt;*ithdr*",'Raw Data'!$D:$D,"&lt;&gt;*ancel*")</f>
        <v>0</v>
      </c>
      <c r="L12" s="73"/>
      <c r="M12" s="73"/>
      <c r="N12" s="77"/>
      <c r="O12" s="113">
        <f>SUMIFS('Raw Data'!$T:$T, 'Raw Data'!$AN:$AN,"&lt;=" &amp;DATE(LEFT($AV$3, 4), MONTH("1 " &amp; O$6 &amp; " " &amp; LEFT($AV$3, 4)) + 1, 0 ), 'Raw Data'!$AN:$AN,"&gt;" &amp;DATE(LEFT($AV$3, 4), MONTH("1 " &amp; O$6 &amp; " " &amp; LEFT($AV$3, 4)), 0 ), 'Raw Data'!$H:$H, "Ear*", 'Raw Data'!$O:$O,""&amp;'Raw Data'!$B$1,'Raw Data'!$D:$D,"&lt;&gt;*ithdr*",'Raw Data'!$D:$D,"&lt;&gt;*ancel*",'Raw Data'!$P:$P,"--")
+
SUMIFS('Raw Data'!$T:$T, 'Raw Data'!$AN:$AN,"&lt;=" &amp;DATE(LEFT($AV$3, 4), MONTH("1 " &amp; O$6 &amp; " " &amp; LEFT($AV$3, 4)) + 1, 0 ), 'Raw Data'!$AN:$AN,"&gt;" &amp;DATE(LEFT($AV$3, 4), MONTH("1 " &amp; O$6 &amp; " " &amp; LEFT($AV$3, 4)), 0 ), 'Raw Data'!$H:$H, "Ear*", 'Raw Data'!$P:$P,""&amp;'Raw Data'!$B$1,'Raw Data'!$D:$D,"&lt;&gt;*ithdr*",'Raw Data'!$D:$D,"&lt;&gt;*ancel*")</f>
        <v>0</v>
      </c>
      <c r="P12" s="73"/>
      <c r="Q12" s="73"/>
      <c r="R12" s="77"/>
      <c r="S12" s="113">
        <f>SUMIFS('Raw Data'!$T:$T, 'Raw Data'!$AN:$AN,"&lt;=" &amp;DATE(LEFT($AV$3, 4), MONTH("1 " &amp; S$6 &amp; " " &amp; LEFT($AV$3, 4)) + 1, 0 ), 'Raw Data'!$AN:$AN,"&gt;" &amp;DATE(LEFT($AV$3, 4), MONTH("1 " &amp; S$6 &amp; " " &amp; LEFT($AV$3, 4)), 0 ), 'Raw Data'!$H:$H, "Ear*", 'Raw Data'!$O:$O,""&amp;'Raw Data'!$B$1,'Raw Data'!$D:$D,"&lt;&gt;*ithdr*",'Raw Data'!$D:$D,"&lt;&gt;*ancel*",'Raw Data'!$P:$P,"--")
+
SUMIFS('Raw Data'!$T:$T, 'Raw Data'!$AN:$AN,"&lt;=" &amp;DATE(LEFT($AV$3, 4), MONTH("1 " &amp; S$6 &amp; " " &amp; LEFT($AV$3, 4)) + 1, 0 ), 'Raw Data'!$AN:$AN,"&gt;" &amp;DATE(LEFT($AV$3, 4), MONTH("1 " &amp; S$6 &amp; " " &amp; LEFT($AV$3, 4)), 0 ), 'Raw Data'!$H:$H, "Ear*", 'Raw Data'!$P:$P,""&amp;'Raw Data'!$B$1,'Raw Data'!$D:$D,"&lt;&gt;*ithdr*",'Raw Data'!$D:$D,"&lt;&gt;*ancel*")</f>
        <v>0</v>
      </c>
      <c r="T12" s="73"/>
      <c r="U12" s="73"/>
      <c r="V12" s="77"/>
      <c r="W12" s="113">
        <f>SUMIFS('Raw Data'!$T:$T, 'Raw Data'!$AN:$AN,"&lt;=" &amp;DATE(LEFT($AV$3, 4), MONTH("1 " &amp; W$6 &amp; " " &amp; LEFT($AV$3, 4)) + 1, 0 ), 'Raw Data'!$AN:$AN,"&gt;" &amp;DATE(LEFT($AV$3, 4), MONTH("1 " &amp; W$6 &amp; " " &amp; LEFT($AV$3, 4)), 0 ), 'Raw Data'!$H:$H, "Ear*", 'Raw Data'!$O:$O,""&amp;'Raw Data'!$B$1,'Raw Data'!$D:$D,"&lt;&gt;*ithdr*",'Raw Data'!$D:$D,"&lt;&gt;*ancel*",'Raw Data'!$P:$P,"--")
+
SUMIFS('Raw Data'!$T:$T, 'Raw Data'!$AN:$AN,"&lt;=" &amp;DATE(LEFT($AV$3, 4), MONTH("1 " &amp; W$6 &amp; " " &amp; LEFT($AV$3, 4)) + 1, 0 ), 'Raw Data'!$AN:$AN,"&gt;" &amp;DATE(LEFT($AV$3, 4), MONTH("1 " &amp; W$6 &amp; " " &amp; LEFT($AV$3, 4)), 0 ), 'Raw Data'!$H:$H, "Ear*", 'Raw Data'!$P:$P,""&amp;'Raw Data'!$B$1,'Raw Data'!$D:$D,"&lt;&gt;*ithdr*",'Raw Data'!$D:$D,"&lt;&gt;*ancel*")</f>
        <v>0</v>
      </c>
      <c r="X12" s="73"/>
      <c r="Y12" s="73"/>
      <c r="Z12" s="77"/>
      <c r="AA12" s="113">
        <f>SUMIFS('Raw Data'!$T:$T, 'Raw Data'!$AN:$AN,"&lt;=" &amp;DATE(LEFT($AV$3, 4), MONTH("1 " &amp; AA$6 &amp; " " &amp; LEFT($AV$3, 4)) + 1, 0 ), 'Raw Data'!$AN:$AN,"&gt;" &amp;DATE(LEFT($AV$3, 4), MONTH("1 " &amp; AA$6 &amp; " " &amp; LEFT($AV$3, 4)), 0 ), 'Raw Data'!$H:$H, "Ear*", 'Raw Data'!$O:$O,""&amp;'Raw Data'!$B$1,'Raw Data'!$D:$D,"&lt;&gt;*ithdr*",'Raw Data'!$D:$D,"&lt;&gt;*ancel*",'Raw Data'!$P:$P,"--")
+
SUMIFS('Raw Data'!$T:$T, 'Raw Data'!$AN:$AN,"&lt;=" &amp;DATE(LEFT($AV$3, 4), MONTH("1 " &amp; AA$6 &amp; " " &amp; LEFT($AV$3, 4)) + 1, 0 ), 'Raw Data'!$AN:$AN,"&gt;" &amp;DATE(LEFT($AV$3, 4), MONTH("1 " &amp; AA$6 &amp; " " &amp; LEFT($AV$3, 4)), 0 ), 'Raw Data'!$H:$H, "Ear*", 'Raw Data'!$P:$P,""&amp;'Raw Data'!$B$1,'Raw Data'!$D:$D,"&lt;&gt;*ithdr*",'Raw Data'!$D:$D,"&lt;&gt;*ancel*")</f>
        <v>0</v>
      </c>
      <c r="AB12" s="73"/>
      <c r="AC12" s="73"/>
      <c r="AD12" s="77"/>
      <c r="AE12" s="113">
        <f>SUMIFS('Raw Data'!$T:$T, 'Raw Data'!$AN:$AN,"&lt;=" &amp;DATE(LEFT($AV$3, 4), MONTH("1 " &amp; AE$6 &amp; " " &amp; LEFT($AV$3, 4)) + 1, 0 ), 'Raw Data'!$AN:$AN,"&gt;" &amp;DATE(LEFT($AV$3, 4), MONTH("1 " &amp; AE$6 &amp; " " &amp; LEFT($AV$3, 4)), 0 ), 'Raw Data'!$H:$H, "Ear*", 'Raw Data'!$O:$O,""&amp;'Raw Data'!$B$1,'Raw Data'!$D:$D,"&lt;&gt;*ithdr*",'Raw Data'!$D:$D,"&lt;&gt;*ancel*",'Raw Data'!$P:$P,"--")
+
SUMIFS('Raw Data'!$T:$T, 'Raw Data'!$AN:$AN,"&lt;=" &amp;DATE(LEFT($AV$3, 4), MONTH("1 " &amp; AE$6 &amp; " " &amp; LEFT($AV$3, 4)) + 1, 0 ), 'Raw Data'!$AN:$AN,"&gt;" &amp;DATE(LEFT($AV$3, 4), MONTH("1 " &amp; AE$6 &amp; " " &amp; LEFT($AV$3, 4)), 0 ), 'Raw Data'!$H:$H, "Ear*", 'Raw Data'!$P:$P,""&amp;'Raw Data'!$B$1,'Raw Data'!$D:$D,"&lt;&gt;*ithdr*",'Raw Data'!$D:$D,"&lt;&gt;*ancel*")</f>
        <v>0</v>
      </c>
      <c r="AF12" s="73"/>
      <c r="AG12" s="73"/>
      <c r="AH12" s="77"/>
      <c r="AI12" s="113">
        <f>SUMIFS('Raw Data'!$T:$T, 'Raw Data'!$AN:$AN,"&lt;=" &amp;DATE(LEFT($AV$3, 4), MONTH("1 " &amp; AI$6 &amp; " " &amp; LEFT($AV$3, 4)) + 1, 0 ), 'Raw Data'!$AN:$AN,"&gt;" &amp;DATE(LEFT($AV$3, 4), MONTH("1 " &amp; AI$6 &amp; " " &amp; LEFT($AV$3, 4)), 0 ), 'Raw Data'!$H:$H, "Ear*", 'Raw Data'!$O:$O,""&amp;'Raw Data'!$B$1,'Raw Data'!$D:$D,"&lt;&gt;*ithdr*",'Raw Data'!$D:$D,"&lt;&gt;*ancel*",'Raw Data'!$P:$P,"--")
+
SUMIFS('Raw Data'!$T:$T, 'Raw Data'!$AN:$AN,"&lt;=" &amp;DATE(LEFT($AV$3, 4), MONTH("1 " &amp; AI$6 &amp; " " &amp; LEFT($AV$3, 4)) + 1, 0 ), 'Raw Data'!$AN:$AN,"&gt;" &amp;DATE(LEFT($AV$3, 4), MONTH("1 " &amp; AI$6 &amp; " " &amp; LEFT($AV$3, 4)), 0 ), 'Raw Data'!$H:$H, "Ear*", 'Raw Data'!$P:$P,""&amp;'Raw Data'!$B$1,'Raw Data'!$D:$D,"&lt;&gt;*ithdr*",'Raw Data'!$D:$D,"&lt;&gt;*ancel*")</f>
        <v>0</v>
      </c>
      <c r="AJ12" s="73"/>
      <c r="AK12" s="73"/>
      <c r="AL12" s="77"/>
      <c r="AM12" s="113">
        <f>SUMIFS('Raw Data'!$T:$T, 'Raw Data'!$AN:$AN,"&lt;=" &amp;DATE(LEFT($AV$3, 4), MONTH("1 " &amp; AM$6 &amp; " " &amp; LEFT($AV$3, 4)) + 1, 0 ), 'Raw Data'!$AN:$AN,"&gt;" &amp;DATE(LEFT($AV$3, 4), MONTH("1 " &amp; AM$6 &amp; " " &amp; LEFT($AV$3, 4)), 0 ), 'Raw Data'!$H:$H, "Ear*", 'Raw Data'!$O:$O,""&amp;'Raw Data'!$B$1,'Raw Data'!$D:$D,"&lt;&gt;*ithdr*",'Raw Data'!$D:$D,"&lt;&gt;*ancel*",'Raw Data'!$P:$P,"--")
+
SUMIFS('Raw Data'!$T:$T, 'Raw Data'!$AN:$AN,"&lt;=" &amp;DATE(LEFT($AV$3, 4), MONTH("1 " &amp; AM$6 &amp; " " &amp; LEFT($AV$3, 4)) + 1, 0 ), 'Raw Data'!$AN:$AN,"&gt;" &amp;DATE(LEFT($AV$3, 4), MONTH("1 " &amp; AM$6 &amp; " " &amp; LEFT($AV$3, 4)), 0 ), 'Raw Data'!$H:$H, "Ear*", 'Raw Data'!$P:$P,""&amp;'Raw Data'!$B$1,'Raw Data'!$D:$D,"&lt;&gt;*ithdr*",'Raw Data'!$D:$D,"&lt;&gt;*ancel*")</f>
        <v>0</v>
      </c>
      <c r="AN12" s="73"/>
      <c r="AO12" s="73"/>
      <c r="AP12" s="77"/>
      <c r="AQ12" s="113">
        <f>SUMIFS('Raw Data'!$T:$T, 'Raw Data'!$AN:$AN,"&lt;=" &amp;DATE(LEFT($AV$3, 4), MONTH("1 " &amp; AQ$6 &amp; " " &amp; LEFT($AV$3, 4)) + 1, 0 ), 'Raw Data'!$AN:$AN,"&gt;" &amp;DATE(LEFT($AV$3, 4), MONTH("1 " &amp; AQ$6 &amp; " " &amp; LEFT($AV$3, 4)), 0 ), 'Raw Data'!$H:$H, "Ear*", 'Raw Data'!$O:$O,""&amp;'Raw Data'!$B$1,'Raw Data'!$D:$D,"&lt;&gt;*ithdr*",'Raw Data'!$D:$D,"&lt;&gt;*ancel*",'Raw Data'!$P:$P,"--")
+
SUMIFS('Raw Data'!$T:$T, 'Raw Data'!$AN:$AN,"&lt;=" &amp;DATE(LEFT($AV$3, 4), MONTH("1 " &amp; AQ$6 &amp; " " &amp; LEFT($AV$3, 4)) + 1, 0 ), 'Raw Data'!$AN:$AN,"&gt;" &amp;DATE(LEFT($AV$3, 4), MONTH("1 " &amp; AQ$6 &amp; " " &amp; LEFT($AV$3, 4)), 0 ), 'Raw Data'!$H:$H, "Ear*", 'Raw Data'!$P:$P,""&amp;'Raw Data'!$B$1,'Raw Data'!$D:$D,"&lt;&gt;*ithdr*",'Raw Data'!$D:$D,"&lt;&gt;*ancel*")</f>
        <v>0</v>
      </c>
      <c r="AR12" s="73"/>
      <c r="AS12" s="73"/>
      <c r="AT12" s="77"/>
      <c r="AU12" s="113">
        <f>SUMIFS('Raw Data'!$T:$T, 'Raw Data'!$AN:$AN,"&lt;=" &amp;DATE(MID($AV$3, 15, 4), MONTH("1 " &amp; AU$6 &amp; " " &amp; MID($AV$3, 15, 4)) + 1, 0 ), 'Raw Data'!$AN:$AN,"&gt;" &amp;DATE(MID($AV$3, 15, 4), MONTH("1 " &amp; AU$6 &amp; " " &amp; MID($AV$3, 15, 4)), 0 ), 'Raw Data'!$H:$H, "Ear*", 'Raw Data'!$O:$O,""&amp;'Raw Data'!$B$1,'Raw Data'!$D:$D,"&lt;&gt;*ithdr*",'Raw Data'!$D:$D,"&lt;&gt;*ancel*",'Raw Data'!$P:$P,"--")
+
SUMIFS('Raw Data'!$T:$T, 'Raw Data'!$AN:$AN,"&lt;=" &amp;DATE(MID($AV$3, 15, 4), MONTH("1 " &amp; AU$6 &amp; " " &amp; MID($AV$3, 15, 4)) + 1, 0 ), 'Raw Data'!$AN:$AN,"&gt;" &amp;DATE(MID($AV$3, 15, 4), MONTH("1 " &amp; AU$6 &amp; " " &amp; MID($AV$3, 15, 4)), 0 ), 'Raw Data'!$H:$H, "Ear*", 'Raw Data'!$P:$P,""&amp;'Raw Data'!$B$1,'Raw Data'!$D:$D,"&lt;&gt;*ithdr*",'Raw Data'!$D:$D,"&lt;&gt;*ancel*")</f>
        <v>0</v>
      </c>
      <c r="AV12" s="73"/>
      <c r="AW12" s="73"/>
      <c r="AX12" s="77"/>
      <c r="AY12" s="113">
        <f>SUMIFS('Raw Data'!$T:$T, 'Raw Data'!$AN:$AN,"&lt;=" &amp;DATE(MID($AV$3, 15, 4), MONTH("1 " &amp; AY$6 &amp; " " &amp; MID($AV$3, 15, 4)) + 1, 0 ), 'Raw Data'!$AN:$AN,"&gt;" &amp;DATE(MID($AV$3, 15, 4), MONTH("1 " &amp; AY$6 &amp; " " &amp; MID($AV$3, 15, 4)), 0 ), 'Raw Data'!$H:$H, "Ear*", 'Raw Data'!$O:$O,""&amp;'Raw Data'!$B$1,'Raw Data'!$D:$D,"&lt;&gt;*ithdr*",'Raw Data'!$D:$D,"&lt;&gt;*ancel*",'Raw Data'!$P:$P,"--")
+
SUMIFS('Raw Data'!$T:$T, 'Raw Data'!$AN:$AN,"&lt;=" &amp;DATE(MID($AV$3, 15, 4), MONTH("1 " &amp; AY$6 &amp; " " &amp; MID($AV$3, 15, 4)) + 1, 0 ), 'Raw Data'!$AN:$AN,"&gt;" &amp;DATE(MID($AV$3, 15, 4), MONTH("1 " &amp; AY$6 &amp; " " &amp; MID($AV$3, 15, 4)), 0 ), 'Raw Data'!$H:$H, "Ear*", 'Raw Data'!$P:$P,""&amp;'Raw Data'!$B$1,'Raw Data'!$D:$D,"&lt;&gt;*ithdr*",'Raw Data'!$D:$D,"&lt;&gt;*ancel*")</f>
        <v>0</v>
      </c>
      <c r="AZ12" s="73"/>
      <c r="BA12" s="73"/>
      <c r="BB12" s="77"/>
      <c r="BC12" s="113">
        <f>SUMIFS('Raw Data'!$T:$T, 'Raw Data'!$AN:$AN,"&lt;=" &amp;DATE(MID($AV$3, 15, 4), MONTH("1 " &amp; BC$6 &amp; " " &amp; MID($AV$3, 15, 4)) + 1, 0 ), 'Raw Data'!$AN:$AN,"&gt;" &amp;DATE(MID($AV$3, 15, 4), MONTH("1 " &amp; BC$6 &amp; " " &amp; MID($AV$3, 15, 4)), 0 ), 'Raw Data'!$H:$H, "Ear*", 'Raw Data'!$O:$O,""&amp;'Raw Data'!$B$1,'Raw Data'!$D:$D,"&lt;&gt;*ithdr*",'Raw Data'!$D:$D,"&lt;&gt;*ancel*",'Raw Data'!$P:$P,"--")
+
SUMIFS('Raw Data'!$T:$T, 'Raw Data'!$AN:$AN,"&lt;=" &amp;DATE(MID($AV$3, 15, 4), MONTH("1 " &amp; BC$6 &amp; " " &amp; MID($AV$3, 15, 4)) + 1, 0 ), 'Raw Data'!$AN:$AN,"&gt;" &amp;DATE(MID($AV$3, 15, 4), MONTH("1 " &amp; BC$6 &amp; " " &amp; MID($AV$3, 15, 4)), 0 ), 'Raw Data'!$H:$H, "Ear*", 'Raw Data'!$P:$P,""&amp;'Raw Data'!$B$1,'Raw Data'!$D:$D,"&lt;&gt;*ithdr*",'Raw Data'!$D:$D,"&lt;&gt;*ancel*")</f>
        <v>0</v>
      </c>
      <c r="BD12" s="73"/>
      <c r="BE12" s="73"/>
      <c r="BF12" s="74"/>
    </row>
    <row r="13" ht="12.75" customHeight="1">
      <c r="A13" s="114" t="s">
        <v>158</v>
      </c>
      <c r="B13" s="73"/>
      <c r="C13" s="73"/>
      <c r="D13" s="73"/>
      <c r="E13" s="73"/>
      <c r="F13" s="73"/>
      <c r="G13" s="73"/>
      <c r="H13" s="73"/>
      <c r="I13" s="73"/>
      <c r="J13" s="77"/>
      <c r="K13" s="113">
        <f>SUMIFS('Raw Data'!$T:$T, 'Raw Data'!$AN:$AN,"&lt;=" &amp;DATE(LEFT($AV$3, 4), MONTH("1 " &amp; K$6 &amp; " " &amp; LEFT($AV$3, 4)) + 1, 0 ), 'Raw Data'!$AN:$AN,"&gt;" &amp;DATE(LEFT($AV$3, 4), MONTH("1 " &amp; K$6 &amp; " " &amp; LEFT($AV$3, 4)), 0 ), 'Raw Data'!$H:$H, "Non*", 'Raw Data'!$O:$O,""&amp;'Raw Data'!$B$1,'Raw Data'!$D:$D,"&lt;&gt;*ithdr*",'Raw Data'!$D:$D,"&lt;&gt;*ancel*",'Raw Data'!$P:$P,"--")
+
SUMIFS('Raw Data'!$T:$T, 'Raw Data'!$AN:$AN,"&lt;=" &amp;DATE(LEFT($AV$3, 4), MONTH("1 " &amp; K$6 &amp; " " &amp; LEFT($AV$3, 4)) + 1, 0 ), 'Raw Data'!$AN:$AN,"&gt;" &amp;DATE(LEFT($AV$3, 4), MONTH("1 " &amp; K$6 &amp; " " &amp; LEFT($AV$3, 4)), 0 ), 'Raw Data'!$H:$H, "Non*", 'Raw Data'!$P:$P,""&amp;'Raw Data'!$B$1,'Raw Data'!$D:$D,"&lt;&gt;*ithdr*",'Raw Data'!$D:$D,"&lt;&gt;*ancel*")</f>
        <v>0</v>
      </c>
      <c r="L13" s="73"/>
      <c r="M13" s="73"/>
      <c r="N13" s="77"/>
      <c r="O13" s="113">
        <f>SUMIFS('Raw Data'!$T:$T, 'Raw Data'!$AN:$AN,"&lt;=" &amp;DATE(LEFT($AV$3, 4), MONTH("1 " &amp; O$6 &amp; " " &amp; LEFT($AV$3, 4)) + 1, 0 ), 'Raw Data'!$AN:$AN,"&gt;" &amp;DATE(LEFT($AV$3, 4), MONTH("1 " &amp; O$6 &amp; " " &amp; LEFT($AV$3, 4)), 0 ), 'Raw Data'!$H:$H, "Non*", 'Raw Data'!$O:$O,""&amp;'Raw Data'!$B$1,'Raw Data'!$D:$D,"&lt;&gt;*ithdr*",'Raw Data'!$D:$D,"&lt;&gt;*ancel*",'Raw Data'!$P:$P,"--")
+
SUMIFS('Raw Data'!$T:$T, 'Raw Data'!$AN:$AN,"&lt;=" &amp;DATE(LEFT($AV$3, 4), MONTH("1 " &amp; O$6 &amp; " " &amp; LEFT($AV$3, 4)) + 1, 0 ), 'Raw Data'!$AN:$AN,"&gt;" &amp;DATE(LEFT($AV$3, 4), MONTH("1 " &amp; O$6 &amp; " " &amp; LEFT($AV$3, 4)), 0 ), 'Raw Data'!$H:$H, "Non*", 'Raw Data'!$P:$P,""&amp;'Raw Data'!$B$1,'Raw Data'!$D:$D,"&lt;&gt;*ithdr*",'Raw Data'!$D:$D,"&lt;&gt;*ancel*")</f>
        <v>0</v>
      </c>
      <c r="P13" s="73"/>
      <c r="Q13" s="73"/>
      <c r="R13" s="77"/>
      <c r="S13" s="113">
        <f>SUMIFS('Raw Data'!$T:$T, 'Raw Data'!$AN:$AN,"&lt;=" &amp;DATE(LEFT($AV$3, 4), MONTH("1 " &amp; S$6 &amp; " " &amp; LEFT($AV$3, 4)) + 1, 0 ), 'Raw Data'!$AN:$AN,"&gt;" &amp;DATE(LEFT($AV$3, 4), MONTH("1 " &amp; S$6 &amp; " " &amp; LEFT($AV$3, 4)), 0 ), 'Raw Data'!$H:$H, "Non*", 'Raw Data'!$O:$O,""&amp;'Raw Data'!$B$1,'Raw Data'!$D:$D,"&lt;&gt;*ithdr*",'Raw Data'!$D:$D,"&lt;&gt;*ancel*",'Raw Data'!$P:$P,"--")
+
SUMIFS('Raw Data'!$T:$T, 'Raw Data'!$AN:$AN,"&lt;=" &amp;DATE(LEFT($AV$3, 4), MONTH("1 " &amp; S$6 &amp; " " &amp; LEFT($AV$3, 4)) + 1, 0 ), 'Raw Data'!$AN:$AN,"&gt;" &amp;DATE(LEFT($AV$3, 4), MONTH("1 " &amp; S$6 &amp; " " &amp; LEFT($AV$3, 4)), 0 ), 'Raw Data'!$H:$H, "Non*", 'Raw Data'!$P:$P,""&amp;'Raw Data'!$B$1,'Raw Data'!$D:$D,"&lt;&gt;*ithdr*",'Raw Data'!$D:$D,"&lt;&gt;*ancel*")</f>
        <v>0</v>
      </c>
      <c r="T13" s="73"/>
      <c r="U13" s="73"/>
      <c r="V13" s="77"/>
      <c r="W13" s="113">
        <f>SUMIFS('Raw Data'!$T:$T, 'Raw Data'!$AN:$AN,"&lt;=" &amp;DATE(LEFT($AV$3, 4), MONTH("1 " &amp; W$6 &amp; " " &amp; LEFT($AV$3, 4)) + 1, 0 ), 'Raw Data'!$AN:$AN,"&gt;" &amp;DATE(LEFT($AV$3, 4), MONTH("1 " &amp; W$6 &amp; " " &amp; LEFT($AV$3, 4)), 0 ), 'Raw Data'!$H:$H, "Non*", 'Raw Data'!$O:$O,""&amp;'Raw Data'!$B$1,'Raw Data'!$D:$D,"&lt;&gt;*ithdr*",'Raw Data'!$D:$D,"&lt;&gt;*ancel*",'Raw Data'!$P:$P,"--")
+
SUMIFS('Raw Data'!$T:$T, 'Raw Data'!$AN:$AN,"&lt;=" &amp;DATE(LEFT($AV$3, 4), MONTH("1 " &amp; W$6 &amp; " " &amp; LEFT($AV$3, 4)) + 1, 0 ), 'Raw Data'!$AN:$AN,"&gt;" &amp;DATE(LEFT($AV$3, 4), MONTH("1 " &amp; W$6 &amp; " " &amp; LEFT($AV$3, 4)), 0 ), 'Raw Data'!$H:$H, "Non*", 'Raw Data'!$P:$P,""&amp;'Raw Data'!$B$1,'Raw Data'!$D:$D,"&lt;&gt;*ithdr*",'Raw Data'!$D:$D,"&lt;&gt;*ancel*")</f>
        <v>0</v>
      </c>
      <c r="X13" s="73"/>
      <c r="Y13" s="73"/>
      <c r="Z13" s="77"/>
      <c r="AA13" s="113">
        <f>SUMIFS('Raw Data'!$T:$T, 'Raw Data'!$AN:$AN,"&lt;=" &amp;DATE(LEFT($AV$3, 4), MONTH("1 " &amp; AA$6 &amp; " " &amp; LEFT($AV$3, 4)) + 1, 0 ), 'Raw Data'!$AN:$AN,"&gt;" &amp;DATE(LEFT($AV$3, 4), MONTH("1 " &amp; AA$6 &amp; " " &amp; LEFT($AV$3, 4)), 0 ), 'Raw Data'!$H:$H, "Non*", 'Raw Data'!$O:$O,""&amp;'Raw Data'!$B$1,'Raw Data'!$D:$D,"&lt;&gt;*ithdr*",'Raw Data'!$D:$D,"&lt;&gt;*ancel*",'Raw Data'!$P:$P,"--")
+
SUMIFS('Raw Data'!$T:$T, 'Raw Data'!$AN:$AN,"&lt;=" &amp;DATE(LEFT($AV$3, 4), MONTH("1 " &amp; AA$6 &amp; " " &amp; LEFT($AV$3, 4)) + 1, 0 ), 'Raw Data'!$AN:$AN,"&gt;" &amp;DATE(LEFT($AV$3, 4), MONTH("1 " &amp; AA$6 &amp; " " &amp; LEFT($AV$3, 4)), 0 ), 'Raw Data'!$H:$H, "Non*", 'Raw Data'!$P:$P,""&amp;'Raw Data'!$B$1,'Raw Data'!$D:$D,"&lt;&gt;*ithdr*",'Raw Data'!$D:$D,"&lt;&gt;*ancel*")</f>
        <v>0</v>
      </c>
      <c r="AB13" s="73"/>
      <c r="AC13" s="73"/>
      <c r="AD13" s="77"/>
      <c r="AE13" s="113">
        <f>SUMIFS('Raw Data'!$T:$T, 'Raw Data'!$AN:$AN,"&lt;=" &amp;DATE(LEFT($AV$3, 4), MONTH("1 " &amp; AE$6 &amp; " " &amp; LEFT($AV$3, 4)) + 1, 0 ), 'Raw Data'!$AN:$AN,"&gt;" &amp;DATE(LEFT($AV$3, 4), MONTH("1 " &amp; AE$6 &amp; " " &amp; LEFT($AV$3, 4)), 0 ), 'Raw Data'!$H:$H, "Non*", 'Raw Data'!$O:$O,""&amp;'Raw Data'!$B$1,'Raw Data'!$D:$D,"&lt;&gt;*ithdr*",'Raw Data'!$D:$D,"&lt;&gt;*ancel*",'Raw Data'!$P:$P,"--")
+
SUMIFS('Raw Data'!$T:$T, 'Raw Data'!$AN:$AN,"&lt;=" &amp;DATE(LEFT($AV$3, 4), MONTH("1 " &amp; AE$6 &amp; " " &amp; LEFT($AV$3, 4)) + 1, 0 ), 'Raw Data'!$AN:$AN,"&gt;" &amp;DATE(LEFT($AV$3, 4), MONTH("1 " &amp; AE$6 &amp; " " &amp; LEFT($AV$3, 4)), 0 ), 'Raw Data'!$H:$H, "Non*", 'Raw Data'!$P:$P,""&amp;'Raw Data'!$B$1,'Raw Data'!$D:$D,"&lt;&gt;*ithdr*",'Raw Data'!$D:$D,"&lt;&gt;*ancel*")</f>
        <v>0</v>
      </c>
      <c r="AF13" s="73"/>
      <c r="AG13" s="73"/>
      <c r="AH13" s="77"/>
      <c r="AI13" s="113">
        <f>SUMIFS('Raw Data'!$T:$T, 'Raw Data'!$AN:$AN,"&lt;=" &amp;DATE(LEFT($AV$3, 4), MONTH("1 " &amp; AI$6 &amp; " " &amp; LEFT($AV$3, 4)) + 1, 0 ), 'Raw Data'!$AN:$AN,"&gt;" &amp;DATE(LEFT($AV$3, 4), MONTH("1 " &amp; AI$6 &amp; " " &amp; LEFT($AV$3, 4)), 0 ), 'Raw Data'!$H:$H, "Non*", 'Raw Data'!$O:$O,""&amp;'Raw Data'!$B$1,'Raw Data'!$D:$D,"&lt;&gt;*ithdr*",'Raw Data'!$D:$D,"&lt;&gt;*ancel*",'Raw Data'!$P:$P,"--")
+
SUMIFS('Raw Data'!$T:$T, 'Raw Data'!$AN:$AN,"&lt;=" &amp;DATE(LEFT($AV$3, 4), MONTH("1 " &amp; AI$6 &amp; " " &amp; LEFT($AV$3, 4)) + 1, 0 ), 'Raw Data'!$AN:$AN,"&gt;" &amp;DATE(LEFT($AV$3, 4), MONTH("1 " &amp; AI$6 &amp; " " &amp; LEFT($AV$3, 4)), 0 ), 'Raw Data'!$H:$H, "Non*", 'Raw Data'!$P:$P,""&amp;'Raw Data'!$B$1,'Raw Data'!$D:$D,"&lt;&gt;*ithdr*",'Raw Data'!$D:$D,"&lt;&gt;*ancel*")</f>
        <v>0</v>
      </c>
      <c r="AJ13" s="73"/>
      <c r="AK13" s="73"/>
      <c r="AL13" s="77"/>
      <c r="AM13" s="113">
        <f>SUMIFS('Raw Data'!$T:$T, 'Raw Data'!$AN:$AN,"&lt;=" &amp;DATE(LEFT($AV$3, 4), MONTH("1 " &amp; AM$6 &amp; " " &amp; LEFT($AV$3, 4)) + 1, 0 ), 'Raw Data'!$AN:$AN,"&gt;" &amp;DATE(LEFT($AV$3, 4), MONTH("1 " &amp; AM$6 &amp; " " &amp; LEFT($AV$3, 4)), 0 ), 'Raw Data'!$H:$H, "Non*", 'Raw Data'!$O:$O,""&amp;'Raw Data'!$B$1,'Raw Data'!$D:$D,"&lt;&gt;*ithdr*",'Raw Data'!$D:$D,"&lt;&gt;*ancel*",'Raw Data'!$P:$P,"--")
+
SUMIFS('Raw Data'!$T:$T, 'Raw Data'!$AN:$AN,"&lt;=" &amp;DATE(LEFT($AV$3, 4), MONTH("1 " &amp; AM$6 &amp; " " &amp; LEFT($AV$3, 4)) + 1, 0 ), 'Raw Data'!$AN:$AN,"&gt;" &amp;DATE(LEFT($AV$3, 4), MONTH("1 " &amp; AM$6 &amp; " " &amp; LEFT($AV$3, 4)), 0 ), 'Raw Data'!$H:$H, "Non*", 'Raw Data'!$P:$P,""&amp;'Raw Data'!$B$1,'Raw Data'!$D:$D,"&lt;&gt;*ithdr*",'Raw Data'!$D:$D,"&lt;&gt;*ancel*")</f>
        <v>0</v>
      </c>
      <c r="AN13" s="73"/>
      <c r="AO13" s="73"/>
      <c r="AP13" s="77"/>
      <c r="AQ13" s="113">
        <f>SUMIFS('Raw Data'!$T:$T, 'Raw Data'!$AN:$AN,"&lt;=" &amp;DATE(LEFT($AV$3, 4), MONTH("1 " &amp; AQ$6 &amp; " " &amp; LEFT($AV$3, 4)) + 1, 0 ), 'Raw Data'!$AN:$AN,"&gt;" &amp;DATE(LEFT($AV$3, 4), MONTH("1 " &amp; AQ$6 &amp; " " &amp; LEFT($AV$3, 4)), 0 ), 'Raw Data'!$H:$H, "Non*", 'Raw Data'!$O:$O,""&amp;'Raw Data'!$B$1,'Raw Data'!$D:$D,"&lt;&gt;*ithdr*",'Raw Data'!$D:$D,"&lt;&gt;*ancel*",'Raw Data'!$P:$P,"--")
+
SUMIFS('Raw Data'!$T:$T, 'Raw Data'!$AN:$AN,"&lt;=" &amp;DATE(LEFT($AV$3, 4), MONTH("1 " &amp; AQ$6 &amp; " " &amp; LEFT($AV$3, 4)) + 1, 0 ), 'Raw Data'!$AN:$AN,"&gt;" &amp;DATE(LEFT($AV$3, 4), MONTH("1 " &amp; AQ$6 &amp; " " &amp; LEFT($AV$3, 4)), 0 ), 'Raw Data'!$H:$H, "Non*", 'Raw Data'!$P:$P,""&amp;'Raw Data'!$B$1,'Raw Data'!$D:$D,"&lt;&gt;*ithdr*",'Raw Data'!$D:$D,"&lt;&gt;*ancel*")</f>
        <v>0</v>
      </c>
      <c r="AR13" s="73"/>
      <c r="AS13" s="73"/>
      <c r="AT13" s="77"/>
      <c r="AU13" s="113">
        <f>SUMIFS('Raw Data'!$T:$T, 'Raw Data'!$AN:$AN,"&lt;=" &amp;DATE(MID($AV$3, 15, 4), MONTH("1 " &amp; AU$6 &amp; " " &amp; MID($AV$3, 15, 4)) + 1, 0 ), 'Raw Data'!$AN:$AN,"&gt;" &amp;DATE(MID($AV$3, 15, 4), MONTH("1 " &amp; AU$6 &amp; " " &amp; MID($AV$3, 15, 4)), 0 ), 'Raw Data'!$H:$H, "Non*", 'Raw Data'!$O:$O,""&amp;'Raw Data'!$B$1,'Raw Data'!$D:$D,"&lt;&gt;*ithdr*",'Raw Data'!$D:$D,"&lt;&gt;*ancel*",'Raw Data'!$P:$P,"--")
+
SUMIFS('Raw Data'!$T:$T, 'Raw Data'!$AN:$AN,"&lt;=" &amp;DATE(MID($AV$3, 15, 4), MONTH("1 " &amp; AU$6 &amp; " " &amp; MID($AV$3, 15, 4)) + 1, 0 ), 'Raw Data'!$AN:$AN,"&gt;" &amp;DATE(MID($AV$3, 15, 4), MONTH("1 " &amp; AU$6 &amp; " " &amp; MID($AV$3, 15, 4)), 0 ), 'Raw Data'!$H:$H, "Non*", 'Raw Data'!$P:$P,""&amp;'Raw Data'!$B$1,'Raw Data'!$D:$D,"&lt;&gt;*ithdr*",'Raw Data'!$D:$D,"&lt;&gt;*ancel*")</f>
        <v>0</v>
      </c>
      <c r="AV13" s="73"/>
      <c r="AW13" s="73"/>
      <c r="AX13" s="77"/>
      <c r="AY13" s="113">
        <f>SUMIFS('Raw Data'!$T:$T, 'Raw Data'!$AN:$AN,"&lt;=" &amp;DATE(MID($AV$3, 15, 4), MONTH("1 " &amp; AY$6 &amp; " " &amp; MID($AV$3, 15, 4)) + 1, 0 ), 'Raw Data'!$AN:$AN,"&gt;" &amp;DATE(MID($AV$3, 15, 4), MONTH("1 " &amp; AY$6 &amp; " " &amp; MID($AV$3, 15, 4)), 0 ), 'Raw Data'!$H:$H, "Non*", 'Raw Data'!$O:$O,""&amp;'Raw Data'!$B$1,'Raw Data'!$D:$D,"&lt;&gt;*ithdr*",'Raw Data'!$D:$D,"&lt;&gt;*ancel*",'Raw Data'!$P:$P,"--")
+
SUMIFS('Raw Data'!$T:$T, 'Raw Data'!$AN:$AN,"&lt;=" &amp;DATE(MID($AV$3, 15, 4), MONTH("1 " &amp; AY$6 &amp; " " &amp; MID($AV$3, 15, 4)) + 1, 0 ), 'Raw Data'!$AN:$AN,"&gt;" &amp;DATE(MID($AV$3, 15, 4), MONTH("1 " &amp; AY$6 &amp; " " &amp; MID($AV$3, 15, 4)), 0 ), 'Raw Data'!$H:$H, "Non*", 'Raw Data'!$P:$P,""&amp;'Raw Data'!$B$1,'Raw Data'!$D:$D,"&lt;&gt;*ithdr*",'Raw Data'!$D:$D,"&lt;&gt;*ancel*")</f>
        <v>0</v>
      </c>
      <c r="AZ13" s="73"/>
      <c r="BA13" s="73"/>
      <c r="BB13" s="77"/>
      <c r="BC13" s="113">
        <f>SUMIFS('Raw Data'!$T:$T, 'Raw Data'!$AN:$AN,"&lt;=" &amp;DATE(MID($AV$3, 15, 4), MONTH("1 " &amp; BC$6 &amp; " " &amp; MID($AV$3, 15, 4)) + 1, 0 ), 'Raw Data'!$AN:$AN,"&gt;" &amp;DATE(MID($AV$3, 15, 4), MONTH("1 " &amp; BC$6 &amp; " " &amp; MID($AV$3, 15, 4)), 0 ), 'Raw Data'!$H:$H, "Non*", 'Raw Data'!$O:$O,""&amp;'Raw Data'!$B$1,'Raw Data'!$D:$D,"&lt;&gt;*ithdr*",'Raw Data'!$D:$D,"&lt;&gt;*ancel*",'Raw Data'!$P:$P,"--")
+
SUMIFS('Raw Data'!$T:$T, 'Raw Data'!$AN:$AN,"&lt;=" &amp;DATE(MID($AV$3, 15, 4), MONTH("1 " &amp; BC$6 &amp; " " &amp; MID($AV$3, 15, 4)) + 1, 0 ), 'Raw Data'!$AN:$AN,"&gt;" &amp;DATE(MID($AV$3, 15, 4), MONTH("1 " &amp; BC$6 &amp; " " &amp; MID($AV$3, 15, 4)), 0 ), 'Raw Data'!$H:$H, "Non*", 'Raw Data'!$P:$P,""&amp;'Raw Data'!$B$1,'Raw Data'!$D:$D,"&lt;&gt;*ithdr*",'Raw Data'!$D:$D,"&lt;&gt;*ancel*")</f>
        <v>0</v>
      </c>
      <c r="BD13" s="73"/>
      <c r="BE13" s="73"/>
      <c r="BF13" s="74"/>
    </row>
    <row r="14" ht="12.75" customHeight="1">
      <c r="A14" s="75" t="s">
        <v>159</v>
      </c>
      <c r="B14" s="73"/>
      <c r="C14" s="73"/>
      <c r="D14" s="73"/>
      <c r="E14" s="73"/>
      <c r="F14" s="73"/>
      <c r="G14" s="73"/>
      <c r="H14" s="73"/>
      <c r="I14" s="73"/>
      <c r="J14" s="77"/>
      <c r="K14" s="113">
        <f>SUMIFS('Raw Data'!$V:$V, 'Raw Data'!$AN:$AN,"&lt;=" &amp;DATE(LEFT($AV$3, 4), MONTH("1 " &amp; K$6 &amp; " " &amp; LEFT($AV$3, 4)) + 1, 0 ), 'Raw Data'!$AN:$AN,"&gt;" &amp;DATE(LEFT($AV$3, 4), MONTH("1 " &amp; K$6 &amp; " " &amp; LEFT($AV$3, 4)), 0 ), 'Raw Data'!$O:$O,""&amp;'Raw Data'!$B$1,'Raw Data'!$D:$D,"&lt;&gt;*ithdr*",'Raw Data'!$D:$D,"&lt;&gt;*ancel*",'Raw Data'!$P:$P,"--")
+
SUMIFS('Raw Data'!$V:$V, 'Raw Data'!$AN:$AN,"&lt;=" &amp;DATE(LEFT($AV$3, 4), MONTH("1 " &amp; K$6 &amp; " " &amp; LEFT($AV$3, 4)) + 1, 0 ), 'Raw Data'!$AN:$AN,"&gt;" &amp;DATE(LEFT($AV$3, 4), MONTH("1 " &amp; K$6 &amp; " " &amp; LEFT($AV$3, 4)), 0 ), 'Raw Data'!$P:$P,""&amp;'Raw Data'!$B$1,'Raw Data'!$D:$D,"&lt;&gt;*ithdr*",'Raw Data'!$D:$D,"&lt;&gt;*ancel*")</f>
        <v>0</v>
      </c>
      <c r="L14" s="73"/>
      <c r="M14" s="73"/>
      <c r="N14" s="77"/>
      <c r="O14" s="113">
        <f>SUMIFS('Raw Data'!$V:$V, 'Raw Data'!$AN:$AN,"&lt;=" &amp;DATE(LEFT($AV$3, 4), MONTH("1 " &amp; O$6 &amp; " " &amp; LEFT($AV$3, 4)) + 1, 0 ), 'Raw Data'!$AN:$AN,"&gt;" &amp;DATE(LEFT($AV$3, 4), MONTH("1 " &amp; O$6 &amp; " " &amp; LEFT($AV$3, 4)), 0 ), 'Raw Data'!$O:$O,""&amp;'Raw Data'!$B$1,'Raw Data'!$D:$D,"&lt;&gt;*ithdr*",'Raw Data'!$D:$D,"&lt;&gt;*ancel*",'Raw Data'!$P:$P,"--")
+
SUMIFS('Raw Data'!$V:$V, 'Raw Data'!$AN:$AN,"&lt;=" &amp;DATE(LEFT($AV$3, 4), MONTH("1 " &amp; O$6 &amp; " " &amp; LEFT($AV$3, 4)) + 1, 0 ), 'Raw Data'!$AN:$AN,"&gt;" &amp;DATE(LEFT($AV$3, 4), MONTH("1 " &amp; O$6 &amp; " " &amp; LEFT($AV$3, 4)), 0 ), 'Raw Data'!$P:$P,""&amp;'Raw Data'!$B$1,'Raw Data'!$D:$D,"&lt;&gt;*ithdr*",'Raw Data'!$D:$D,"&lt;&gt;*ancel*")</f>
        <v>0</v>
      </c>
      <c r="P14" s="73"/>
      <c r="Q14" s="73"/>
      <c r="R14" s="77"/>
      <c r="S14" s="113">
        <f>SUMIFS('Raw Data'!$V:$V, 'Raw Data'!$AN:$AN,"&lt;=" &amp;DATE(LEFT($AV$3, 4), MONTH("1 " &amp; S$6 &amp; " " &amp; LEFT($AV$3, 4)) + 1, 0 ), 'Raw Data'!$AN:$AN,"&gt;" &amp;DATE(LEFT($AV$3, 4), MONTH("1 " &amp; S$6 &amp; " " &amp; LEFT($AV$3, 4)), 0 ), 'Raw Data'!$O:$O,""&amp;'Raw Data'!$B$1,'Raw Data'!$D:$D,"&lt;&gt;*ithdr*",'Raw Data'!$D:$D,"&lt;&gt;*ancel*",'Raw Data'!$P:$P,"--")
+
SUMIFS('Raw Data'!$V:$V, 'Raw Data'!$AN:$AN,"&lt;=" &amp;DATE(LEFT($AV$3, 4), MONTH("1 " &amp; S$6 &amp; " " &amp; LEFT($AV$3, 4)) + 1, 0 ), 'Raw Data'!$AN:$AN,"&gt;" &amp;DATE(LEFT($AV$3, 4), MONTH("1 " &amp; S$6 &amp; " " &amp; LEFT($AV$3, 4)), 0 ), 'Raw Data'!$P:$P,""&amp;'Raw Data'!$B$1,'Raw Data'!$D:$D,"&lt;&gt;*ithdr*",'Raw Data'!$D:$D,"&lt;&gt;*ancel*")</f>
        <v>0</v>
      </c>
      <c r="T14" s="73"/>
      <c r="U14" s="73"/>
      <c r="V14" s="77"/>
      <c r="W14" s="113">
        <f>SUMIFS('Raw Data'!$V:$V, 'Raw Data'!$AN:$AN,"&lt;=" &amp;DATE(LEFT($AV$3, 4), MONTH("1 " &amp; W$6 &amp; " " &amp; LEFT($AV$3, 4)) + 1, 0 ), 'Raw Data'!$AN:$AN,"&gt;" &amp;DATE(LEFT($AV$3, 4), MONTH("1 " &amp; W$6 &amp; " " &amp; LEFT($AV$3, 4)), 0 ), 'Raw Data'!$O:$O,""&amp;'Raw Data'!$B$1,'Raw Data'!$D:$D,"&lt;&gt;*ithdr*",'Raw Data'!$D:$D,"&lt;&gt;*ancel*",'Raw Data'!$P:$P,"--")
+
SUMIFS('Raw Data'!$V:$V, 'Raw Data'!$AN:$AN,"&lt;=" &amp;DATE(LEFT($AV$3, 4), MONTH("1 " &amp; W$6 &amp; " " &amp; LEFT($AV$3, 4)) + 1, 0 ), 'Raw Data'!$AN:$AN,"&gt;" &amp;DATE(LEFT($AV$3, 4), MONTH("1 " &amp; W$6 &amp; " " &amp; LEFT($AV$3, 4)), 0 ), 'Raw Data'!$P:$P,""&amp;'Raw Data'!$B$1,'Raw Data'!$D:$D,"&lt;&gt;*ithdr*",'Raw Data'!$D:$D,"&lt;&gt;*ancel*")</f>
        <v>0</v>
      </c>
      <c r="X14" s="73"/>
      <c r="Y14" s="73"/>
      <c r="Z14" s="77"/>
      <c r="AA14" s="113">
        <f>SUMIFS('Raw Data'!$V:$V, 'Raw Data'!$AN:$AN,"&lt;=" &amp;DATE(LEFT($AV$3, 4), MONTH("1 " &amp; AA$6 &amp; " " &amp; LEFT($AV$3, 4)) + 1, 0 ), 'Raw Data'!$AN:$AN,"&gt;" &amp;DATE(LEFT($AV$3, 4), MONTH("1 " &amp; AA$6 &amp; " " &amp; LEFT($AV$3, 4)), 0 ), 'Raw Data'!$O:$O,""&amp;'Raw Data'!$B$1,'Raw Data'!$D:$D,"&lt;&gt;*ithdr*",'Raw Data'!$D:$D,"&lt;&gt;*ancel*",'Raw Data'!$P:$P,"--")
+
SUMIFS('Raw Data'!$V:$V, 'Raw Data'!$AN:$AN,"&lt;=" &amp;DATE(LEFT($AV$3, 4), MONTH("1 " &amp; AA$6 &amp; " " &amp; LEFT($AV$3, 4)) + 1, 0 ), 'Raw Data'!$AN:$AN,"&gt;" &amp;DATE(LEFT($AV$3, 4), MONTH("1 " &amp; AA$6 &amp; " " &amp; LEFT($AV$3, 4)), 0 ), 'Raw Data'!$P:$P,""&amp;'Raw Data'!$B$1,'Raw Data'!$D:$D,"&lt;&gt;*ithdr*",'Raw Data'!$D:$D,"&lt;&gt;*ancel*")</f>
        <v>0</v>
      </c>
      <c r="AB14" s="73"/>
      <c r="AC14" s="73"/>
      <c r="AD14" s="77"/>
      <c r="AE14" s="113">
        <f>SUMIFS('Raw Data'!$V:$V, 'Raw Data'!$AN:$AN,"&lt;=" &amp;DATE(LEFT($AV$3, 4), MONTH("1 " &amp; AE$6 &amp; " " &amp; LEFT($AV$3, 4)) + 1, 0 ), 'Raw Data'!$AN:$AN,"&gt;" &amp;DATE(LEFT($AV$3, 4), MONTH("1 " &amp; AE$6 &amp; " " &amp; LEFT($AV$3, 4)), 0 ), 'Raw Data'!$O:$O,""&amp;'Raw Data'!$B$1,'Raw Data'!$D:$D,"&lt;&gt;*ithdr*",'Raw Data'!$D:$D,"&lt;&gt;*ancel*",'Raw Data'!$P:$P,"--")
+
SUMIFS('Raw Data'!$V:$V, 'Raw Data'!$AN:$AN,"&lt;=" &amp;DATE(LEFT($AV$3, 4), MONTH("1 " &amp; AE$6 &amp; " " &amp; LEFT($AV$3, 4)) + 1, 0 ), 'Raw Data'!$AN:$AN,"&gt;" &amp;DATE(LEFT($AV$3, 4), MONTH("1 " &amp; AE$6 &amp; " " &amp; LEFT($AV$3, 4)), 0 ), 'Raw Data'!$P:$P,""&amp;'Raw Data'!$B$1,'Raw Data'!$D:$D,"&lt;&gt;*ithdr*",'Raw Data'!$D:$D,"&lt;&gt;*ancel*")</f>
        <v>0</v>
      </c>
      <c r="AF14" s="73"/>
      <c r="AG14" s="73"/>
      <c r="AH14" s="77"/>
      <c r="AI14" s="113">
        <f>SUMIFS('Raw Data'!$V:$V, 'Raw Data'!$AN:$AN,"&lt;=" &amp;DATE(LEFT($AV$3, 4), MONTH("1 " &amp; AI$6 &amp; " " &amp; LEFT($AV$3, 4)) + 1, 0 ), 'Raw Data'!$AN:$AN,"&gt;" &amp;DATE(LEFT($AV$3, 4), MONTH("1 " &amp; AI$6 &amp; " " &amp; LEFT($AV$3, 4)), 0 ), 'Raw Data'!$O:$O,""&amp;'Raw Data'!$B$1,'Raw Data'!$D:$D,"&lt;&gt;*ithdr*",'Raw Data'!$D:$D,"&lt;&gt;*ancel*",'Raw Data'!$P:$P,"--")
+
SUMIFS('Raw Data'!$V:$V, 'Raw Data'!$AN:$AN,"&lt;=" &amp;DATE(LEFT($AV$3, 4), MONTH("1 " &amp; AI$6 &amp; " " &amp; LEFT($AV$3, 4)) + 1, 0 ), 'Raw Data'!$AN:$AN,"&gt;" &amp;DATE(LEFT($AV$3, 4), MONTH("1 " &amp; AI$6 &amp; " " &amp; LEFT($AV$3, 4)), 0 ), 'Raw Data'!$P:$P,""&amp;'Raw Data'!$B$1,'Raw Data'!$D:$D,"&lt;&gt;*ithdr*",'Raw Data'!$D:$D,"&lt;&gt;*ancel*")</f>
        <v>0</v>
      </c>
      <c r="AJ14" s="73"/>
      <c r="AK14" s="73"/>
      <c r="AL14" s="77"/>
      <c r="AM14" s="113">
        <f>SUMIFS('Raw Data'!$V:$V, 'Raw Data'!$AN:$AN,"&lt;=" &amp;DATE(LEFT($AV$3, 4), MONTH("1 " &amp; AM$6 &amp; " " &amp; LEFT($AV$3, 4)) + 1, 0 ), 'Raw Data'!$AN:$AN,"&gt;" &amp;DATE(LEFT($AV$3, 4), MONTH("1 " &amp; AM$6 &amp; " " &amp; LEFT($AV$3, 4)), 0 ), 'Raw Data'!$O:$O,""&amp;'Raw Data'!$B$1,'Raw Data'!$D:$D,"&lt;&gt;*ithdr*",'Raw Data'!$D:$D,"&lt;&gt;*ancel*",'Raw Data'!$P:$P,"--")
+
SUMIFS('Raw Data'!$V:$V, 'Raw Data'!$AN:$AN,"&lt;=" &amp;DATE(LEFT($AV$3, 4), MONTH("1 " &amp; AM$6 &amp; " " &amp; LEFT($AV$3, 4)) + 1, 0 ), 'Raw Data'!$AN:$AN,"&gt;" &amp;DATE(LEFT($AV$3, 4), MONTH("1 " &amp; AM$6 &amp; " " &amp; LEFT($AV$3, 4)), 0 ), 'Raw Data'!$P:$P,""&amp;'Raw Data'!$B$1,'Raw Data'!$D:$D,"&lt;&gt;*ithdr*",'Raw Data'!$D:$D,"&lt;&gt;*ancel*")</f>
        <v>0</v>
      </c>
      <c r="AN14" s="73"/>
      <c r="AO14" s="73"/>
      <c r="AP14" s="77"/>
      <c r="AQ14" s="113">
        <f>SUMIFS('Raw Data'!$V:$V, 'Raw Data'!$AN:$AN,"&lt;=" &amp;DATE(LEFT($AV$3, 4), MONTH("1 " &amp; AQ$6 &amp; " " &amp; LEFT($AV$3, 4)) + 1, 0 ), 'Raw Data'!$AN:$AN,"&gt;" &amp;DATE(LEFT($AV$3, 4), MONTH("1 " &amp; AQ$6 &amp; " " &amp; LEFT($AV$3, 4)), 0 ), 'Raw Data'!$O:$O,""&amp;'Raw Data'!$B$1,'Raw Data'!$D:$D,"&lt;&gt;*ithdr*",'Raw Data'!$D:$D,"&lt;&gt;*ancel*",'Raw Data'!$P:$P,"--")
+
SUMIFS('Raw Data'!$V:$V, 'Raw Data'!$AN:$AN,"&lt;=" &amp;DATE(LEFT($AV$3, 4), MONTH("1 " &amp; AQ$6 &amp; " " &amp; LEFT($AV$3, 4)) + 1, 0 ), 'Raw Data'!$AN:$AN,"&gt;" &amp;DATE(LEFT($AV$3, 4), MONTH("1 " &amp; AQ$6 &amp; " " &amp; LEFT($AV$3, 4)), 0 ), 'Raw Data'!$P:$P,""&amp;'Raw Data'!$B$1,'Raw Data'!$D:$D,"&lt;&gt;*ithdr*",'Raw Data'!$D:$D,"&lt;&gt;*ancel*")</f>
        <v>0</v>
      </c>
      <c r="AR14" s="73"/>
      <c r="AS14" s="73"/>
      <c r="AT14" s="77"/>
      <c r="AU14" s="113">
        <f>SUMIFS('Raw Data'!$V:$V, 'Raw Data'!$AN:$AN,"&lt;=" &amp;DATE( MID($AV$3, 15, 4), MONTH("1 " &amp; AU$6 &amp; " " &amp;  MID($AV$3, 15, 4)) + 1, 0 ), 'Raw Data'!$AN:$AN,"&gt;" &amp;DATE( MID($AV$3, 15, 4), MONTH("1 " &amp; AU$6 &amp; " " &amp;  MID($AV$3, 15, 4)), 0 ), 'Raw Data'!$O:$O,""&amp;'Raw Data'!$B$1,'Raw Data'!$D:$D,"&lt;&gt;*ithdr*",'Raw Data'!$D:$D,"&lt;&gt;*ancel*",'Raw Data'!$P:$P,"--")
+
SUMIFS('Raw Data'!$V:$V, 'Raw Data'!$AN:$AN,"&lt;=" &amp;DATE( MID($AV$3, 15, 4), MONTH("1 " &amp; AU$6 &amp; " " &amp;  MID($AV$3, 15, 4)) + 1, 0 ), 'Raw Data'!$AN:$AN,"&gt;" &amp;DATE( MID($AV$3, 15, 4), MONTH("1 " &amp; AU$6 &amp; " " &amp;  MID($AV$3, 15, 4)), 0 ), 'Raw Data'!$P:$P,""&amp;'Raw Data'!$B$1,'Raw Data'!$D:$D,"&lt;&gt;*ithdr*",'Raw Data'!$D:$D,"&lt;&gt;*ancel*")</f>
        <v>0</v>
      </c>
      <c r="AV14" s="73"/>
      <c r="AW14" s="73"/>
      <c r="AX14" s="77"/>
      <c r="AY14" s="113">
        <f>SUMIFS('Raw Data'!$V:$V, 'Raw Data'!$AN:$AN,"&lt;=" &amp;DATE( MID($AV$3, 15, 4), MONTH("1 " &amp; AY$6 &amp; " " &amp;  MID($AV$3, 15, 4)) + 1, 0 ), 'Raw Data'!$AN:$AN,"&gt;" &amp;DATE( MID($AV$3, 15, 4), MONTH("1 " &amp; AY$6 &amp; " " &amp;  MID($AV$3, 15, 4)), 0 ), 'Raw Data'!$O:$O,""&amp;'Raw Data'!$B$1,'Raw Data'!$D:$D,"&lt;&gt;*ithdr*",'Raw Data'!$D:$D,"&lt;&gt;*ancel*",'Raw Data'!$P:$P,"--")
+
SUMIFS('Raw Data'!$V:$V, 'Raw Data'!$AN:$AN,"&lt;=" &amp;DATE( MID($AV$3, 15, 4), MONTH("1 " &amp; AY$6 &amp; " " &amp;  MID($AV$3, 15, 4)) + 1, 0 ), 'Raw Data'!$AN:$AN,"&gt;" &amp;DATE( MID($AV$3, 15, 4), MONTH("1 " &amp; AY$6 &amp; " " &amp;  MID($AV$3, 15, 4)), 0 ), 'Raw Data'!$P:$P,""&amp;'Raw Data'!$B$1,'Raw Data'!$D:$D,"&lt;&gt;*ithdr*",'Raw Data'!$D:$D,"&lt;&gt;*ancel*")</f>
        <v>0</v>
      </c>
      <c r="AZ14" s="73"/>
      <c r="BA14" s="73"/>
      <c r="BB14" s="77"/>
      <c r="BC14" s="113">
        <f>SUMIFS('Raw Data'!$V:$V, 'Raw Data'!$AN:$AN,"&lt;=" &amp;DATE( MID($AV$3, 15, 4), MONTH("1 " &amp; BC$6 &amp; " " &amp;  MID($AV$3, 15, 4)) + 1, 0 ), 'Raw Data'!$AN:$AN,"&gt;" &amp;DATE( MID($AV$3, 15, 4), MONTH("1 " &amp; BC$6 &amp; " " &amp;  MID($AV$3, 15, 4)), 0 ), 'Raw Data'!$O:$O,""&amp;'Raw Data'!$B$1,'Raw Data'!$D:$D,"&lt;&gt;*ithdr*",'Raw Data'!$D:$D,"&lt;&gt;*ancel*",'Raw Data'!$P:$P,"--")
+
SUMIFS('Raw Data'!$V:$V, 'Raw Data'!$AN:$AN,"&lt;=" &amp;DATE( MID($AV$3, 15, 4), MONTH("1 " &amp; BC$6 &amp; " " &amp;  MID($AV$3, 15, 4)) + 1, 0 ), 'Raw Data'!$AN:$AN,"&gt;" &amp;DATE( MID($AV$3, 15, 4), MONTH("1 " &amp; BC$6 &amp; " " &amp;  MID($AV$3, 15, 4)), 0 ), 'Raw Data'!$P:$P,""&amp;'Raw Data'!$B$1,'Raw Data'!$D:$D,"&lt;&gt;*ithdr*",'Raw Data'!$D:$D,"&lt;&gt;*ancel*")</f>
        <v>0</v>
      </c>
      <c r="BD14" s="73"/>
      <c r="BE14" s="73"/>
      <c r="BF14" s="77"/>
    </row>
    <row r="15" ht="12.75" customHeight="1">
      <c r="A15" s="114" t="s">
        <v>160</v>
      </c>
      <c r="B15" s="73"/>
      <c r="C15" s="73"/>
      <c r="D15" s="73"/>
      <c r="E15" s="73"/>
      <c r="F15" s="73"/>
      <c r="G15" s="73"/>
      <c r="H15" s="73"/>
      <c r="I15" s="73"/>
      <c r="J15" s="77"/>
      <c r="K15" s="113">
        <f>SUMIFS('Raw Data'!$V:$V, 'Raw Data'!$AN:$AN,"&lt;=" &amp;DATE(LEFT($AV$3, 4), MONTH("1 " &amp; K$6 &amp; " " &amp; LEFT($AV$3, 4)) + 1, 0 ), 'Raw Data'!$AN:$AN,"&gt;" &amp;DATE(LEFT($AV$3, 4), MONTH("1 " &amp; K$6 &amp; " " &amp; LEFT($AV$3, 4)), 0 ), 'Raw Data'!$H:$H, "Ear*", 'Raw Data'!$O:$O,""&amp;'Raw Data'!$B$1,'Raw Data'!$D:$D,"&lt;&gt;*ithdr*",'Raw Data'!$D:$D,"&lt;&gt;*ancel*",'Raw Data'!$P:$P,"--")
+
SUMIFS('Raw Data'!$V:$V, 'Raw Data'!$AN:$AN,"&lt;=" &amp;DATE(LEFT($AV$3, 4), MONTH("1 " &amp; K$6 &amp; " " &amp; LEFT($AV$3, 4)) + 1, 0 ), 'Raw Data'!$AN:$AN,"&gt;" &amp;DATE(LEFT($AV$3, 4), MONTH("1 " &amp; K$6 &amp; " " &amp; LEFT($AV$3, 4)), 0 ), 'Raw Data'!$H:$H, "Ear*", 'Raw Data'!$P:$P,""&amp;'Raw Data'!$B$1,'Raw Data'!$D:$D,"&lt;&gt;*ithdr*",'Raw Data'!$D:$D,"&lt;&gt;*ancel*")</f>
        <v>0</v>
      </c>
      <c r="L15" s="73"/>
      <c r="M15" s="73"/>
      <c r="N15" s="77"/>
      <c r="O15" s="113">
        <f>SUMIFS('Raw Data'!$V:$V, 'Raw Data'!$AN:$AN,"&lt;=" &amp;DATE(LEFT($AV$3, 4), MONTH("1 " &amp; O$6 &amp; " " &amp; LEFT($AV$3, 4)) + 1, 0 ), 'Raw Data'!$AN:$AN,"&gt;" &amp;DATE(LEFT($AV$3, 4), MONTH("1 " &amp; O$6 &amp; " " &amp; LEFT($AV$3, 4)), 0 ), 'Raw Data'!$H:$H, "Ear*", 'Raw Data'!$O:$O,""&amp;'Raw Data'!$B$1,'Raw Data'!$D:$D,"&lt;&gt;*ithdr*",'Raw Data'!$D:$D,"&lt;&gt;*ancel*",'Raw Data'!$P:$P,"--")
+
SUMIFS('Raw Data'!$V:$V, 'Raw Data'!$AN:$AN,"&lt;=" &amp;DATE(LEFT($AV$3, 4), MONTH("1 " &amp; O$6 &amp; " " &amp; LEFT($AV$3, 4)) + 1, 0 ), 'Raw Data'!$AN:$AN,"&gt;" &amp;DATE(LEFT($AV$3, 4), MONTH("1 " &amp; O$6 &amp; " " &amp; LEFT($AV$3, 4)), 0 ), 'Raw Data'!$H:$H, "Ear*", 'Raw Data'!$P:$P,""&amp;'Raw Data'!$B$1,'Raw Data'!$D:$D,"&lt;&gt;*ithdr*",'Raw Data'!$D:$D,"&lt;&gt;*ancel*")</f>
        <v>0</v>
      </c>
      <c r="P15" s="73"/>
      <c r="Q15" s="73"/>
      <c r="R15" s="77"/>
      <c r="S15" s="113">
        <f>SUMIFS('Raw Data'!$V:$V, 'Raw Data'!$AN:$AN,"&lt;=" &amp;DATE(LEFT($AV$3, 4), MONTH("1 " &amp; S$6 &amp; " " &amp; LEFT($AV$3, 4)) + 1, 0 ), 'Raw Data'!$AN:$AN,"&gt;" &amp;DATE(LEFT($AV$3, 4), MONTH("1 " &amp; S$6 &amp; " " &amp; LEFT($AV$3, 4)), 0 ), 'Raw Data'!$H:$H, "Ear*", 'Raw Data'!$O:$O,""&amp;'Raw Data'!$B$1,'Raw Data'!$D:$D,"&lt;&gt;*ithdr*",'Raw Data'!$D:$D,"&lt;&gt;*ancel*",'Raw Data'!$P:$P,"--")
+
SUMIFS('Raw Data'!$V:$V, 'Raw Data'!$AN:$AN,"&lt;=" &amp;DATE(LEFT($AV$3, 4), MONTH("1 " &amp; S$6 &amp; " " &amp; LEFT($AV$3, 4)) + 1, 0 ), 'Raw Data'!$AN:$AN,"&gt;" &amp;DATE(LEFT($AV$3, 4), MONTH("1 " &amp; S$6 &amp; " " &amp; LEFT($AV$3, 4)), 0 ), 'Raw Data'!$H:$H, "Ear*", 'Raw Data'!$P:$P,""&amp;'Raw Data'!$B$1,'Raw Data'!$D:$D,"&lt;&gt;*ithdr*",'Raw Data'!$D:$D,"&lt;&gt;*ancel*")</f>
        <v>0</v>
      </c>
      <c r="T15" s="73"/>
      <c r="U15" s="73"/>
      <c r="V15" s="77"/>
      <c r="W15" s="113">
        <f>SUMIFS('Raw Data'!$V:$V, 'Raw Data'!$AN:$AN,"&lt;=" &amp;DATE(LEFT($AV$3, 4), MONTH("1 " &amp; W$6 &amp; " " &amp; LEFT($AV$3, 4)) + 1, 0 ), 'Raw Data'!$AN:$AN,"&gt;" &amp;DATE(LEFT($AV$3, 4), MONTH("1 " &amp; W$6 &amp; " " &amp; LEFT($AV$3, 4)), 0 ), 'Raw Data'!$H:$H, "Ear*", 'Raw Data'!$O:$O,""&amp;'Raw Data'!$B$1,'Raw Data'!$D:$D,"&lt;&gt;*ithdr*",'Raw Data'!$D:$D,"&lt;&gt;*ancel*",'Raw Data'!$P:$P,"--")
+
SUMIFS('Raw Data'!$V:$V, 'Raw Data'!$AN:$AN,"&lt;=" &amp;DATE(LEFT($AV$3, 4), MONTH("1 " &amp; W$6 &amp; " " &amp; LEFT($AV$3, 4)) + 1, 0 ), 'Raw Data'!$AN:$AN,"&gt;" &amp;DATE(LEFT($AV$3, 4), MONTH("1 " &amp; W$6 &amp; " " &amp; LEFT($AV$3, 4)), 0 ), 'Raw Data'!$H:$H, "Ear*", 'Raw Data'!$P:$P,""&amp;'Raw Data'!$B$1,'Raw Data'!$D:$D,"&lt;&gt;*ithdr*",'Raw Data'!$D:$D,"&lt;&gt;*ancel*")</f>
        <v>0</v>
      </c>
      <c r="X15" s="73"/>
      <c r="Y15" s="73"/>
      <c r="Z15" s="77"/>
      <c r="AA15" s="113">
        <f>SUMIFS('Raw Data'!$V:$V, 'Raw Data'!$AN:$AN,"&lt;=" &amp;DATE(LEFT($AV$3, 4), MONTH("1 " &amp; AA$6 &amp; " " &amp; LEFT($AV$3, 4)) + 1, 0 ), 'Raw Data'!$AN:$AN,"&gt;" &amp;DATE(LEFT($AV$3, 4), MONTH("1 " &amp; AA$6 &amp; " " &amp; LEFT($AV$3, 4)), 0 ), 'Raw Data'!$H:$H, "Ear*", 'Raw Data'!$O:$O,""&amp;'Raw Data'!$B$1,'Raw Data'!$D:$D,"&lt;&gt;*ithdr*",'Raw Data'!$D:$D,"&lt;&gt;*ancel*",'Raw Data'!$P:$P,"--")
+
SUMIFS('Raw Data'!$V:$V, 'Raw Data'!$AN:$AN,"&lt;=" &amp;DATE(LEFT($AV$3, 4), MONTH("1 " &amp; AA$6 &amp; " " &amp; LEFT($AV$3, 4)) + 1, 0 ), 'Raw Data'!$AN:$AN,"&gt;" &amp;DATE(LEFT($AV$3, 4), MONTH("1 " &amp; AA$6 &amp; " " &amp; LEFT($AV$3, 4)), 0 ), 'Raw Data'!$H:$H, "Ear*", 'Raw Data'!$P:$P,""&amp;'Raw Data'!$B$1,'Raw Data'!$D:$D,"&lt;&gt;*ithdr*",'Raw Data'!$D:$D,"&lt;&gt;*ancel*")</f>
        <v>0</v>
      </c>
      <c r="AB15" s="73"/>
      <c r="AC15" s="73"/>
      <c r="AD15" s="77"/>
      <c r="AE15" s="113">
        <f>SUMIFS('Raw Data'!$V:$V, 'Raw Data'!$AN:$AN,"&lt;=" &amp;DATE(LEFT($AV$3, 4), MONTH("1 " &amp; AE$6 &amp; " " &amp; LEFT($AV$3, 4)) + 1, 0 ), 'Raw Data'!$AN:$AN,"&gt;" &amp;DATE(LEFT($AV$3, 4), MONTH("1 " &amp; AE$6 &amp; " " &amp; LEFT($AV$3, 4)), 0 ), 'Raw Data'!$H:$H, "Ear*", 'Raw Data'!$O:$O,""&amp;'Raw Data'!$B$1,'Raw Data'!$D:$D,"&lt;&gt;*ithdr*",'Raw Data'!$D:$D,"&lt;&gt;*ancel*",'Raw Data'!$P:$P,"--")
+
SUMIFS('Raw Data'!$V:$V, 'Raw Data'!$AN:$AN,"&lt;=" &amp;DATE(LEFT($AV$3, 4), MONTH("1 " &amp; AE$6 &amp; " " &amp; LEFT($AV$3, 4)) + 1, 0 ), 'Raw Data'!$AN:$AN,"&gt;" &amp;DATE(LEFT($AV$3, 4), MONTH("1 " &amp; AE$6 &amp; " " &amp; LEFT($AV$3, 4)), 0 ), 'Raw Data'!$H:$H, "Ear*", 'Raw Data'!$P:$P,""&amp;'Raw Data'!$B$1,'Raw Data'!$D:$D,"&lt;&gt;*ithdr*",'Raw Data'!$D:$D,"&lt;&gt;*ancel*")</f>
        <v>0</v>
      </c>
      <c r="AF15" s="73"/>
      <c r="AG15" s="73"/>
      <c r="AH15" s="77"/>
      <c r="AI15" s="113">
        <f>SUMIFS('Raw Data'!$V:$V, 'Raw Data'!$AN:$AN,"&lt;=" &amp;DATE(LEFT($AV$3, 4), MONTH("1 " &amp; AI$6 &amp; " " &amp; LEFT($AV$3, 4)) + 1, 0 ), 'Raw Data'!$AN:$AN,"&gt;" &amp;DATE(LEFT($AV$3, 4), MONTH("1 " &amp; AI$6 &amp; " " &amp; LEFT($AV$3, 4)), 0 ), 'Raw Data'!$H:$H, "Ear*", 'Raw Data'!$O:$O,""&amp;'Raw Data'!$B$1,'Raw Data'!$D:$D,"&lt;&gt;*ithdr*",'Raw Data'!$D:$D,"&lt;&gt;*ancel*",'Raw Data'!$P:$P,"--")
+
SUMIFS('Raw Data'!$V:$V, 'Raw Data'!$AN:$AN,"&lt;=" &amp;DATE(LEFT($AV$3, 4), MONTH("1 " &amp; AI$6 &amp; " " &amp; LEFT($AV$3, 4)) + 1, 0 ), 'Raw Data'!$AN:$AN,"&gt;" &amp;DATE(LEFT($AV$3, 4), MONTH("1 " &amp; AI$6 &amp; " " &amp; LEFT($AV$3, 4)), 0 ), 'Raw Data'!$H:$H, "Ear*", 'Raw Data'!$P:$P,""&amp;'Raw Data'!$B$1,'Raw Data'!$D:$D,"&lt;&gt;*ithdr*",'Raw Data'!$D:$D,"&lt;&gt;*ancel*")</f>
        <v>0</v>
      </c>
      <c r="AJ15" s="73"/>
      <c r="AK15" s="73"/>
      <c r="AL15" s="77"/>
      <c r="AM15" s="113">
        <f>SUMIFS('Raw Data'!$V:$V, 'Raw Data'!$AN:$AN,"&lt;=" &amp;DATE(LEFT($AV$3, 4), MONTH("1 " &amp; AM$6 &amp; " " &amp; LEFT($AV$3, 4)) + 1, 0 ), 'Raw Data'!$AN:$AN,"&gt;" &amp;DATE(LEFT($AV$3, 4), MONTH("1 " &amp; AM$6 &amp; " " &amp; LEFT($AV$3, 4)), 0 ), 'Raw Data'!$H:$H, "Ear*", 'Raw Data'!$O:$O,""&amp;'Raw Data'!$B$1,'Raw Data'!$D:$D,"&lt;&gt;*ithdr*",'Raw Data'!$D:$D,"&lt;&gt;*ancel*",'Raw Data'!$P:$P,"--")
+
SUMIFS('Raw Data'!$V:$V, 'Raw Data'!$AN:$AN,"&lt;=" &amp;DATE(LEFT($AV$3, 4), MONTH("1 " &amp; AM$6 &amp; " " &amp; LEFT($AV$3, 4)) + 1, 0 ), 'Raw Data'!$AN:$AN,"&gt;" &amp;DATE(LEFT($AV$3, 4), MONTH("1 " &amp; AM$6 &amp; " " &amp; LEFT($AV$3, 4)), 0 ), 'Raw Data'!$H:$H, "Ear*", 'Raw Data'!$P:$P,""&amp;'Raw Data'!$B$1,'Raw Data'!$D:$D,"&lt;&gt;*ithdr*",'Raw Data'!$D:$D,"&lt;&gt;*ancel*")</f>
        <v>0</v>
      </c>
      <c r="AN15" s="73"/>
      <c r="AO15" s="73"/>
      <c r="AP15" s="77"/>
      <c r="AQ15" s="113">
        <f>SUMIFS('Raw Data'!$V:$V, 'Raw Data'!$AN:$AN,"&lt;=" &amp;DATE(LEFT($AV$3, 4), MONTH("1 " &amp; AQ$6 &amp; " " &amp; LEFT($AV$3, 4)) + 1, 0 ), 'Raw Data'!$AN:$AN,"&gt;" &amp;DATE(LEFT($AV$3, 4), MONTH("1 " &amp; AQ$6 &amp; " " &amp; LEFT($AV$3, 4)), 0 ), 'Raw Data'!$H:$H, "Ear*", 'Raw Data'!$O:$O,""&amp;'Raw Data'!$B$1,'Raw Data'!$D:$D,"&lt;&gt;*ithdr*",'Raw Data'!$D:$D,"&lt;&gt;*ancel*",'Raw Data'!$P:$P,"--")
+
SUMIFS('Raw Data'!$V:$V, 'Raw Data'!$AN:$AN,"&lt;=" &amp;DATE(LEFT($AV$3, 4), MONTH("1 " &amp; AQ$6 &amp; " " &amp; LEFT($AV$3, 4)) + 1, 0 ), 'Raw Data'!$AN:$AN,"&gt;" &amp;DATE(LEFT($AV$3, 4), MONTH("1 " &amp; AQ$6 &amp; " " &amp; LEFT($AV$3, 4)), 0 ), 'Raw Data'!$H:$H, "Ear*", 'Raw Data'!$P:$P,""&amp;'Raw Data'!$B$1,'Raw Data'!$D:$D,"&lt;&gt;*ithdr*",'Raw Data'!$D:$D,"&lt;&gt;*ancel*")</f>
        <v>0</v>
      </c>
      <c r="AR15" s="73"/>
      <c r="AS15" s="73"/>
      <c r="AT15" s="77"/>
      <c r="AU15" s="113">
        <f>SUMIFS('Raw Data'!$V:$V, 'Raw Data'!$AN:$AN,"&lt;=" &amp;DATE( MID($AV$3, 15, 4), MONTH("1 " &amp; AU$6 &amp; " " &amp;  MID($AV$3, 15, 4)) + 1, 0 ), 'Raw Data'!$AN:$AN,"&gt;" &amp;DATE( MID($AV$3, 15, 4), MONTH("1 " &amp; AU$6 &amp; " " &amp;  MID($AV$3, 15, 4)), 0 ), 'Raw Data'!$H:$H, "Ear*", 'Raw Data'!$O:$O,""&amp;'Raw Data'!$B$1,'Raw Data'!$D:$D,"&lt;&gt;*ithdr*",'Raw Data'!$D:$D,"&lt;&gt;*ancel*",'Raw Data'!$P:$P,"--")
+
SUMIFS('Raw Data'!$V:$V, 'Raw Data'!$AN:$AN,"&lt;=" &amp;DATE( MID($AV$3, 15, 4), MONTH("1 " &amp; AU$6 &amp; " " &amp;  MID($AV$3, 15, 4)) + 1, 0 ), 'Raw Data'!$AN:$AN,"&gt;" &amp;DATE( MID($AV$3, 15, 4), MONTH("1 " &amp; AU$6 &amp; " " &amp;  MID($AV$3, 15, 4)), 0 ), 'Raw Data'!$H:$H, "Ear*", 'Raw Data'!$P:$P,""&amp;'Raw Data'!$B$1,'Raw Data'!$D:$D,"&lt;&gt;*ithdr*",'Raw Data'!$D:$D,"&lt;&gt;*ancel*")</f>
        <v>0</v>
      </c>
      <c r="AV15" s="73"/>
      <c r="AW15" s="73"/>
      <c r="AX15" s="77"/>
      <c r="AY15" s="113">
        <f>SUMIFS('Raw Data'!$V:$V, 'Raw Data'!$AN:$AN,"&lt;=" &amp;DATE( MID($AV$3, 15, 4), MONTH("1 " &amp; AY$6 &amp; " " &amp;  MID($AV$3, 15, 4)) + 1, 0 ), 'Raw Data'!$AN:$AN,"&gt;" &amp;DATE( MID($AV$3, 15, 4), MONTH("1 " &amp; AY$6 &amp; " " &amp;  MID($AV$3, 15, 4)), 0 ), 'Raw Data'!$H:$H, "Ear*", 'Raw Data'!$O:$O,""&amp;'Raw Data'!$B$1,'Raw Data'!$D:$D,"&lt;&gt;*ithdr*",'Raw Data'!$D:$D,"&lt;&gt;*ancel*",'Raw Data'!$P:$P,"--")
+
SUMIFS('Raw Data'!$V:$V, 'Raw Data'!$AN:$AN,"&lt;=" &amp;DATE( MID($AV$3, 15, 4), MONTH("1 " &amp; AY$6 &amp; " " &amp;  MID($AV$3, 15, 4)) + 1, 0 ), 'Raw Data'!$AN:$AN,"&gt;" &amp;DATE( MID($AV$3, 15, 4), MONTH("1 " &amp; AY$6 &amp; " " &amp;  MID($AV$3, 15, 4)), 0 ), 'Raw Data'!$H:$H, "Ear*", 'Raw Data'!$P:$P,""&amp;'Raw Data'!$B$1,'Raw Data'!$D:$D,"&lt;&gt;*ithdr*",'Raw Data'!$D:$D,"&lt;&gt;*ancel*")</f>
        <v>0</v>
      </c>
      <c r="AZ15" s="73"/>
      <c r="BA15" s="73"/>
      <c r="BB15" s="77"/>
      <c r="BC15" s="113">
        <f>SUMIFS('Raw Data'!$V:$V, 'Raw Data'!$AN:$AN,"&lt;=" &amp;DATE( MID($AV$3, 15, 4), MONTH("1 " &amp; BC$6 &amp; " " &amp;  MID($AV$3, 15, 4)) + 1, 0 ), 'Raw Data'!$AN:$AN,"&gt;" &amp;DATE( MID($AV$3, 15, 4), MONTH("1 " &amp; BC$6 &amp; " " &amp;  MID($AV$3, 15, 4)), 0 ), 'Raw Data'!$H:$H, "Ear*", 'Raw Data'!$O:$O,""&amp;'Raw Data'!$B$1,'Raw Data'!$D:$D,"&lt;&gt;*ithdr*",'Raw Data'!$D:$D,"&lt;&gt;*ancel*",'Raw Data'!$P:$P,"--")
+
SUMIFS('Raw Data'!$V:$V, 'Raw Data'!$AN:$AN,"&lt;=" &amp;DATE( MID($AV$3, 15, 4), MONTH("1 " &amp; BC$6 &amp; " " &amp;  MID($AV$3, 15, 4)) + 1, 0 ), 'Raw Data'!$AN:$AN,"&gt;" &amp;DATE( MID($AV$3, 15, 4), MONTH("1 " &amp; BC$6 &amp; " " &amp;  MID($AV$3, 15, 4)), 0 ), 'Raw Data'!$H:$H, "Ear*", 'Raw Data'!$P:$P,""&amp;'Raw Data'!$B$1,'Raw Data'!$D:$D,"&lt;&gt;*ithdr*",'Raw Data'!$D:$D,"&lt;&gt;*ancel*")</f>
        <v>0</v>
      </c>
      <c r="BD15" s="73"/>
      <c r="BE15" s="73"/>
      <c r="BF15" s="77"/>
    </row>
    <row r="16" ht="12.75" customHeight="1">
      <c r="A16" s="114" t="s">
        <v>161</v>
      </c>
      <c r="B16" s="73"/>
      <c r="C16" s="73"/>
      <c r="D16" s="73"/>
      <c r="E16" s="73"/>
      <c r="F16" s="73"/>
      <c r="G16" s="73"/>
      <c r="H16" s="73"/>
      <c r="I16" s="73"/>
      <c r="J16" s="77"/>
      <c r="K16" s="113">
        <f>SUMIFS('Raw Data'!$V:$V, 'Raw Data'!$AN:$AN,"&lt;=" &amp;DATE(LEFT($AV$3, 4), MONTH("1 " &amp; K$6 &amp; " " &amp; LEFT($AV$3, 4)) + 1, 0 ), 'Raw Data'!$AN:$AN,"&gt;" &amp;DATE(LEFT($AV$3, 4), MONTH("1 " &amp; K$6 &amp; " " &amp; LEFT($AV$3, 4)), 0 ), 'Raw Data'!$H:$H, "Non*", 'Raw Data'!$O:$O,""&amp;'Raw Data'!$B$1,'Raw Data'!$D:$D,"&lt;&gt;*ithdr*",'Raw Data'!$D:$D,"&lt;&gt;*ancel*",'Raw Data'!$P:$P,"--")
+
SUMIFS('Raw Data'!$V:$V, 'Raw Data'!$AN:$AN,"&lt;=" &amp;DATE(LEFT($AV$3, 4), MONTH("1 " &amp; K$6 &amp; " " &amp; LEFT($AV$3, 4)) + 1, 0 ), 'Raw Data'!$AN:$AN,"&gt;" &amp;DATE(LEFT($AV$3, 4), MONTH("1 " &amp; K$6 &amp; " " &amp; LEFT($AV$3, 4)), 0 ), 'Raw Data'!$H:$H, "Non*", 'Raw Data'!$P:$P,""&amp;'Raw Data'!$B$1,'Raw Data'!$D:$D,"&lt;&gt;*ithdr*",'Raw Data'!$D:$D,"&lt;&gt;*ancel*")</f>
        <v>0</v>
      </c>
      <c r="L16" s="73"/>
      <c r="M16" s="73"/>
      <c r="N16" s="77"/>
      <c r="O16" s="113">
        <f>SUMIFS('Raw Data'!$V:$V, 'Raw Data'!$AN:$AN,"&lt;=" &amp;DATE(LEFT($AV$3, 4), MONTH("1 " &amp; O$6 &amp; " " &amp; LEFT($AV$3, 4)) + 1, 0 ), 'Raw Data'!$AN:$AN,"&gt;" &amp;DATE(LEFT($AV$3, 4), MONTH("1 " &amp; O$6 &amp; " " &amp; LEFT($AV$3, 4)), 0 ), 'Raw Data'!$H:$H, "Non*", 'Raw Data'!$O:$O,""&amp;'Raw Data'!$B$1,'Raw Data'!$D:$D,"&lt;&gt;*ithdr*",'Raw Data'!$D:$D,"&lt;&gt;*ancel*",'Raw Data'!$P:$P,"--")
+
SUMIFS('Raw Data'!$V:$V, 'Raw Data'!$AN:$AN,"&lt;=" &amp;DATE(LEFT($AV$3, 4), MONTH("1 " &amp; O$6 &amp; " " &amp; LEFT($AV$3, 4)) + 1, 0 ), 'Raw Data'!$AN:$AN,"&gt;" &amp;DATE(LEFT($AV$3, 4), MONTH("1 " &amp; O$6 &amp; " " &amp; LEFT($AV$3, 4)), 0 ), 'Raw Data'!$H:$H, "Non*", 'Raw Data'!$P:$P,""&amp;'Raw Data'!$B$1,'Raw Data'!$D:$D,"&lt;&gt;*ithdr*",'Raw Data'!$D:$D,"&lt;&gt;*ancel*")</f>
        <v>0</v>
      </c>
      <c r="P16" s="73"/>
      <c r="Q16" s="73"/>
      <c r="R16" s="77"/>
      <c r="S16" s="113">
        <f>SUMIFS('Raw Data'!$V:$V, 'Raw Data'!$AN:$AN,"&lt;=" &amp;DATE(LEFT($AV$3, 4), MONTH("1 " &amp; S$6 &amp; " " &amp; LEFT($AV$3, 4)) + 1, 0 ), 'Raw Data'!$AN:$AN,"&gt;" &amp;DATE(LEFT($AV$3, 4), MONTH("1 " &amp; S$6 &amp; " " &amp; LEFT($AV$3, 4)), 0 ), 'Raw Data'!$H:$H, "Non*", 'Raw Data'!$O:$O,""&amp;'Raw Data'!$B$1,'Raw Data'!$D:$D,"&lt;&gt;*ithdr*",'Raw Data'!$D:$D,"&lt;&gt;*ancel*",'Raw Data'!$P:$P,"--")
+
SUMIFS('Raw Data'!$V:$V, 'Raw Data'!$AN:$AN,"&lt;=" &amp;DATE(LEFT($AV$3, 4), MONTH("1 " &amp; S$6 &amp; " " &amp; LEFT($AV$3, 4)) + 1, 0 ), 'Raw Data'!$AN:$AN,"&gt;" &amp;DATE(LEFT($AV$3, 4), MONTH("1 " &amp; S$6 &amp; " " &amp; LEFT($AV$3, 4)), 0 ), 'Raw Data'!$H:$H, "Non*", 'Raw Data'!$P:$P,""&amp;'Raw Data'!$B$1,'Raw Data'!$D:$D,"&lt;&gt;*ithdr*",'Raw Data'!$D:$D,"&lt;&gt;*ancel*")</f>
        <v>0</v>
      </c>
      <c r="T16" s="73"/>
      <c r="U16" s="73"/>
      <c r="V16" s="77"/>
      <c r="W16" s="113">
        <f>SUMIFS('Raw Data'!$V:$V, 'Raw Data'!$AN:$AN,"&lt;=" &amp;DATE(LEFT($AV$3, 4), MONTH("1 " &amp; W$6 &amp; " " &amp; LEFT($AV$3, 4)) + 1, 0 ), 'Raw Data'!$AN:$AN,"&gt;" &amp;DATE(LEFT($AV$3, 4), MONTH("1 " &amp; W$6 &amp; " " &amp; LEFT($AV$3, 4)), 0 ), 'Raw Data'!$H:$H, "Non*", 'Raw Data'!$O:$O,""&amp;'Raw Data'!$B$1,'Raw Data'!$D:$D,"&lt;&gt;*ithdr*",'Raw Data'!$D:$D,"&lt;&gt;*ancel*",'Raw Data'!$P:$P,"--")
+
SUMIFS('Raw Data'!$V:$V, 'Raw Data'!$AN:$AN,"&lt;=" &amp;DATE(LEFT($AV$3, 4), MONTH("1 " &amp; W$6 &amp; " " &amp; LEFT($AV$3, 4)) + 1, 0 ), 'Raw Data'!$AN:$AN,"&gt;" &amp;DATE(LEFT($AV$3, 4), MONTH("1 " &amp; W$6 &amp; " " &amp; LEFT($AV$3, 4)), 0 ), 'Raw Data'!$H:$H, "Non*", 'Raw Data'!$P:$P,""&amp;'Raw Data'!$B$1,'Raw Data'!$D:$D,"&lt;&gt;*ithdr*",'Raw Data'!$D:$D,"&lt;&gt;*ancel*")</f>
        <v>0</v>
      </c>
      <c r="X16" s="73"/>
      <c r="Y16" s="73"/>
      <c r="Z16" s="77"/>
      <c r="AA16" s="113">
        <f>SUMIFS('Raw Data'!$V:$V, 'Raw Data'!$AN:$AN,"&lt;=" &amp;DATE(LEFT($AV$3, 4), MONTH("1 " &amp; AA$6 &amp; " " &amp; LEFT($AV$3, 4)) + 1, 0 ), 'Raw Data'!$AN:$AN,"&gt;" &amp;DATE(LEFT($AV$3, 4), MONTH("1 " &amp; AA$6 &amp; " " &amp; LEFT($AV$3, 4)), 0 ), 'Raw Data'!$H:$H, "Non*", 'Raw Data'!$O:$O,""&amp;'Raw Data'!$B$1,'Raw Data'!$D:$D,"&lt;&gt;*ithdr*",'Raw Data'!$D:$D,"&lt;&gt;*ancel*",'Raw Data'!$P:$P,"--")
+
SUMIFS('Raw Data'!$V:$V, 'Raw Data'!$AN:$AN,"&lt;=" &amp;DATE(LEFT($AV$3, 4), MONTH("1 " &amp; AA$6 &amp; " " &amp; LEFT($AV$3, 4)) + 1, 0 ), 'Raw Data'!$AN:$AN,"&gt;" &amp;DATE(LEFT($AV$3, 4), MONTH("1 " &amp; AA$6 &amp; " " &amp; LEFT($AV$3, 4)), 0 ), 'Raw Data'!$H:$H, "Non*", 'Raw Data'!$P:$P,""&amp;'Raw Data'!$B$1,'Raw Data'!$D:$D,"&lt;&gt;*ithdr*",'Raw Data'!$D:$D,"&lt;&gt;*ancel*")</f>
        <v>0</v>
      </c>
      <c r="AB16" s="73"/>
      <c r="AC16" s="73"/>
      <c r="AD16" s="77"/>
      <c r="AE16" s="113">
        <f>SUMIFS('Raw Data'!$V:$V, 'Raw Data'!$AN:$AN,"&lt;=" &amp;DATE(LEFT($AV$3, 4), MONTH("1 " &amp; AE$6 &amp; " " &amp; LEFT($AV$3, 4)) + 1, 0 ), 'Raw Data'!$AN:$AN,"&gt;" &amp;DATE(LEFT($AV$3, 4), MONTH("1 " &amp; AE$6 &amp; " " &amp; LEFT($AV$3, 4)), 0 ), 'Raw Data'!$H:$H, "Non*", 'Raw Data'!$O:$O,""&amp;'Raw Data'!$B$1,'Raw Data'!$D:$D,"&lt;&gt;*ithdr*",'Raw Data'!$D:$D,"&lt;&gt;*ancel*",'Raw Data'!$P:$P,"--")
+
SUMIFS('Raw Data'!$V:$V, 'Raw Data'!$AN:$AN,"&lt;=" &amp;DATE(LEFT($AV$3, 4), MONTH("1 " &amp; AE$6 &amp; " " &amp; LEFT($AV$3, 4)) + 1, 0 ), 'Raw Data'!$AN:$AN,"&gt;" &amp;DATE(LEFT($AV$3, 4), MONTH("1 " &amp; AE$6 &amp; " " &amp; LEFT($AV$3, 4)), 0 ), 'Raw Data'!$H:$H, "Non*", 'Raw Data'!$P:$P,""&amp;'Raw Data'!$B$1,'Raw Data'!$D:$D,"&lt;&gt;*ithdr*",'Raw Data'!$D:$D,"&lt;&gt;*ancel*")</f>
        <v>0</v>
      </c>
      <c r="AF16" s="73"/>
      <c r="AG16" s="73"/>
      <c r="AH16" s="77"/>
      <c r="AI16" s="113">
        <f>SUMIFS('Raw Data'!$V:$V, 'Raw Data'!$AN:$AN,"&lt;=" &amp;DATE(LEFT($AV$3, 4), MONTH("1 " &amp; AI$6 &amp; " " &amp; LEFT($AV$3, 4)) + 1, 0 ), 'Raw Data'!$AN:$AN,"&gt;" &amp;DATE(LEFT($AV$3, 4), MONTH("1 " &amp; AI$6 &amp; " " &amp; LEFT($AV$3, 4)), 0 ), 'Raw Data'!$H:$H, "Non*", 'Raw Data'!$O:$O,""&amp;'Raw Data'!$B$1,'Raw Data'!$D:$D,"&lt;&gt;*ithdr*",'Raw Data'!$D:$D,"&lt;&gt;*ancel*",'Raw Data'!$P:$P,"--")
+
SUMIFS('Raw Data'!$V:$V, 'Raw Data'!$AN:$AN,"&lt;=" &amp;DATE(LEFT($AV$3, 4), MONTH("1 " &amp; AI$6 &amp; " " &amp; LEFT($AV$3, 4)) + 1, 0 ), 'Raw Data'!$AN:$AN,"&gt;" &amp;DATE(LEFT($AV$3, 4), MONTH("1 " &amp; AI$6 &amp; " " &amp; LEFT($AV$3, 4)), 0 ), 'Raw Data'!$H:$H, "Non*", 'Raw Data'!$P:$P,""&amp;'Raw Data'!$B$1,'Raw Data'!$D:$D,"&lt;&gt;*ithdr*",'Raw Data'!$D:$D,"&lt;&gt;*ancel*")</f>
        <v>0</v>
      </c>
      <c r="AJ16" s="73"/>
      <c r="AK16" s="73"/>
      <c r="AL16" s="77"/>
      <c r="AM16" s="113">
        <f>SUMIFS('Raw Data'!$V:$V, 'Raw Data'!$AN:$AN,"&lt;=" &amp;DATE(LEFT($AV$3, 4), MONTH("1 " &amp; AM$6 &amp; " " &amp; LEFT($AV$3, 4)) + 1, 0 ), 'Raw Data'!$AN:$AN,"&gt;" &amp;DATE(LEFT($AV$3, 4), MONTH("1 " &amp; AM$6 &amp; " " &amp; LEFT($AV$3, 4)), 0 ), 'Raw Data'!$H:$H, "Non*", 'Raw Data'!$O:$O,""&amp;'Raw Data'!$B$1,'Raw Data'!$D:$D,"&lt;&gt;*ithdr*",'Raw Data'!$D:$D,"&lt;&gt;*ancel*",'Raw Data'!$P:$P,"--")
+
SUMIFS('Raw Data'!$V:$V, 'Raw Data'!$AN:$AN,"&lt;=" &amp;DATE(LEFT($AV$3, 4), MONTH("1 " &amp; AM$6 &amp; " " &amp; LEFT($AV$3, 4)) + 1, 0 ), 'Raw Data'!$AN:$AN,"&gt;" &amp;DATE(LEFT($AV$3, 4), MONTH("1 " &amp; AM$6 &amp; " " &amp; LEFT($AV$3, 4)), 0 ), 'Raw Data'!$H:$H, "Non*", 'Raw Data'!$P:$P,""&amp;'Raw Data'!$B$1,'Raw Data'!$D:$D,"&lt;&gt;*ithdr*",'Raw Data'!$D:$D,"&lt;&gt;*ancel*")</f>
        <v>0</v>
      </c>
      <c r="AN16" s="73"/>
      <c r="AO16" s="73"/>
      <c r="AP16" s="77"/>
      <c r="AQ16" s="113">
        <f>SUMIFS('Raw Data'!$V:$V, 'Raw Data'!$AN:$AN,"&lt;=" &amp;DATE(LEFT($AV$3, 4), MONTH("1 " &amp; AQ$6 &amp; " " &amp; LEFT($AV$3, 4)) + 1, 0 ), 'Raw Data'!$AN:$AN,"&gt;" &amp;DATE(LEFT($AV$3, 4), MONTH("1 " &amp; AQ$6 &amp; " " &amp; LEFT($AV$3, 4)), 0 ), 'Raw Data'!$H:$H, "Non*", 'Raw Data'!$O:$O,""&amp;'Raw Data'!$B$1,'Raw Data'!$D:$D,"&lt;&gt;*ithdr*",'Raw Data'!$D:$D,"&lt;&gt;*ancel*",'Raw Data'!$P:$P,"--")
+
SUMIFS('Raw Data'!$V:$V, 'Raw Data'!$AN:$AN,"&lt;=" &amp;DATE(LEFT($AV$3, 4), MONTH("1 " &amp; AQ$6 &amp; " " &amp; LEFT($AV$3, 4)) + 1, 0 ), 'Raw Data'!$AN:$AN,"&gt;" &amp;DATE(LEFT($AV$3, 4), MONTH("1 " &amp; AQ$6 &amp; " " &amp; LEFT($AV$3, 4)), 0 ), 'Raw Data'!$H:$H, "Non*", 'Raw Data'!$P:$P,""&amp;'Raw Data'!$B$1,'Raw Data'!$D:$D,"&lt;&gt;*ithdr*",'Raw Data'!$D:$D,"&lt;&gt;*ancel*")</f>
        <v>0</v>
      </c>
      <c r="AR16" s="73"/>
      <c r="AS16" s="73"/>
      <c r="AT16" s="77"/>
      <c r="AU16" s="113">
        <f>SUMIFS('Raw Data'!$V:$V, 'Raw Data'!$AN:$AN,"&lt;=" &amp;DATE( MID($AV$3, 15, 4), MONTH("1 " &amp; AU$6 &amp; " " &amp;  MID($AV$3, 15, 4)) + 1, 0 ), 'Raw Data'!$AN:$AN,"&gt;" &amp;DATE( MID($AV$3, 15, 4), MONTH("1 " &amp; AU$6 &amp; " " &amp;  MID($AV$3, 15, 4)), 0 ), 'Raw Data'!$H:$H, "Non*", 'Raw Data'!$O:$O,""&amp;'Raw Data'!$B$1,'Raw Data'!$D:$D,"&lt;&gt;*ithdr*",'Raw Data'!$D:$D,"&lt;&gt;*ancel*",'Raw Data'!$P:$P,"--")
+
SUMIFS('Raw Data'!$V:$V, 'Raw Data'!$AN:$AN,"&lt;=" &amp;DATE( MID($AV$3, 15, 4), MONTH("1 " &amp; AU$6 &amp; " " &amp;  MID($AV$3, 15, 4)) + 1, 0 ), 'Raw Data'!$AN:$AN,"&gt;" &amp;DATE( MID($AV$3, 15, 4), MONTH("1 " &amp; AU$6 &amp; " " &amp;  MID($AV$3, 15, 4)), 0 ), 'Raw Data'!$H:$H, "Non*", 'Raw Data'!$P:$P,""&amp;'Raw Data'!$B$1,'Raw Data'!$D:$D,"&lt;&gt;*ithdr*",'Raw Data'!$D:$D,"&lt;&gt;*ancel*")</f>
        <v>0</v>
      </c>
      <c r="AV16" s="73"/>
      <c r="AW16" s="73"/>
      <c r="AX16" s="77"/>
      <c r="AY16" s="113">
        <f>SUMIFS('Raw Data'!$V:$V, 'Raw Data'!$AN:$AN,"&lt;=" &amp;DATE( MID($AV$3, 15, 4), MONTH("1 " &amp; AY$6 &amp; " " &amp;  MID($AV$3, 15, 4)) + 1, 0 ), 'Raw Data'!$AN:$AN,"&gt;" &amp;DATE( MID($AV$3, 15, 4), MONTH("1 " &amp; AY$6 &amp; " " &amp;  MID($AV$3, 15, 4)), 0 ), 'Raw Data'!$H:$H, "Non*", 'Raw Data'!$O:$O,""&amp;'Raw Data'!$B$1,'Raw Data'!$D:$D,"&lt;&gt;*ithdr*",'Raw Data'!$D:$D,"&lt;&gt;*ancel*",'Raw Data'!$P:$P,"--")
+
SUMIFS('Raw Data'!$V:$V, 'Raw Data'!$AN:$AN,"&lt;=" &amp;DATE( MID($AV$3, 15, 4), MONTH("1 " &amp; AY$6 &amp; " " &amp;  MID($AV$3, 15, 4)) + 1, 0 ), 'Raw Data'!$AN:$AN,"&gt;" &amp;DATE( MID($AV$3, 15, 4), MONTH("1 " &amp; AY$6 &amp; " " &amp;  MID($AV$3, 15, 4)), 0 ), 'Raw Data'!$H:$H, "Non*", 'Raw Data'!$P:$P,""&amp;'Raw Data'!$B$1,'Raw Data'!$D:$D,"&lt;&gt;*ithdr*",'Raw Data'!$D:$D,"&lt;&gt;*ancel*")</f>
        <v>0</v>
      </c>
      <c r="AZ16" s="73"/>
      <c r="BA16" s="73"/>
      <c r="BB16" s="77"/>
      <c r="BC16" s="113">
        <f>SUMIFS('Raw Data'!$V:$V, 'Raw Data'!$AN:$AN,"&lt;=" &amp;DATE( MID($AV$3, 15, 4), MONTH("1 " &amp; BC$6 &amp; " " &amp;  MID($AV$3, 15, 4)) + 1, 0 ), 'Raw Data'!$AN:$AN,"&gt;" &amp;DATE( MID($AV$3, 15, 4), MONTH("1 " &amp; BC$6 &amp; " " &amp;  MID($AV$3, 15, 4)), 0 ), 'Raw Data'!$H:$H, "Non*", 'Raw Data'!$O:$O,""&amp;'Raw Data'!$B$1,'Raw Data'!$D:$D,"&lt;&gt;*ithdr*",'Raw Data'!$D:$D,"&lt;&gt;*ancel*",'Raw Data'!$P:$P,"--")
+
SUMIFS('Raw Data'!$V:$V, 'Raw Data'!$AN:$AN,"&lt;=" &amp;DATE( MID($AV$3, 15, 4), MONTH("1 " &amp; BC$6 &amp; " " &amp;  MID($AV$3, 15, 4)) + 1, 0 ), 'Raw Data'!$AN:$AN,"&gt;" &amp;DATE( MID($AV$3, 15, 4), MONTH("1 " &amp; BC$6 &amp; " " &amp;  MID($AV$3, 15, 4)), 0 ), 'Raw Data'!$H:$H, "Non*", 'Raw Data'!$P:$P,""&amp;'Raw Data'!$B$1,'Raw Data'!$D:$D,"&lt;&gt;*ithdr*",'Raw Data'!$D:$D,"&lt;&gt;*ancel*")</f>
        <v>0</v>
      </c>
      <c r="BD16" s="73"/>
      <c r="BE16" s="73"/>
      <c r="BF16" s="77"/>
    </row>
    <row r="17" ht="12.75" customHeight="1">
      <c r="A17" s="75" t="s">
        <v>162</v>
      </c>
      <c r="B17" s="73"/>
      <c r="C17" s="73"/>
      <c r="D17" s="73"/>
      <c r="E17" s="73"/>
      <c r="F17" s="73"/>
      <c r="G17" s="73"/>
      <c r="H17" s="73"/>
      <c r="I17" s="73"/>
      <c r="J17" s="77"/>
      <c r="K17" s="113">
        <f>SUMIFS('Raw Data'!$W:$W, 'Raw Data'!$AN:$AN,"&lt;=" &amp;DATE(LEFT($AV$3, 4), MONTH("1 " &amp; K$6 &amp; " " &amp; LEFT($AV$3, 4)) + 1, 0 ), 'Raw Data'!$AN:$AN,"&gt;" &amp;DATE(LEFT($AV$3, 4), MONTH("1 " &amp; K$6 &amp; " " &amp; LEFT($AV$3, 4)), 0 ), 'Raw Data'!$O:$O,""&amp;'Raw Data'!$B$1,'Raw Data'!$D:$D,"&lt;&gt;*ithdr*",'Raw Data'!$D:$D,"&lt;&gt;*ancel*",'Raw Data'!$P:$P,"--")
+
SUMIFS('Raw Data'!$W:$W, 'Raw Data'!$AN:$AN,"&lt;=" &amp;DATE(LEFT($AV$3, 4), MONTH("1 " &amp; K$6 &amp; " " &amp; LEFT($AV$3, 4)) + 1, 0 ), 'Raw Data'!$AN:$AN,"&gt;" &amp;DATE(LEFT($AV$3, 4), MONTH("1 " &amp; K$6 &amp; " " &amp; LEFT($AV$3, 4)), 0 ), 'Raw Data'!$P:$P,""&amp;'Raw Data'!$B$1,'Raw Data'!$D:$D,"&lt;&gt;*ithdr*",'Raw Data'!$D:$D,"&lt;&gt;*ancel*")</f>
        <v>0</v>
      </c>
      <c r="L17" s="73"/>
      <c r="M17" s="73"/>
      <c r="N17" s="77"/>
      <c r="O17" s="113">
        <f>SUMIFS('Raw Data'!$W:$W, 'Raw Data'!$AN:$AN,"&lt;=" &amp;DATE(LEFT($AV$3, 4), MONTH("1 " &amp; O$6 &amp; " " &amp; LEFT($AV$3, 4)) + 1, 0 ), 'Raw Data'!$AN:$AN,"&gt;" &amp;DATE(LEFT($AV$3, 4), MONTH("1 " &amp; O$6 &amp; " " &amp; LEFT($AV$3, 4)), 0 ), 'Raw Data'!$O:$O,""&amp;'Raw Data'!$B$1,'Raw Data'!$D:$D,"&lt;&gt;*ithdr*",'Raw Data'!$D:$D,"&lt;&gt;*ancel*",'Raw Data'!$P:$P,"--")
+
SUMIFS('Raw Data'!$W:$W, 'Raw Data'!$AN:$AN,"&lt;=" &amp;DATE(LEFT($AV$3, 4), MONTH("1 " &amp; O$6 &amp; " " &amp; LEFT($AV$3, 4)) + 1, 0 ), 'Raw Data'!$AN:$AN,"&gt;" &amp;DATE(LEFT($AV$3, 4), MONTH("1 " &amp; O$6 &amp; " " &amp; LEFT($AV$3, 4)), 0 ), 'Raw Data'!$P:$P,""&amp;'Raw Data'!$B$1,'Raw Data'!$D:$D,"&lt;&gt;*ithdr*",'Raw Data'!$D:$D,"&lt;&gt;*ancel*")</f>
        <v>0</v>
      </c>
      <c r="P17" s="73"/>
      <c r="Q17" s="73"/>
      <c r="R17" s="77"/>
      <c r="S17" s="113">
        <f>SUMIFS('Raw Data'!$W:$W, 'Raw Data'!$AN:$AN,"&lt;=" &amp;DATE(LEFT($AV$3, 4), MONTH("1 " &amp; S$6 &amp; " " &amp; LEFT($AV$3, 4)) + 1, 0 ), 'Raw Data'!$AN:$AN,"&gt;" &amp;DATE(LEFT($AV$3, 4), MONTH("1 " &amp; S$6 &amp; " " &amp; LEFT($AV$3, 4)), 0 ), 'Raw Data'!$O:$O,""&amp;'Raw Data'!$B$1,'Raw Data'!$D:$D,"&lt;&gt;*ithdr*",'Raw Data'!$D:$D,"&lt;&gt;*ancel*",'Raw Data'!$P:$P,"--")
+
SUMIFS('Raw Data'!$W:$W, 'Raw Data'!$AN:$AN,"&lt;=" &amp;DATE(LEFT($AV$3, 4), MONTH("1 " &amp; S$6 &amp; " " &amp; LEFT($AV$3, 4)) + 1, 0 ), 'Raw Data'!$AN:$AN,"&gt;" &amp;DATE(LEFT($AV$3, 4), MONTH("1 " &amp; S$6 &amp; " " &amp; LEFT($AV$3, 4)), 0 ), 'Raw Data'!$P:$P,""&amp;'Raw Data'!$B$1,'Raw Data'!$D:$D,"&lt;&gt;*ithdr*",'Raw Data'!$D:$D,"&lt;&gt;*ancel*")</f>
        <v>0</v>
      </c>
      <c r="T17" s="73"/>
      <c r="U17" s="73"/>
      <c r="V17" s="77"/>
      <c r="W17" s="113">
        <f>SUMIFS('Raw Data'!$W:$W, 'Raw Data'!$AN:$AN,"&lt;=" &amp;DATE(LEFT($AV$3, 4), MONTH("1 " &amp; W$6 &amp; " " &amp; LEFT($AV$3, 4)) + 1, 0 ), 'Raw Data'!$AN:$AN,"&gt;" &amp;DATE(LEFT($AV$3, 4), MONTH("1 " &amp; W$6 &amp; " " &amp; LEFT($AV$3, 4)), 0 ), 'Raw Data'!$O:$O,""&amp;'Raw Data'!$B$1,'Raw Data'!$D:$D,"&lt;&gt;*ithdr*",'Raw Data'!$D:$D,"&lt;&gt;*ancel*",'Raw Data'!$P:$P,"--")
+
SUMIFS('Raw Data'!$W:$W, 'Raw Data'!$AN:$AN,"&lt;=" &amp;DATE(LEFT($AV$3, 4), MONTH("1 " &amp; W$6 &amp; " " &amp; LEFT($AV$3, 4)) + 1, 0 ), 'Raw Data'!$AN:$AN,"&gt;" &amp;DATE(LEFT($AV$3, 4), MONTH("1 " &amp; W$6 &amp; " " &amp; LEFT($AV$3, 4)), 0 ), 'Raw Data'!$P:$P,""&amp;'Raw Data'!$B$1,'Raw Data'!$D:$D,"&lt;&gt;*ithdr*",'Raw Data'!$D:$D,"&lt;&gt;*ancel*")</f>
        <v>0</v>
      </c>
      <c r="X17" s="73"/>
      <c r="Y17" s="73"/>
      <c r="Z17" s="77"/>
      <c r="AA17" s="113">
        <f>SUMIFS('Raw Data'!$W:$W, 'Raw Data'!$AN:$AN,"&lt;=" &amp;DATE(LEFT($AV$3, 4), MONTH("1 " &amp; AA$6 &amp; " " &amp; LEFT($AV$3, 4)) + 1, 0 ), 'Raw Data'!$AN:$AN,"&gt;" &amp;DATE(LEFT($AV$3, 4), MONTH("1 " &amp; AA$6 &amp; " " &amp; LEFT($AV$3, 4)), 0 ), 'Raw Data'!$O:$O,""&amp;'Raw Data'!$B$1,'Raw Data'!$D:$D,"&lt;&gt;*ithdr*",'Raw Data'!$D:$D,"&lt;&gt;*ancel*",'Raw Data'!$P:$P,"--")
+
SUMIFS('Raw Data'!$W:$W, 'Raw Data'!$AN:$AN,"&lt;=" &amp;DATE(LEFT($AV$3, 4), MONTH("1 " &amp; AA$6 &amp; " " &amp; LEFT($AV$3, 4)) + 1, 0 ), 'Raw Data'!$AN:$AN,"&gt;" &amp;DATE(LEFT($AV$3, 4), MONTH("1 " &amp; AA$6 &amp; " " &amp; LEFT($AV$3, 4)), 0 ), 'Raw Data'!$P:$P,""&amp;'Raw Data'!$B$1,'Raw Data'!$D:$D,"&lt;&gt;*ithdr*",'Raw Data'!$D:$D,"&lt;&gt;*ancel*")</f>
        <v>0</v>
      </c>
      <c r="AB17" s="73"/>
      <c r="AC17" s="73"/>
      <c r="AD17" s="77"/>
      <c r="AE17" s="113">
        <f>SUMIFS('Raw Data'!$W:$W, 'Raw Data'!$AN:$AN,"&lt;=" &amp;DATE(LEFT($AV$3, 4), MONTH("1 " &amp; AE$6 &amp; " " &amp; LEFT($AV$3, 4)) + 1, 0 ), 'Raw Data'!$AN:$AN,"&gt;" &amp;DATE(LEFT($AV$3, 4), MONTH("1 " &amp; AE$6 &amp; " " &amp; LEFT($AV$3, 4)), 0 ), 'Raw Data'!$O:$O,""&amp;'Raw Data'!$B$1,'Raw Data'!$D:$D,"&lt;&gt;*ithdr*",'Raw Data'!$D:$D,"&lt;&gt;*ancel*",'Raw Data'!$P:$P,"--")
+
SUMIFS('Raw Data'!$W:$W, 'Raw Data'!$AN:$AN,"&lt;=" &amp;DATE(LEFT($AV$3, 4), MONTH("1 " &amp; AE$6 &amp; " " &amp; LEFT($AV$3, 4)) + 1, 0 ), 'Raw Data'!$AN:$AN,"&gt;" &amp;DATE(LEFT($AV$3, 4), MONTH("1 " &amp; AE$6 &amp; " " &amp; LEFT($AV$3, 4)), 0 ), 'Raw Data'!$P:$P,""&amp;'Raw Data'!$B$1,'Raw Data'!$D:$D,"&lt;&gt;*ithdr*",'Raw Data'!$D:$D,"&lt;&gt;*ancel*")</f>
        <v>0</v>
      </c>
      <c r="AF17" s="73"/>
      <c r="AG17" s="73"/>
      <c r="AH17" s="77"/>
      <c r="AI17" s="113">
        <f>SUMIFS('Raw Data'!$W:$W, 'Raw Data'!$AN:$AN,"&lt;=" &amp;DATE(LEFT($AV$3, 4), MONTH("1 " &amp; AI$6 &amp; " " &amp; LEFT($AV$3, 4)) + 1, 0 ), 'Raw Data'!$AN:$AN,"&gt;" &amp;DATE(LEFT($AV$3, 4), MONTH("1 " &amp; AI$6 &amp; " " &amp; LEFT($AV$3, 4)), 0 ), 'Raw Data'!$O:$O,""&amp;'Raw Data'!$B$1,'Raw Data'!$D:$D,"&lt;&gt;*ithdr*",'Raw Data'!$D:$D,"&lt;&gt;*ancel*",'Raw Data'!$P:$P,"--")
+
SUMIFS('Raw Data'!$W:$W, 'Raw Data'!$AN:$AN,"&lt;=" &amp;DATE(LEFT($AV$3, 4), MONTH("1 " &amp; AI$6 &amp; " " &amp; LEFT($AV$3, 4)) + 1, 0 ), 'Raw Data'!$AN:$AN,"&gt;" &amp;DATE(LEFT($AV$3, 4), MONTH("1 " &amp; AI$6 &amp; " " &amp; LEFT($AV$3, 4)), 0 ), 'Raw Data'!$P:$P,""&amp;'Raw Data'!$B$1,'Raw Data'!$D:$D,"&lt;&gt;*ithdr*",'Raw Data'!$D:$D,"&lt;&gt;*ancel*")</f>
        <v>0</v>
      </c>
      <c r="AJ17" s="73"/>
      <c r="AK17" s="73"/>
      <c r="AL17" s="77"/>
      <c r="AM17" s="113">
        <f>SUMIFS('Raw Data'!$W:$W, 'Raw Data'!$AN:$AN,"&lt;=" &amp;DATE(LEFT($AV$3, 4), MONTH("1 " &amp; AM$6 &amp; " " &amp; LEFT($AV$3, 4)) + 1, 0 ), 'Raw Data'!$AN:$AN,"&gt;" &amp;DATE(LEFT($AV$3, 4), MONTH("1 " &amp; AM$6 &amp; " " &amp; LEFT($AV$3, 4)), 0 ), 'Raw Data'!$O:$O,""&amp;'Raw Data'!$B$1,'Raw Data'!$D:$D,"&lt;&gt;*ithdr*",'Raw Data'!$D:$D,"&lt;&gt;*ancel*",'Raw Data'!$P:$P,"--")
+
SUMIFS('Raw Data'!$W:$W, 'Raw Data'!$AN:$AN,"&lt;=" &amp;DATE(LEFT($AV$3, 4), MONTH("1 " &amp; AM$6 &amp; " " &amp; LEFT($AV$3, 4)) + 1, 0 ), 'Raw Data'!$AN:$AN,"&gt;" &amp;DATE(LEFT($AV$3, 4), MONTH("1 " &amp; AM$6 &amp; " " &amp; LEFT($AV$3, 4)), 0 ), 'Raw Data'!$P:$P,""&amp;'Raw Data'!$B$1,'Raw Data'!$D:$D,"&lt;&gt;*ithdr*",'Raw Data'!$D:$D,"&lt;&gt;*ancel*")</f>
        <v>0</v>
      </c>
      <c r="AN17" s="73"/>
      <c r="AO17" s="73"/>
      <c r="AP17" s="77"/>
      <c r="AQ17" s="113">
        <f>SUMIFS('Raw Data'!$W:$W, 'Raw Data'!$AN:$AN,"&lt;=" &amp;DATE(LEFT($AV$3, 4), MONTH("1 " &amp; AQ$6 &amp; " " &amp; LEFT($AV$3, 4)) + 1, 0 ), 'Raw Data'!$AN:$AN,"&gt;" &amp;DATE(LEFT($AV$3, 4), MONTH("1 " &amp; AQ$6 &amp; " " &amp; LEFT($AV$3, 4)), 0 ), 'Raw Data'!$O:$O,""&amp;'Raw Data'!$B$1,'Raw Data'!$D:$D,"&lt;&gt;*ithdr*",'Raw Data'!$D:$D,"&lt;&gt;*ancel*",'Raw Data'!$P:$P,"--")
+
SUMIFS('Raw Data'!$W:$W, 'Raw Data'!$AN:$AN,"&lt;=" &amp;DATE(LEFT($AV$3, 4), MONTH("1 " &amp; AQ$6 &amp; " " &amp; LEFT($AV$3, 4)) + 1, 0 ), 'Raw Data'!$AN:$AN,"&gt;" &amp;DATE(LEFT($AV$3, 4), MONTH("1 " &amp; AQ$6 &amp; " " &amp; LEFT($AV$3, 4)), 0 ), 'Raw Data'!$P:$P,""&amp;'Raw Data'!$B$1,'Raw Data'!$D:$D,"&lt;&gt;*ithdr*",'Raw Data'!$D:$D,"&lt;&gt;*ancel*")</f>
        <v>0</v>
      </c>
      <c r="AR17" s="73"/>
      <c r="AS17" s="73"/>
      <c r="AT17" s="77"/>
      <c r="AU17" s="113">
        <f>SUMIFS('Raw Data'!$W:$W, 'Raw Data'!$AN:$AN,"&lt;=" &amp;DATE( MID($AV$3, 15, 4), MONTH("1 " &amp; AU$6 &amp; " " &amp;  MID($AV$3, 15, 4)) + 1, 0 ), 'Raw Data'!$AN:$AN,"&gt;" &amp;DATE( MID($AV$3, 15, 4), MONTH("1 " &amp; AU$6 &amp; " " &amp;  MID($AV$3, 15, 4)), 0 ), 'Raw Data'!$O:$O,""&amp;'Raw Data'!$B$1,'Raw Data'!$D:$D,"&lt;&gt;*ithdr*",'Raw Data'!$D:$D,"&lt;&gt;*ancel*",'Raw Data'!$P:$P,"--")
+
SUMIFS('Raw Data'!$W:$W, 'Raw Data'!$AN:$AN,"&lt;=" &amp;DATE( MID($AV$3, 15, 4), MONTH("1 " &amp; AU$6 &amp; " " &amp;  MID($AV$3, 15, 4)) + 1, 0 ), 'Raw Data'!$AN:$AN,"&gt;" &amp;DATE( MID($AV$3, 15, 4), MONTH("1 " &amp; AU$6 &amp; " " &amp;  MID($AV$3, 15, 4)), 0 ), 'Raw Data'!$P:$P,""&amp;'Raw Data'!$B$1,'Raw Data'!$D:$D,"&lt;&gt;*ithdr*",'Raw Data'!$D:$D,"&lt;&gt;*ancel*")</f>
        <v>0</v>
      </c>
      <c r="AV17" s="73"/>
      <c r="AW17" s="73"/>
      <c r="AX17" s="77"/>
      <c r="AY17" s="113">
        <f>SUMIFS('Raw Data'!$W:$W, 'Raw Data'!$AN:$AN,"&lt;=" &amp;DATE( MID($AV$3, 15, 4), MONTH("1 " &amp; AY$6 &amp; " " &amp;  MID($AV$3, 15, 4)) + 1, 0 ), 'Raw Data'!$AN:$AN,"&gt;" &amp;DATE( MID($AV$3, 15, 4), MONTH("1 " &amp; AY$6 &amp; " " &amp;  MID($AV$3, 15, 4)), 0 ), 'Raw Data'!$O:$O,""&amp;'Raw Data'!$B$1,'Raw Data'!$D:$D,"&lt;&gt;*ithdr*",'Raw Data'!$D:$D,"&lt;&gt;*ancel*",'Raw Data'!$P:$P,"--")
+
SUMIFS('Raw Data'!$W:$W, 'Raw Data'!$AN:$AN,"&lt;=" &amp;DATE( MID($AV$3, 15, 4), MONTH("1 " &amp; AY$6 &amp; " " &amp;  MID($AV$3, 15, 4)) + 1, 0 ), 'Raw Data'!$AN:$AN,"&gt;" &amp;DATE( MID($AV$3, 15, 4), MONTH("1 " &amp; AY$6 &amp; " " &amp;  MID($AV$3, 15, 4)), 0 ), 'Raw Data'!$P:$P,""&amp;'Raw Data'!$B$1,'Raw Data'!$D:$D,"&lt;&gt;*ithdr*",'Raw Data'!$D:$D,"&lt;&gt;*ancel*")</f>
        <v>0</v>
      </c>
      <c r="AZ17" s="73"/>
      <c r="BA17" s="73"/>
      <c r="BB17" s="77"/>
      <c r="BC17" s="113">
        <f>SUMIFS('Raw Data'!$W:$W, 'Raw Data'!$AN:$AN,"&lt;=" &amp;DATE( MID($AV$3, 15, 4), MONTH("1 " &amp; BC$6 &amp; " " &amp;  MID($AV$3, 15, 4)) + 1, 0 ), 'Raw Data'!$AN:$AN,"&gt;" &amp;DATE( MID($AV$3, 15, 4), MONTH("1 " &amp; BC$6 &amp; " " &amp;  MID($AV$3, 15, 4)), 0 ), 'Raw Data'!$O:$O,""&amp;'Raw Data'!$B$1,'Raw Data'!$D:$D,"&lt;&gt;*ithdr*",'Raw Data'!$D:$D,"&lt;&gt;*ancel*",'Raw Data'!$P:$P,"--")
+
SUMIFS('Raw Data'!$W:$W, 'Raw Data'!$AN:$AN,"&lt;=" &amp;DATE( MID($AV$3, 15, 4), MONTH("1 " &amp; BC$6 &amp; " " &amp;  MID($AV$3, 15, 4)) + 1, 0 ), 'Raw Data'!$AN:$AN,"&gt;" &amp;DATE( MID($AV$3, 15, 4), MONTH("1 " &amp; BC$6 &amp; " " &amp;  MID($AV$3, 15, 4)), 0 ), 'Raw Data'!$P:$P,""&amp;'Raw Data'!$B$1,'Raw Data'!$D:$D,"&lt;&gt;*ithdr*",'Raw Data'!$D:$D,"&lt;&gt;*ancel*")</f>
        <v>0</v>
      </c>
      <c r="BD17" s="73"/>
      <c r="BE17" s="73"/>
      <c r="BF17" s="77"/>
    </row>
    <row r="18" ht="12.75" customHeight="1">
      <c r="A18" s="114" t="s">
        <v>163</v>
      </c>
      <c r="B18" s="73"/>
      <c r="C18" s="73"/>
      <c r="D18" s="73"/>
      <c r="E18" s="73"/>
      <c r="F18" s="73"/>
      <c r="G18" s="73"/>
      <c r="H18" s="73"/>
      <c r="I18" s="73"/>
      <c r="J18" s="77"/>
      <c r="K18" s="113">
        <f>SUMIFS('Raw Data'!$W:$W, 'Raw Data'!$AN:$AN,"&lt;=" &amp;DATE(LEFT($AV$3, 4), MONTH("1 " &amp; K$6 &amp; " " &amp; LEFT($AV$3, 4)) + 1, 0 ), 'Raw Data'!$AN:$AN,"&gt;" &amp;DATE(LEFT($AV$3, 4), MONTH("1 " &amp; K$6 &amp; " " &amp; LEFT($AV$3, 4)), 0 ), 'Raw Data'!$H:$H, "Ear*", 'Raw Data'!$O:$O,""&amp;'Raw Data'!$B$1,'Raw Data'!$D:$D,"&lt;&gt;*ithdr*",'Raw Data'!$D:$D,"&lt;&gt;*ancel*",'Raw Data'!$P:$P,"--")
+
SUMIFS('Raw Data'!$W:$W, 'Raw Data'!$AN:$AN,"&lt;=" &amp;DATE(LEFT($AV$3, 4), MONTH("1 " &amp; K$6 &amp; " " &amp; LEFT($AV$3, 4)) + 1, 0 ), 'Raw Data'!$AN:$AN,"&gt;" &amp;DATE(LEFT($AV$3, 4), MONTH("1 " &amp; K$6 &amp; " " &amp; LEFT($AV$3, 4)), 0 ), 'Raw Data'!$H:$H, "Ear*", 'Raw Data'!$P:$P,""&amp;'Raw Data'!$B$1,'Raw Data'!$D:$D,"&lt;&gt;*ithdr*",'Raw Data'!$D:$D,"&lt;&gt;*ancel*")</f>
        <v>0</v>
      </c>
      <c r="L18" s="73"/>
      <c r="M18" s="73"/>
      <c r="N18" s="77"/>
      <c r="O18" s="113">
        <f>SUMIFS('Raw Data'!$W:$W, 'Raw Data'!$AN:$AN,"&lt;=" &amp;DATE(LEFT($AV$3, 4), MONTH("1 " &amp; O$6 &amp; " " &amp; LEFT($AV$3, 4)) + 1, 0 ), 'Raw Data'!$AN:$AN,"&gt;" &amp;DATE(LEFT($AV$3, 4), MONTH("1 " &amp; O$6 &amp; " " &amp; LEFT($AV$3, 4)), 0 ), 'Raw Data'!$H:$H, "Ear*", 'Raw Data'!$O:$O,""&amp;'Raw Data'!$B$1,'Raw Data'!$D:$D,"&lt;&gt;*ithdr*",'Raw Data'!$D:$D,"&lt;&gt;*ancel*",'Raw Data'!$P:$P,"--")
+
SUMIFS('Raw Data'!$W:$W, 'Raw Data'!$AN:$AN,"&lt;=" &amp;DATE(LEFT($AV$3, 4), MONTH("1 " &amp; O$6 &amp; " " &amp; LEFT($AV$3, 4)) + 1, 0 ), 'Raw Data'!$AN:$AN,"&gt;" &amp;DATE(LEFT($AV$3, 4), MONTH("1 " &amp; O$6 &amp; " " &amp; LEFT($AV$3, 4)), 0 ), 'Raw Data'!$H:$H, "Ear*", 'Raw Data'!$P:$P,""&amp;'Raw Data'!$B$1,'Raw Data'!$D:$D,"&lt;&gt;*ithdr*",'Raw Data'!$D:$D,"&lt;&gt;*ancel*")</f>
        <v>0</v>
      </c>
      <c r="P18" s="73"/>
      <c r="Q18" s="73"/>
      <c r="R18" s="77"/>
      <c r="S18" s="113">
        <f>SUMIFS('Raw Data'!$W:$W, 'Raw Data'!$AN:$AN,"&lt;=" &amp;DATE(LEFT($AV$3, 4), MONTH("1 " &amp; S$6 &amp; " " &amp; LEFT($AV$3, 4)) + 1, 0 ), 'Raw Data'!$AN:$AN,"&gt;" &amp;DATE(LEFT($AV$3, 4), MONTH("1 " &amp; S$6 &amp; " " &amp; LEFT($AV$3, 4)), 0 ), 'Raw Data'!$H:$H, "Ear*", 'Raw Data'!$O:$O,""&amp;'Raw Data'!$B$1,'Raw Data'!$D:$D,"&lt;&gt;*ithdr*",'Raw Data'!$D:$D,"&lt;&gt;*ancel*",'Raw Data'!$P:$P,"--")
+
SUMIFS('Raw Data'!$W:$W, 'Raw Data'!$AN:$AN,"&lt;=" &amp;DATE(LEFT($AV$3, 4), MONTH("1 " &amp; S$6 &amp; " " &amp; LEFT($AV$3, 4)) + 1, 0 ), 'Raw Data'!$AN:$AN,"&gt;" &amp;DATE(LEFT($AV$3, 4), MONTH("1 " &amp; S$6 &amp; " " &amp; LEFT($AV$3, 4)), 0 ), 'Raw Data'!$H:$H, "Ear*", 'Raw Data'!$P:$P,""&amp;'Raw Data'!$B$1,'Raw Data'!$D:$D,"&lt;&gt;*ithdr*",'Raw Data'!$D:$D,"&lt;&gt;*ancel*")</f>
        <v>0</v>
      </c>
      <c r="T18" s="73"/>
      <c r="U18" s="73"/>
      <c r="V18" s="77"/>
      <c r="W18" s="113">
        <f>SUMIFS('Raw Data'!$W:$W, 'Raw Data'!$AN:$AN,"&lt;=" &amp;DATE(LEFT($AV$3, 4), MONTH("1 " &amp; W$6 &amp; " " &amp; LEFT($AV$3, 4)) + 1, 0 ), 'Raw Data'!$AN:$AN,"&gt;" &amp;DATE(LEFT($AV$3, 4), MONTH("1 " &amp; W$6 &amp; " " &amp; LEFT($AV$3, 4)), 0 ), 'Raw Data'!$H:$H, "Ear*", 'Raw Data'!$O:$O,""&amp;'Raw Data'!$B$1,'Raw Data'!$D:$D,"&lt;&gt;*ithdr*",'Raw Data'!$D:$D,"&lt;&gt;*ancel*",'Raw Data'!$P:$P,"--")
+
SUMIFS('Raw Data'!$W:$W, 'Raw Data'!$AN:$AN,"&lt;=" &amp;DATE(LEFT($AV$3, 4), MONTH("1 " &amp; W$6 &amp; " " &amp; LEFT($AV$3, 4)) + 1, 0 ), 'Raw Data'!$AN:$AN,"&gt;" &amp;DATE(LEFT($AV$3, 4), MONTH("1 " &amp; W$6 &amp; " " &amp; LEFT($AV$3, 4)), 0 ), 'Raw Data'!$H:$H, "Ear*", 'Raw Data'!$P:$P,""&amp;'Raw Data'!$B$1,'Raw Data'!$D:$D,"&lt;&gt;*ithdr*",'Raw Data'!$D:$D,"&lt;&gt;*ancel*")</f>
        <v>0</v>
      </c>
      <c r="X18" s="73"/>
      <c r="Y18" s="73"/>
      <c r="Z18" s="77"/>
      <c r="AA18" s="113">
        <f>SUMIFS('Raw Data'!$W:$W, 'Raw Data'!$AN:$AN,"&lt;=" &amp;DATE(LEFT($AV$3, 4), MONTH("1 " &amp; AA$6 &amp; " " &amp; LEFT($AV$3, 4)) + 1, 0 ), 'Raw Data'!$AN:$AN,"&gt;" &amp;DATE(LEFT($AV$3, 4), MONTH("1 " &amp; AA$6 &amp; " " &amp; LEFT($AV$3, 4)), 0 ), 'Raw Data'!$H:$H, "Ear*", 'Raw Data'!$O:$O,""&amp;'Raw Data'!$B$1,'Raw Data'!$D:$D,"&lt;&gt;*ithdr*",'Raw Data'!$D:$D,"&lt;&gt;*ancel*",'Raw Data'!$P:$P,"--")
+
SUMIFS('Raw Data'!$W:$W, 'Raw Data'!$AN:$AN,"&lt;=" &amp;DATE(LEFT($AV$3, 4), MONTH("1 " &amp; AA$6 &amp; " " &amp; LEFT($AV$3, 4)) + 1, 0 ), 'Raw Data'!$AN:$AN,"&gt;" &amp;DATE(LEFT($AV$3, 4), MONTH("1 " &amp; AA$6 &amp; " " &amp; LEFT($AV$3, 4)), 0 ), 'Raw Data'!$H:$H, "Ear*", 'Raw Data'!$P:$P,""&amp;'Raw Data'!$B$1,'Raw Data'!$D:$D,"&lt;&gt;*ithdr*",'Raw Data'!$D:$D,"&lt;&gt;*ancel*")</f>
        <v>0</v>
      </c>
      <c r="AB18" s="73"/>
      <c r="AC18" s="73"/>
      <c r="AD18" s="77"/>
      <c r="AE18" s="113">
        <f>SUMIFS('Raw Data'!$W:$W, 'Raw Data'!$AN:$AN,"&lt;=" &amp;DATE(LEFT($AV$3, 4), MONTH("1 " &amp; AE$6 &amp; " " &amp; LEFT($AV$3, 4)) + 1, 0 ), 'Raw Data'!$AN:$AN,"&gt;" &amp;DATE(LEFT($AV$3, 4), MONTH("1 " &amp; AE$6 &amp; " " &amp; LEFT($AV$3, 4)), 0 ), 'Raw Data'!$H:$H, "Ear*", 'Raw Data'!$O:$O,""&amp;'Raw Data'!$B$1,'Raw Data'!$D:$D,"&lt;&gt;*ithdr*",'Raw Data'!$D:$D,"&lt;&gt;*ancel*",'Raw Data'!$P:$P,"--")
+
SUMIFS('Raw Data'!$W:$W, 'Raw Data'!$AN:$AN,"&lt;=" &amp;DATE(LEFT($AV$3, 4), MONTH("1 " &amp; AE$6 &amp; " " &amp; LEFT($AV$3, 4)) + 1, 0 ), 'Raw Data'!$AN:$AN,"&gt;" &amp;DATE(LEFT($AV$3, 4), MONTH("1 " &amp; AE$6 &amp; " " &amp; LEFT($AV$3, 4)), 0 ), 'Raw Data'!$H:$H, "Ear*", 'Raw Data'!$P:$P,""&amp;'Raw Data'!$B$1,'Raw Data'!$D:$D,"&lt;&gt;*ithdr*",'Raw Data'!$D:$D,"&lt;&gt;*ancel*")</f>
        <v>0</v>
      </c>
      <c r="AF18" s="73"/>
      <c r="AG18" s="73"/>
      <c r="AH18" s="77"/>
      <c r="AI18" s="113">
        <f>SUMIFS('Raw Data'!$W:$W, 'Raw Data'!$AN:$AN,"&lt;=" &amp;DATE(LEFT($AV$3, 4), MONTH("1 " &amp; AI$6 &amp; " " &amp; LEFT($AV$3, 4)) + 1, 0 ), 'Raw Data'!$AN:$AN,"&gt;" &amp;DATE(LEFT($AV$3, 4), MONTH("1 " &amp; AI$6 &amp; " " &amp; LEFT($AV$3, 4)), 0 ), 'Raw Data'!$H:$H, "Ear*", 'Raw Data'!$O:$O,""&amp;'Raw Data'!$B$1,'Raw Data'!$D:$D,"&lt;&gt;*ithdr*",'Raw Data'!$D:$D,"&lt;&gt;*ancel*",'Raw Data'!$P:$P,"--")
+
SUMIFS('Raw Data'!$W:$W, 'Raw Data'!$AN:$AN,"&lt;=" &amp;DATE(LEFT($AV$3, 4), MONTH("1 " &amp; AI$6 &amp; " " &amp; LEFT($AV$3, 4)) + 1, 0 ), 'Raw Data'!$AN:$AN,"&gt;" &amp;DATE(LEFT($AV$3, 4), MONTH("1 " &amp; AI$6 &amp; " " &amp; LEFT($AV$3, 4)), 0 ), 'Raw Data'!$H:$H, "Ear*", 'Raw Data'!$P:$P,""&amp;'Raw Data'!$B$1,'Raw Data'!$D:$D,"&lt;&gt;*ithdr*",'Raw Data'!$D:$D,"&lt;&gt;*ancel*")</f>
        <v>0</v>
      </c>
      <c r="AJ18" s="73"/>
      <c r="AK18" s="73"/>
      <c r="AL18" s="77"/>
      <c r="AM18" s="113">
        <f>SUMIFS('Raw Data'!$W:$W, 'Raw Data'!$AN:$AN,"&lt;=" &amp;DATE(LEFT($AV$3, 4), MONTH("1 " &amp; AM$6 &amp; " " &amp; LEFT($AV$3, 4)) + 1, 0 ), 'Raw Data'!$AN:$AN,"&gt;" &amp;DATE(LEFT($AV$3, 4), MONTH("1 " &amp; AM$6 &amp; " " &amp; LEFT($AV$3, 4)), 0 ), 'Raw Data'!$H:$H, "Ear*", 'Raw Data'!$O:$O,""&amp;'Raw Data'!$B$1,'Raw Data'!$D:$D,"&lt;&gt;*ithdr*",'Raw Data'!$D:$D,"&lt;&gt;*ancel*",'Raw Data'!$P:$P,"--")
+
SUMIFS('Raw Data'!$W:$W, 'Raw Data'!$AN:$AN,"&lt;=" &amp;DATE(LEFT($AV$3, 4), MONTH("1 " &amp; AM$6 &amp; " " &amp; LEFT($AV$3, 4)) + 1, 0 ), 'Raw Data'!$AN:$AN,"&gt;" &amp;DATE(LEFT($AV$3, 4), MONTH("1 " &amp; AM$6 &amp; " " &amp; LEFT($AV$3, 4)), 0 ), 'Raw Data'!$H:$H, "Ear*", 'Raw Data'!$P:$P,""&amp;'Raw Data'!$B$1,'Raw Data'!$D:$D,"&lt;&gt;*ithdr*",'Raw Data'!$D:$D,"&lt;&gt;*ancel*")</f>
        <v>0</v>
      </c>
      <c r="AN18" s="73"/>
      <c r="AO18" s="73"/>
      <c r="AP18" s="77"/>
      <c r="AQ18" s="113">
        <f>SUMIFS('Raw Data'!$W:$W, 'Raw Data'!$AN:$AN,"&lt;=" &amp;DATE(LEFT($AV$3, 4), MONTH("1 " &amp; AQ$6 &amp; " " &amp; LEFT($AV$3, 4)) + 1, 0 ), 'Raw Data'!$AN:$AN,"&gt;" &amp;DATE(LEFT($AV$3, 4), MONTH("1 " &amp; AQ$6 &amp; " " &amp; LEFT($AV$3, 4)), 0 ), 'Raw Data'!$H:$H, "Ear*", 'Raw Data'!$O:$O,""&amp;'Raw Data'!$B$1,'Raw Data'!$D:$D,"&lt;&gt;*ithdr*",'Raw Data'!$D:$D,"&lt;&gt;*ancel*",'Raw Data'!$P:$P,"--")
+
SUMIFS('Raw Data'!$W:$W, 'Raw Data'!$AN:$AN,"&lt;=" &amp;DATE(LEFT($AV$3, 4), MONTH("1 " &amp; AQ$6 &amp; " " &amp; LEFT($AV$3, 4)) + 1, 0 ), 'Raw Data'!$AN:$AN,"&gt;" &amp;DATE(LEFT($AV$3, 4), MONTH("1 " &amp; AQ$6 &amp; " " &amp; LEFT($AV$3, 4)), 0 ), 'Raw Data'!$H:$H, "Ear*", 'Raw Data'!$P:$P,""&amp;'Raw Data'!$B$1,'Raw Data'!$D:$D,"&lt;&gt;*ithdr*",'Raw Data'!$D:$D,"&lt;&gt;*ancel*")</f>
        <v>0</v>
      </c>
      <c r="AR18" s="73"/>
      <c r="AS18" s="73"/>
      <c r="AT18" s="77"/>
      <c r="AU18" s="113">
        <f>SUMIFS('Raw Data'!$W:$W, 'Raw Data'!$AN:$AN,"&lt;=" &amp;DATE( MID($AV$3, 15, 4), MONTH("1 " &amp; AU$6 &amp; " " &amp;  MID($AV$3, 15, 4)) + 1, 0 ), 'Raw Data'!$AN:$AN,"&gt;" &amp;DATE( MID($AV$3, 15, 4), MONTH("1 " &amp; AU$6 &amp; " " &amp;  MID($AV$3, 15, 4)), 0 ), 'Raw Data'!$H:$H, "Ear*", 'Raw Data'!$O:$O,""&amp;'Raw Data'!$B$1,'Raw Data'!$D:$D,"&lt;&gt;*ithdr*",'Raw Data'!$D:$D,"&lt;&gt;*ancel*",'Raw Data'!$P:$P,"--")
+
SUMIFS('Raw Data'!$W:$W, 'Raw Data'!$AN:$AN,"&lt;=" &amp;DATE( MID($AV$3, 15, 4), MONTH("1 " &amp; AU$6 &amp; " " &amp;  MID($AV$3, 15, 4)) + 1, 0 ), 'Raw Data'!$AN:$AN,"&gt;" &amp;DATE( MID($AV$3, 15, 4), MONTH("1 " &amp; AU$6 &amp; " " &amp;  MID($AV$3, 15, 4)), 0 ), 'Raw Data'!$H:$H, "Ear*", 'Raw Data'!$P:$P,""&amp;'Raw Data'!$B$1,'Raw Data'!$D:$D,"&lt;&gt;*ithdr*",'Raw Data'!$D:$D,"&lt;&gt;*ancel*")</f>
        <v>0</v>
      </c>
      <c r="AV18" s="73"/>
      <c r="AW18" s="73"/>
      <c r="AX18" s="77"/>
      <c r="AY18" s="113">
        <f>SUMIFS('Raw Data'!$W:$W, 'Raw Data'!$AN:$AN,"&lt;=" &amp;DATE( MID($AV$3, 15, 4), MONTH("1 " &amp; AY$6 &amp; " " &amp;  MID($AV$3, 15, 4)) + 1, 0 ), 'Raw Data'!$AN:$AN,"&gt;" &amp;DATE( MID($AV$3, 15, 4), MONTH("1 " &amp; AY$6 &amp; " " &amp;  MID($AV$3, 15, 4)), 0 ), 'Raw Data'!$H:$H, "Ear*", 'Raw Data'!$O:$O,""&amp;'Raw Data'!$B$1,'Raw Data'!$D:$D,"&lt;&gt;*ithdr*",'Raw Data'!$D:$D,"&lt;&gt;*ancel*",'Raw Data'!$P:$P,"--")
+
SUMIFS('Raw Data'!$W:$W, 'Raw Data'!$AN:$AN,"&lt;=" &amp;DATE( MID($AV$3, 15, 4), MONTH("1 " &amp; AY$6 &amp; " " &amp;  MID($AV$3, 15, 4)) + 1, 0 ), 'Raw Data'!$AN:$AN,"&gt;" &amp;DATE( MID($AV$3, 15, 4), MONTH("1 " &amp; AY$6 &amp; " " &amp;  MID($AV$3, 15, 4)), 0 ), 'Raw Data'!$H:$H, "Ear*", 'Raw Data'!$P:$P,""&amp;'Raw Data'!$B$1,'Raw Data'!$D:$D,"&lt;&gt;*ithdr*",'Raw Data'!$D:$D,"&lt;&gt;*ancel*")</f>
        <v>0</v>
      </c>
      <c r="AZ18" s="73"/>
      <c r="BA18" s="73"/>
      <c r="BB18" s="77"/>
      <c r="BC18" s="113">
        <f>SUMIFS('Raw Data'!$W:$W, 'Raw Data'!$AN:$AN,"&lt;=" &amp;DATE( MID($AV$3, 15, 4), MONTH("1 " &amp; BC$6 &amp; " " &amp;  MID($AV$3, 15, 4)) + 1, 0 ), 'Raw Data'!$AN:$AN,"&gt;" &amp;DATE( MID($AV$3, 15, 4), MONTH("1 " &amp; BC$6 &amp; " " &amp;  MID($AV$3, 15, 4)), 0 ), 'Raw Data'!$H:$H, "Ear*", 'Raw Data'!$O:$O,""&amp;'Raw Data'!$B$1,'Raw Data'!$D:$D,"&lt;&gt;*ithdr*",'Raw Data'!$D:$D,"&lt;&gt;*ancel*",'Raw Data'!$P:$P,"--")
+
SUMIFS('Raw Data'!$W:$W, 'Raw Data'!$AN:$AN,"&lt;=" &amp;DATE( MID($AV$3, 15, 4), MONTH("1 " &amp; BC$6 &amp; " " &amp;  MID($AV$3, 15, 4)) + 1, 0 ), 'Raw Data'!$AN:$AN,"&gt;" &amp;DATE( MID($AV$3, 15, 4), MONTH("1 " &amp; BC$6 &amp; " " &amp;  MID($AV$3, 15, 4)), 0 ), 'Raw Data'!$H:$H, "Ear*", 'Raw Data'!$P:$P,""&amp;'Raw Data'!$B$1,'Raw Data'!$D:$D,"&lt;&gt;*ithdr*",'Raw Data'!$D:$D,"&lt;&gt;*ancel*")</f>
        <v>0</v>
      </c>
      <c r="BD18" s="73"/>
      <c r="BE18" s="73"/>
      <c r="BF18" s="77"/>
    </row>
    <row r="19" ht="12.75" customHeight="1">
      <c r="A19" s="114" t="s">
        <v>164</v>
      </c>
      <c r="B19" s="73"/>
      <c r="C19" s="73"/>
      <c r="D19" s="73"/>
      <c r="E19" s="73"/>
      <c r="F19" s="73"/>
      <c r="G19" s="73"/>
      <c r="H19" s="73"/>
      <c r="I19" s="73"/>
      <c r="J19" s="77"/>
      <c r="K19" s="113">
        <f>SUMIFS('Raw Data'!$W:$W, 'Raw Data'!$AN:$AN,"&lt;=" &amp;DATE(LEFT($AV$3, 4), MONTH("1 " &amp; K$6 &amp; " " &amp; LEFT($AV$3, 4)) + 1, 0 ), 'Raw Data'!$AN:$AN,"&gt;" &amp;DATE(LEFT($AV$3, 4), MONTH("1 " &amp; K$6 &amp; " " &amp; LEFT($AV$3, 4)), 0 ), 'Raw Data'!$H:$H, "Non*", 'Raw Data'!$O:$O,""&amp;'Raw Data'!$B$1,'Raw Data'!$D:$D,"&lt;&gt;*ithdr*",'Raw Data'!$D:$D,"&lt;&gt;*ancel*",'Raw Data'!$P:$P,"--")
+
SUMIFS('Raw Data'!$W:$W, 'Raw Data'!$AN:$AN,"&lt;=" &amp;DATE(LEFT($AV$3, 4), MONTH("1 " &amp; K$6 &amp; " " &amp; LEFT($AV$3, 4)) + 1, 0 ), 'Raw Data'!$AN:$AN,"&gt;" &amp;DATE(LEFT($AV$3, 4), MONTH("1 " &amp; K$6 &amp; " " &amp; LEFT($AV$3, 4)), 0 ), 'Raw Data'!$H:$H, "Non*", 'Raw Data'!$P:$P,""&amp;'Raw Data'!$B$1,'Raw Data'!$D:$D,"&lt;&gt;*ithdr*",'Raw Data'!$D:$D,"&lt;&gt;*ancel*")</f>
        <v>0</v>
      </c>
      <c r="L19" s="73"/>
      <c r="M19" s="73"/>
      <c r="N19" s="77"/>
      <c r="O19" s="113">
        <f>SUMIFS('Raw Data'!$W:$W, 'Raw Data'!$AN:$AN,"&lt;=" &amp;DATE(LEFT($AV$3, 4), MONTH("1 " &amp; O$6 &amp; " " &amp; LEFT($AV$3, 4)) + 1, 0 ), 'Raw Data'!$AN:$AN,"&gt;" &amp;DATE(LEFT($AV$3, 4), MONTH("1 " &amp; O$6 &amp; " " &amp; LEFT($AV$3, 4)), 0 ), 'Raw Data'!$H:$H, "Non*", 'Raw Data'!$O:$O,""&amp;'Raw Data'!$B$1,'Raw Data'!$D:$D,"&lt;&gt;*ithdr*",'Raw Data'!$D:$D,"&lt;&gt;*ancel*",'Raw Data'!$P:$P,"--")
+
SUMIFS('Raw Data'!$W:$W, 'Raw Data'!$AN:$AN,"&lt;=" &amp;DATE(LEFT($AV$3, 4), MONTH("1 " &amp; O$6 &amp; " " &amp; LEFT($AV$3, 4)) + 1, 0 ), 'Raw Data'!$AN:$AN,"&gt;" &amp;DATE(LEFT($AV$3, 4), MONTH("1 " &amp; O$6 &amp; " " &amp; LEFT($AV$3, 4)), 0 ), 'Raw Data'!$H:$H, "Non*", 'Raw Data'!$P:$P,""&amp;'Raw Data'!$B$1,'Raw Data'!$D:$D,"&lt;&gt;*ithdr*",'Raw Data'!$D:$D,"&lt;&gt;*ancel*")</f>
        <v>0</v>
      </c>
      <c r="P19" s="73"/>
      <c r="Q19" s="73"/>
      <c r="R19" s="77"/>
      <c r="S19" s="113">
        <f>SUMIFS('Raw Data'!$W:$W, 'Raw Data'!$AN:$AN,"&lt;=" &amp;DATE(LEFT($AV$3, 4), MONTH("1 " &amp; S$6 &amp; " " &amp; LEFT($AV$3, 4)) + 1, 0 ), 'Raw Data'!$AN:$AN,"&gt;" &amp;DATE(LEFT($AV$3, 4), MONTH("1 " &amp; S$6 &amp; " " &amp; LEFT($AV$3, 4)), 0 ), 'Raw Data'!$H:$H, "Non*", 'Raw Data'!$O:$O,""&amp;'Raw Data'!$B$1,'Raw Data'!$D:$D,"&lt;&gt;*ithdr*",'Raw Data'!$D:$D,"&lt;&gt;*ancel*",'Raw Data'!$P:$P,"--")
+
SUMIFS('Raw Data'!$W:$W, 'Raw Data'!$AN:$AN,"&lt;=" &amp;DATE(LEFT($AV$3, 4), MONTH("1 " &amp; S$6 &amp; " " &amp; LEFT($AV$3, 4)) + 1, 0 ), 'Raw Data'!$AN:$AN,"&gt;" &amp;DATE(LEFT($AV$3, 4), MONTH("1 " &amp; S$6 &amp; " " &amp; LEFT($AV$3, 4)), 0 ), 'Raw Data'!$H:$H, "Non*", 'Raw Data'!$P:$P,""&amp;'Raw Data'!$B$1,'Raw Data'!$D:$D,"&lt;&gt;*ithdr*",'Raw Data'!$D:$D,"&lt;&gt;*ancel*")</f>
        <v>0</v>
      </c>
      <c r="T19" s="73"/>
      <c r="U19" s="73"/>
      <c r="V19" s="77"/>
      <c r="W19" s="113">
        <f>SUMIFS('Raw Data'!$W:$W, 'Raw Data'!$AN:$AN,"&lt;=" &amp;DATE(LEFT($AV$3, 4), MONTH("1 " &amp; W$6 &amp; " " &amp; LEFT($AV$3, 4)) + 1, 0 ), 'Raw Data'!$AN:$AN,"&gt;" &amp;DATE(LEFT($AV$3, 4), MONTH("1 " &amp; W$6 &amp; " " &amp; LEFT($AV$3, 4)), 0 ), 'Raw Data'!$H:$H, "Non*", 'Raw Data'!$O:$O,""&amp;'Raw Data'!$B$1,'Raw Data'!$D:$D,"&lt;&gt;*ithdr*",'Raw Data'!$D:$D,"&lt;&gt;*ancel*",'Raw Data'!$P:$P,"--")
+
SUMIFS('Raw Data'!$W:$W, 'Raw Data'!$AN:$AN,"&lt;=" &amp;DATE(LEFT($AV$3, 4), MONTH("1 " &amp; W$6 &amp; " " &amp; LEFT($AV$3, 4)) + 1, 0 ), 'Raw Data'!$AN:$AN,"&gt;" &amp;DATE(LEFT($AV$3, 4), MONTH("1 " &amp; W$6 &amp; " " &amp; LEFT($AV$3, 4)), 0 ), 'Raw Data'!$H:$H, "Non*", 'Raw Data'!$P:$P,""&amp;'Raw Data'!$B$1,'Raw Data'!$D:$D,"&lt;&gt;*ithdr*",'Raw Data'!$D:$D,"&lt;&gt;*ancel*")</f>
        <v>0</v>
      </c>
      <c r="X19" s="73"/>
      <c r="Y19" s="73"/>
      <c r="Z19" s="77"/>
      <c r="AA19" s="113">
        <f>SUMIFS('Raw Data'!$W:$W, 'Raw Data'!$AN:$AN,"&lt;=" &amp;DATE(LEFT($AV$3, 4), MONTH("1 " &amp; AA$6 &amp; " " &amp; LEFT($AV$3, 4)) + 1, 0 ), 'Raw Data'!$AN:$AN,"&gt;" &amp;DATE(LEFT($AV$3, 4), MONTH("1 " &amp; AA$6 &amp; " " &amp; LEFT($AV$3, 4)), 0 ), 'Raw Data'!$H:$H, "Non*", 'Raw Data'!$O:$O,""&amp;'Raw Data'!$B$1,'Raw Data'!$D:$D,"&lt;&gt;*ithdr*",'Raw Data'!$D:$D,"&lt;&gt;*ancel*",'Raw Data'!$P:$P,"--")
+
SUMIFS('Raw Data'!$W:$W, 'Raw Data'!$AN:$AN,"&lt;=" &amp;DATE(LEFT($AV$3, 4), MONTH("1 " &amp; AA$6 &amp; " " &amp; LEFT($AV$3, 4)) + 1, 0 ), 'Raw Data'!$AN:$AN,"&gt;" &amp;DATE(LEFT($AV$3, 4), MONTH("1 " &amp; AA$6 &amp; " " &amp; LEFT($AV$3, 4)), 0 ), 'Raw Data'!$H:$H, "Non*", 'Raw Data'!$P:$P,""&amp;'Raw Data'!$B$1,'Raw Data'!$D:$D,"&lt;&gt;*ithdr*",'Raw Data'!$D:$D,"&lt;&gt;*ancel*")</f>
        <v>0</v>
      </c>
      <c r="AB19" s="73"/>
      <c r="AC19" s="73"/>
      <c r="AD19" s="77"/>
      <c r="AE19" s="113">
        <f>SUMIFS('Raw Data'!$W:$W, 'Raw Data'!$AN:$AN,"&lt;=" &amp;DATE(LEFT($AV$3, 4), MONTH("1 " &amp; AE$6 &amp; " " &amp; LEFT($AV$3, 4)) + 1, 0 ), 'Raw Data'!$AN:$AN,"&gt;" &amp;DATE(LEFT($AV$3, 4), MONTH("1 " &amp; AE$6 &amp; " " &amp; LEFT($AV$3, 4)), 0 ), 'Raw Data'!$H:$H, "Non*", 'Raw Data'!$O:$O,""&amp;'Raw Data'!$B$1,'Raw Data'!$D:$D,"&lt;&gt;*ithdr*",'Raw Data'!$D:$D,"&lt;&gt;*ancel*",'Raw Data'!$P:$P,"--")
+
SUMIFS('Raw Data'!$W:$W, 'Raw Data'!$AN:$AN,"&lt;=" &amp;DATE(LEFT($AV$3, 4), MONTH("1 " &amp; AE$6 &amp; " " &amp; LEFT($AV$3, 4)) + 1, 0 ), 'Raw Data'!$AN:$AN,"&gt;" &amp;DATE(LEFT($AV$3, 4), MONTH("1 " &amp; AE$6 &amp; " " &amp; LEFT($AV$3, 4)), 0 ), 'Raw Data'!$H:$H, "Non*", 'Raw Data'!$P:$P,""&amp;'Raw Data'!$B$1,'Raw Data'!$D:$D,"&lt;&gt;*ithdr*",'Raw Data'!$D:$D,"&lt;&gt;*ancel*")</f>
        <v>0</v>
      </c>
      <c r="AF19" s="73"/>
      <c r="AG19" s="73"/>
      <c r="AH19" s="77"/>
      <c r="AI19" s="113">
        <f>SUMIFS('Raw Data'!$W:$W, 'Raw Data'!$AN:$AN,"&lt;=" &amp;DATE(LEFT($AV$3, 4), MONTH("1 " &amp; AI$6 &amp; " " &amp; LEFT($AV$3, 4)) + 1, 0 ), 'Raw Data'!$AN:$AN,"&gt;" &amp;DATE(LEFT($AV$3, 4), MONTH("1 " &amp; AI$6 &amp; " " &amp; LEFT($AV$3, 4)), 0 ), 'Raw Data'!$H:$H, "Non*", 'Raw Data'!$O:$O,""&amp;'Raw Data'!$B$1,'Raw Data'!$D:$D,"&lt;&gt;*ithdr*",'Raw Data'!$D:$D,"&lt;&gt;*ancel*",'Raw Data'!$P:$P,"--")
+
SUMIFS('Raw Data'!$W:$W, 'Raw Data'!$AN:$AN,"&lt;=" &amp;DATE(LEFT($AV$3, 4), MONTH("1 " &amp; AI$6 &amp; " " &amp; LEFT($AV$3, 4)) + 1, 0 ), 'Raw Data'!$AN:$AN,"&gt;" &amp;DATE(LEFT($AV$3, 4), MONTH("1 " &amp; AI$6 &amp; " " &amp; LEFT($AV$3, 4)), 0 ), 'Raw Data'!$H:$H, "Non*", 'Raw Data'!$P:$P,""&amp;'Raw Data'!$B$1,'Raw Data'!$D:$D,"&lt;&gt;*ithdr*",'Raw Data'!$D:$D,"&lt;&gt;*ancel*")</f>
        <v>0</v>
      </c>
      <c r="AJ19" s="73"/>
      <c r="AK19" s="73"/>
      <c r="AL19" s="77"/>
      <c r="AM19" s="113">
        <f>SUMIFS('Raw Data'!$W:$W, 'Raw Data'!$AN:$AN,"&lt;=" &amp;DATE(LEFT($AV$3, 4), MONTH("1 " &amp; AM$6 &amp; " " &amp; LEFT($AV$3, 4)) + 1, 0 ), 'Raw Data'!$AN:$AN,"&gt;" &amp;DATE(LEFT($AV$3, 4), MONTH("1 " &amp; AM$6 &amp; " " &amp; LEFT($AV$3, 4)), 0 ), 'Raw Data'!$H:$H, "Non*", 'Raw Data'!$O:$O,""&amp;'Raw Data'!$B$1,'Raw Data'!$D:$D,"&lt;&gt;*ithdr*",'Raw Data'!$D:$D,"&lt;&gt;*ancel*",'Raw Data'!$P:$P,"--")
+
SUMIFS('Raw Data'!$W:$W, 'Raw Data'!$AN:$AN,"&lt;=" &amp;DATE(LEFT($AV$3, 4), MONTH("1 " &amp; AM$6 &amp; " " &amp; LEFT($AV$3, 4)) + 1, 0 ), 'Raw Data'!$AN:$AN,"&gt;" &amp;DATE(LEFT($AV$3, 4), MONTH("1 " &amp; AM$6 &amp; " " &amp; LEFT($AV$3, 4)), 0 ), 'Raw Data'!$H:$H, "Non*", 'Raw Data'!$P:$P,""&amp;'Raw Data'!$B$1,'Raw Data'!$D:$D,"&lt;&gt;*ithdr*",'Raw Data'!$D:$D,"&lt;&gt;*ancel*")</f>
        <v>0</v>
      </c>
      <c r="AN19" s="73"/>
      <c r="AO19" s="73"/>
      <c r="AP19" s="77"/>
      <c r="AQ19" s="113">
        <f>SUMIFS('Raw Data'!$W:$W, 'Raw Data'!$AN:$AN,"&lt;=" &amp;DATE(LEFT($AV$3, 4), MONTH("1 " &amp; AQ$6 &amp; " " &amp; LEFT($AV$3, 4)) + 1, 0 ), 'Raw Data'!$AN:$AN,"&gt;" &amp;DATE(LEFT($AV$3, 4), MONTH("1 " &amp; AQ$6 &amp; " " &amp; LEFT($AV$3, 4)), 0 ), 'Raw Data'!$H:$H, "Non*", 'Raw Data'!$O:$O,""&amp;'Raw Data'!$B$1,'Raw Data'!$D:$D,"&lt;&gt;*ithdr*",'Raw Data'!$D:$D,"&lt;&gt;*ancel*",'Raw Data'!$P:$P,"--")
+
SUMIFS('Raw Data'!$W:$W, 'Raw Data'!$AN:$AN,"&lt;=" &amp;DATE(LEFT($AV$3, 4), MONTH("1 " &amp; AQ$6 &amp; " " &amp; LEFT($AV$3, 4)) + 1, 0 ), 'Raw Data'!$AN:$AN,"&gt;" &amp;DATE(LEFT($AV$3, 4), MONTH("1 " &amp; AQ$6 &amp; " " &amp; LEFT($AV$3, 4)), 0 ), 'Raw Data'!$H:$H, "Non*", 'Raw Data'!$P:$P,""&amp;'Raw Data'!$B$1,'Raw Data'!$D:$D,"&lt;&gt;*ithdr*",'Raw Data'!$D:$D,"&lt;&gt;*ancel*")</f>
        <v>0</v>
      </c>
      <c r="AR19" s="73"/>
      <c r="AS19" s="73"/>
      <c r="AT19" s="77"/>
      <c r="AU19" s="113">
        <f>SUMIFS('Raw Data'!$W:$W, 'Raw Data'!$AN:$AN,"&lt;=" &amp;DATE( MID($AV$3, 15, 4), MONTH("1 " &amp; AU$6 &amp; " " &amp;  MID($AV$3, 15, 4)) + 1, 0 ), 'Raw Data'!$AN:$AN,"&gt;" &amp;DATE( MID($AV$3, 15, 4), MONTH("1 " &amp; AU$6 &amp; " " &amp;  MID($AV$3, 15, 4)), 0 ), 'Raw Data'!$H:$H, "Non*", 'Raw Data'!$O:$O,""&amp;'Raw Data'!$B$1,'Raw Data'!$D:$D,"&lt;&gt;*ithdr*",'Raw Data'!$D:$D,"&lt;&gt;*ancel*",'Raw Data'!$P:$P,"--")
+
SUMIFS('Raw Data'!$W:$W, 'Raw Data'!$AN:$AN,"&lt;=" &amp;DATE( MID($AV$3, 15, 4), MONTH("1 " &amp; AU$6 &amp; " " &amp;  MID($AV$3, 15, 4)) + 1, 0 ), 'Raw Data'!$AN:$AN,"&gt;" &amp;DATE( MID($AV$3, 15, 4), MONTH("1 " &amp; AU$6 &amp; " " &amp;  MID($AV$3, 15, 4)), 0 ), 'Raw Data'!$H:$H, "Non*", 'Raw Data'!$P:$P,""&amp;'Raw Data'!$B$1,'Raw Data'!$D:$D,"&lt;&gt;*ithdr*",'Raw Data'!$D:$D,"&lt;&gt;*ancel*")</f>
        <v>0</v>
      </c>
      <c r="AV19" s="73"/>
      <c r="AW19" s="73"/>
      <c r="AX19" s="77"/>
      <c r="AY19" s="113">
        <f>SUMIFS('Raw Data'!$W:$W, 'Raw Data'!$AN:$AN,"&lt;=" &amp;DATE( MID($AV$3, 15, 4), MONTH("1 " &amp; AY$6 &amp; " " &amp;  MID($AV$3, 15, 4)) + 1, 0 ), 'Raw Data'!$AN:$AN,"&gt;" &amp;DATE( MID($AV$3, 15, 4), MONTH("1 " &amp; AY$6 &amp; " " &amp;  MID($AV$3, 15, 4)), 0 ), 'Raw Data'!$H:$H, "Non*", 'Raw Data'!$O:$O,""&amp;'Raw Data'!$B$1,'Raw Data'!$D:$D,"&lt;&gt;*ithdr*",'Raw Data'!$D:$D,"&lt;&gt;*ancel*",'Raw Data'!$P:$P,"--")
+
SUMIFS('Raw Data'!$W:$W, 'Raw Data'!$AN:$AN,"&lt;=" &amp;DATE( MID($AV$3, 15, 4), MONTH("1 " &amp; AY$6 &amp; " " &amp;  MID($AV$3, 15, 4)) + 1, 0 ), 'Raw Data'!$AN:$AN,"&gt;" &amp;DATE( MID($AV$3, 15, 4), MONTH("1 " &amp; AY$6 &amp; " " &amp;  MID($AV$3, 15, 4)), 0 ), 'Raw Data'!$H:$H, "Non*", 'Raw Data'!$P:$P,""&amp;'Raw Data'!$B$1,'Raw Data'!$D:$D,"&lt;&gt;*ithdr*",'Raw Data'!$D:$D,"&lt;&gt;*ancel*")</f>
        <v>0</v>
      </c>
      <c r="AZ19" s="73"/>
      <c r="BA19" s="73"/>
      <c r="BB19" s="77"/>
      <c r="BC19" s="113">
        <f>SUMIFS('Raw Data'!$W:$W, 'Raw Data'!$AN:$AN,"&lt;=" &amp;DATE( MID($AV$3, 15, 4), MONTH("1 " &amp; BC$6 &amp; " " &amp;  MID($AV$3, 15, 4)) + 1, 0 ), 'Raw Data'!$AN:$AN,"&gt;" &amp;DATE( MID($AV$3, 15, 4), MONTH("1 " &amp; BC$6 &amp; " " &amp;  MID($AV$3, 15, 4)), 0 ), 'Raw Data'!$H:$H, "Non*", 'Raw Data'!$O:$O,""&amp;'Raw Data'!$B$1,'Raw Data'!$D:$D,"&lt;&gt;*ithdr*",'Raw Data'!$D:$D,"&lt;&gt;*ancel*",'Raw Data'!$P:$P,"--")
+
SUMIFS('Raw Data'!$W:$W, 'Raw Data'!$AN:$AN,"&lt;=" &amp;DATE( MID($AV$3, 15, 4), MONTH("1 " &amp; BC$6 &amp; " " &amp;  MID($AV$3, 15, 4)) + 1, 0 ), 'Raw Data'!$AN:$AN,"&gt;" &amp;DATE( MID($AV$3, 15, 4), MONTH("1 " &amp; BC$6 &amp; " " &amp;  MID($AV$3, 15, 4)), 0 ), 'Raw Data'!$H:$H, "Non*", 'Raw Data'!$P:$P,""&amp;'Raw Data'!$B$1,'Raw Data'!$D:$D,"&lt;&gt;*ithdr*",'Raw Data'!$D:$D,"&lt;&gt;*ancel*")</f>
        <v>0</v>
      </c>
      <c r="BD19" s="73"/>
      <c r="BE19" s="73"/>
      <c r="BF19" s="77"/>
    </row>
    <row r="20" ht="12.75" customHeight="1">
      <c r="A20" s="75" t="s">
        <v>165</v>
      </c>
      <c r="B20" s="73"/>
      <c r="C20" s="73"/>
      <c r="D20" s="73"/>
      <c r="E20" s="73"/>
      <c r="F20" s="73"/>
      <c r="G20" s="73"/>
      <c r="H20" s="73"/>
      <c r="I20" s="73"/>
      <c r="J20" s="77"/>
      <c r="K20" s="113">
        <f>SUMIFS('Raw Data'!$U:$U, 'Raw Data'!$AN:$AN,"&lt;=" &amp;DATE(LEFT($AV$3, 4), MONTH("1 " &amp; K$6 &amp; " " &amp; LEFT($AV$3, 4)) + 1, 0 ), 'Raw Data'!$AN:$AN,"&gt;" &amp;DATE(LEFT($AV$3, 4), MONTH("1 " &amp; K$6 &amp; " " &amp; LEFT($AV$3, 4)), 0 ), 'Raw Data'!$O:$O,""&amp;'Raw Data'!$B$1,'Raw Data'!$D:$D,"&lt;&gt;*ithdr*",'Raw Data'!$D:$D,"&lt;&gt;*ancel*",'Raw Data'!$P:$P,"--")
+
SUMIFS('Raw Data'!$U:$U, 'Raw Data'!$AN:$AN,"&lt;=" &amp;DATE(LEFT($AV$3, 4), MONTH("1 " &amp; K$6 &amp; " " &amp; LEFT($AV$3, 4)) + 1, 0 ), 'Raw Data'!$AN:$AN,"&gt;" &amp;DATE(LEFT($AV$3, 4), MONTH("1 " &amp; K$6 &amp; " " &amp; LEFT($AV$3, 4)), 0 ), 'Raw Data'!$P:$P,""&amp;'Raw Data'!$B$1,'Raw Data'!$D:$D,"&lt;&gt;*ithdr*",'Raw Data'!$D:$D,"&lt;&gt;*ancel*")</f>
        <v>0</v>
      </c>
      <c r="L20" s="73"/>
      <c r="M20" s="73"/>
      <c r="N20" s="77"/>
      <c r="O20" s="113">
        <f>SUMIFS('Raw Data'!$U:$U, 'Raw Data'!$AN:$AN,"&lt;=" &amp;DATE(LEFT($AV$3, 4), MONTH("1 " &amp; O$6 &amp; " " &amp; LEFT($AV$3, 4)) + 1, 0 ), 'Raw Data'!$AN:$AN,"&gt;" &amp;DATE(LEFT($AV$3, 4), MONTH("1 " &amp; O$6 &amp; " " &amp; LEFT($AV$3, 4)), 0 ), 'Raw Data'!$O:$O,""&amp;'Raw Data'!$B$1,'Raw Data'!$D:$D,"&lt;&gt;*ithdr*",'Raw Data'!$D:$D,"&lt;&gt;*ancel*",'Raw Data'!$P:$P,"--")
+
SUMIFS('Raw Data'!$U:$U, 'Raw Data'!$AN:$AN,"&lt;=" &amp;DATE(LEFT($AV$3, 4), MONTH("1 " &amp; O$6 &amp; " " &amp; LEFT($AV$3, 4)) + 1, 0 ), 'Raw Data'!$AN:$AN,"&gt;" &amp;DATE(LEFT($AV$3, 4), MONTH("1 " &amp; O$6 &amp; " " &amp; LEFT($AV$3, 4)), 0 ), 'Raw Data'!$P:$P,""&amp;'Raw Data'!$B$1,'Raw Data'!$D:$D,"&lt;&gt;*ithdr*",'Raw Data'!$D:$D,"&lt;&gt;*ancel*")</f>
        <v>0</v>
      </c>
      <c r="P20" s="73"/>
      <c r="Q20" s="73"/>
      <c r="R20" s="77"/>
      <c r="S20" s="113">
        <f>SUMIFS('Raw Data'!$U:$U, 'Raw Data'!$AN:$AN,"&lt;=" &amp;DATE(LEFT($AV$3, 4), MONTH("1 " &amp; S$6 &amp; " " &amp; LEFT($AV$3, 4)) + 1, 0 ), 'Raw Data'!$AN:$AN,"&gt;" &amp;DATE(LEFT($AV$3, 4), MONTH("1 " &amp; S$6 &amp; " " &amp; LEFT($AV$3, 4)), 0 ), 'Raw Data'!$O:$O,""&amp;'Raw Data'!$B$1,'Raw Data'!$D:$D,"&lt;&gt;*ithdr*",'Raw Data'!$D:$D,"&lt;&gt;*ancel*",'Raw Data'!$P:$P,"--")
+
SUMIFS('Raw Data'!$U:$U, 'Raw Data'!$AN:$AN,"&lt;=" &amp;DATE(LEFT($AV$3, 4), MONTH("1 " &amp; S$6 &amp; " " &amp; LEFT($AV$3, 4)) + 1, 0 ), 'Raw Data'!$AN:$AN,"&gt;" &amp;DATE(LEFT($AV$3, 4), MONTH("1 " &amp; S$6 &amp; " " &amp; LEFT($AV$3, 4)), 0 ), 'Raw Data'!$P:$P,""&amp;'Raw Data'!$B$1,'Raw Data'!$D:$D,"&lt;&gt;*ithdr*",'Raw Data'!$D:$D,"&lt;&gt;*ancel*")</f>
        <v>0</v>
      </c>
      <c r="T20" s="73"/>
      <c r="U20" s="73"/>
      <c r="V20" s="77"/>
      <c r="W20" s="113">
        <f>SUMIFS('Raw Data'!$U:$U, 'Raw Data'!$AN:$AN,"&lt;=" &amp;DATE(LEFT($AV$3, 4), MONTH("1 " &amp; W$6 &amp; " " &amp; LEFT($AV$3, 4)) + 1, 0 ), 'Raw Data'!$AN:$AN,"&gt;" &amp;DATE(LEFT($AV$3, 4), MONTH("1 " &amp; W$6 &amp; " " &amp; LEFT($AV$3, 4)), 0 ), 'Raw Data'!$O:$O,""&amp;'Raw Data'!$B$1,'Raw Data'!$D:$D,"&lt;&gt;*ithdr*",'Raw Data'!$D:$D,"&lt;&gt;*ancel*",'Raw Data'!$P:$P,"--")
+
SUMIFS('Raw Data'!$U:$U, 'Raw Data'!$AN:$AN,"&lt;=" &amp;DATE(LEFT($AV$3, 4), MONTH("1 " &amp; W$6 &amp; " " &amp; LEFT($AV$3, 4)) + 1, 0 ), 'Raw Data'!$AN:$AN,"&gt;" &amp;DATE(LEFT($AV$3, 4), MONTH("1 " &amp; W$6 &amp; " " &amp; LEFT($AV$3, 4)), 0 ), 'Raw Data'!$P:$P,""&amp;'Raw Data'!$B$1,'Raw Data'!$D:$D,"&lt;&gt;*ithdr*",'Raw Data'!$D:$D,"&lt;&gt;*ancel*")</f>
        <v>0</v>
      </c>
      <c r="X20" s="73"/>
      <c r="Y20" s="73"/>
      <c r="Z20" s="77"/>
      <c r="AA20" s="113">
        <f>SUMIFS('Raw Data'!$U:$U, 'Raw Data'!$AN:$AN,"&lt;=" &amp;DATE(LEFT($AV$3, 4), MONTH("1 " &amp; AA$6 &amp; " " &amp; LEFT($AV$3, 4)) + 1, 0 ), 'Raw Data'!$AN:$AN,"&gt;" &amp;DATE(LEFT($AV$3, 4), MONTH("1 " &amp; AA$6 &amp; " " &amp; LEFT($AV$3, 4)), 0 ), 'Raw Data'!$O:$O,""&amp;'Raw Data'!$B$1,'Raw Data'!$D:$D,"&lt;&gt;*ithdr*",'Raw Data'!$D:$D,"&lt;&gt;*ancel*",'Raw Data'!$P:$P,"--")
+
SUMIFS('Raw Data'!$U:$U, 'Raw Data'!$AN:$AN,"&lt;=" &amp;DATE(LEFT($AV$3, 4), MONTH("1 " &amp; AA$6 &amp; " " &amp; LEFT($AV$3, 4)) + 1, 0 ), 'Raw Data'!$AN:$AN,"&gt;" &amp;DATE(LEFT($AV$3, 4), MONTH("1 " &amp; AA$6 &amp; " " &amp; LEFT($AV$3, 4)), 0 ), 'Raw Data'!$P:$P,""&amp;'Raw Data'!$B$1,'Raw Data'!$D:$D,"&lt;&gt;*ithdr*",'Raw Data'!$D:$D,"&lt;&gt;*ancel*")</f>
        <v>0</v>
      </c>
      <c r="AB20" s="73"/>
      <c r="AC20" s="73"/>
      <c r="AD20" s="77"/>
      <c r="AE20" s="113">
        <f>SUMIFS('Raw Data'!$U:$U, 'Raw Data'!$AN:$AN,"&lt;=" &amp;DATE(LEFT($AV$3, 4), MONTH("1 " &amp; AE$6 &amp; " " &amp; LEFT($AV$3, 4)) + 1, 0 ), 'Raw Data'!$AN:$AN,"&gt;" &amp;DATE(LEFT($AV$3, 4), MONTH("1 " &amp; AE$6 &amp; " " &amp; LEFT($AV$3, 4)), 0 ), 'Raw Data'!$O:$O,""&amp;'Raw Data'!$B$1,'Raw Data'!$D:$D,"&lt;&gt;*ithdr*",'Raw Data'!$D:$D,"&lt;&gt;*ancel*",'Raw Data'!$P:$P,"--")
+
SUMIFS('Raw Data'!$U:$U, 'Raw Data'!$AN:$AN,"&lt;=" &amp;DATE(LEFT($AV$3, 4), MONTH("1 " &amp; AE$6 &amp; " " &amp; LEFT($AV$3, 4)) + 1, 0 ), 'Raw Data'!$AN:$AN,"&gt;" &amp;DATE(LEFT($AV$3, 4), MONTH("1 " &amp; AE$6 &amp; " " &amp; LEFT($AV$3, 4)), 0 ), 'Raw Data'!$P:$P,""&amp;'Raw Data'!$B$1,'Raw Data'!$D:$D,"&lt;&gt;*ithdr*",'Raw Data'!$D:$D,"&lt;&gt;*ancel*")</f>
        <v>0</v>
      </c>
      <c r="AF20" s="73"/>
      <c r="AG20" s="73"/>
      <c r="AH20" s="77"/>
      <c r="AI20" s="113">
        <f>SUMIFS('Raw Data'!$U:$U, 'Raw Data'!$AN:$AN,"&lt;=" &amp;DATE(LEFT($AV$3, 4), MONTH("1 " &amp; AI$6 &amp; " " &amp; LEFT($AV$3, 4)) + 1, 0 ), 'Raw Data'!$AN:$AN,"&gt;" &amp;DATE(LEFT($AV$3, 4), MONTH("1 " &amp; AI$6 &amp; " " &amp; LEFT($AV$3, 4)), 0 ), 'Raw Data'!$O:$O,""&amp;'Raw Data'!$B$1,'Raw Data'!$D:$D,"&lt;&gt;*ithdr*",'Raw Data'!$D:$D,"&lt;&gt;*ancel*",'Raw Data'!$P:$P,"--")
+
SUMIFS('Raw Data'!$U:$U, 'Raw Data'!$AN:$AN,"&lt;=" &amp;DATE(LEFT($AV$3, 4), MONTH("1 " &amp; AI$6 &amp; " " &amp; LEFT($AV$3, 4)) + 1, 0 ), 'Raw Data'!$AN:$AN,"&gt;" &amp;DATE(LEFT($AV$3, 4), MONTH("1 " &amp; AI$6 &amp; " " &amp; LEFT($AV$3, 4)), 0 ), 'Raw Data'!$P:$P,""&amp;'Raw Data'!$B$1,'Raw Data'!$D:$D,"&lt;&gt;*ithdr*",'Raw Data'!$D:$D,"&lt;&gt;*ancel*")</f>
        <v>0</v>
      </c>
      <c r="AJ20" s="73"/>
      <c r="AK20" s="73"/>
      <c r="AL20" s="77"/>
      <c r="AM20" s="113">
        <f>SUMIFS('Raw Data'!$U:$U, 'Raw Data'!$AN:$AN,"&lt;=" &amp;DATE(LEFT($AV$3, 4), MONTH("1 " &amp; AM$6 &amp; " " &amp; LEFT($AV$3, 4)) + 1, 0 ), 'Raw Data'!$AN:$AN,"&gt;" &amp;DATE(LEFT($AV$3, 4), MONTH("1 " &amp; AM$6 &amp; " " &amp; LEFT($AV$3, 4)), 0 ), 'Raw Data'!$O:$O,""&amp;'Raw Data'!$B$1,'Raw Data'!$D:$D,"&lt;&gt;*ithdr*",'Raw Data'!$D:$D,"&lt;&gt;*ancel*",'Raw Data'!$P:$P,"--")
+
SUMIFS('Raw Data'!$U:$U, 'Raw Data'!$AN:$AN,"&lt;=" &amp;DATE(LEFT($AV$3, 4), MONTH("1 " &amp; AM$6 &amp; " " &amp; LEFT($AV$3, 4)) + 1, 0 ), 'Raw Data'!$AN:$AN,"&gt;" &amp;DATE(LEFT($AV$3, 4), MONTH("1 " &amp; AM$6 &amp; " " &amp; LEFT($AV$3, 4)), 0 ), 'Raw Data'!$P:$P,""&amp;'Raw Data'!$B$1,'Raw Data'!$D:$D,"&lt;&gt;*ithdr*",'Raw Data'!$D:$D,"&lt;&gt;*ancel*")</f>
        <v>0</v>
      </c>
      <c r="AN20" s="73"/>
      <c r="AO20" s="73"/>
      <c r="AP20" s="77"/>
      <c r="AQ20" s="113">
        <f>SUMIFS('Raw Data'!$U:$U, 'Raw Data'!$AN:$AN,"&lt;=" &amp;DATE(LEFT($AV$3, 4), MONTH("1 " &amp; AQ$6 &amp; " " &amp; LEFT($AV$3, 4)) + 1, 0 ), 'Raw Data'!$AN:$AN,"&gt;" &amp;DATE(LEFT($AV$3, 4), MONTH("1 " &amp; AQ$6 &amp; " " &amp; LEFT($AV$3, 4)), 0 ), 'Raw Data'!$O:$O,""&amp;'Raw Data'!$B$1,'Raw Data'!$D:$D,"&lt;&gt;*ithdr*",'Raw Data'!$D:$D,"&lt;&gt;*ancel*",'Raw Data'!$P:$P,"--")
+
SUMIFS('Raw Data'!$U:$U, 'Raw Data'!$AN:$AN,"&lt;=" &amp;DATE(LEFT($AV$3, 4), MONTH("1 " &amp; AQ$6 &amp; " " &amp; LEFT($AV$3, 4)) + 1, 0 ), 'Raw Data'!$AN:$AN,"&gt;" &amp;DATE(LEFT($AV$3, 4), MONTH("1 " &amp; AQ$6 &amp; " " &amp; LEFT($AV$3, 4)), 0 ), 'Raw Data'!$P:$P,""&amp;'Raw Data'!$B$1,'Raw Data'!$D:$D,"&lt;&gt;*ithdr*",'Raw Data'!$D:$D,"&lt;&gt;*ancel*")</f>
        <v>0</v>
      </c>
      <c r="AR20" s="73"/>
      <c r="AS20" s="73"/>
      <c r="AT20" s="77"/>
      <c r="AU20" s="113">
        <f>SUMIFS('Raw Data'!$U:$U, 'Raw Data'!$AN:$AN,"&lt;=" &amp;DATE( MID($AV$3, 15, 4), MONTH("1 " &amp; AU$6 &amp; " " &amp;  MID($AV$3, 15, 4)) + 1, 0 ), 'Raw Data'!$AN:$AN,"&gt;" &amp;DATE( MID($AV$3, 15, 4), MONTH("1 " &amp; AU$6 &amp; " " &amp;  MID($AV$3, 15, 4)), 0 ), 'Raw Data'!$O:$O,""&amp;'Raw Data'!$B$1,'Raw Data'!$D:$D,"&lt;&gt;*ithdr*",'Raw Data'!$D:$D,"&lt;&gt;*ancel*",'Raw Data'!$P:$P,"--")
+
SUMIFS('Raw Data'!$U:$U, 'Raw Data'!$AN:$AN,"&lt;=" &amp;DATE( MID($AV$3, 15, 4), MONTH("1 " &amp; AU$6 &amp; " " &amp;  MID($AV$3, 15, 4)) + 1, 0 ), 'Raw Data'!$AN:$AN,"&gt;" &amp;DATE( MID($AV$3, 15, 4), MONTH("1 " &amp; AU$6 &amp; " " &amp;  MID($AV$3, 15, 4)), 0 ), 'Raw Data'!$P:$P,""&amp;'Raw Data'!$B$1,'Raw Data'!$D:$D,"&lt;&gt;*ithdr*",'Raw Data'!$D:$D,"&lt;&gt;*ancel*")</f>
        <v>0</v>
      </c>
      <c r="AV20" s="73"/>
      <c r="AW20" s="73"/>
      <c r="AX20" s="77"/>
      <c r="AY20" s="113">
        <f>SUMIFS('Raw Data'!$U:$U, 'Raw Data'!$AN:$AN,"&lt;=" &amp;DATE( MID($AV$3, 15, 4), MONTH("1 " &amp; AY$6 &amp; " " &amp;  MID($AV$3, 15, 4)) + 1, 0 ), 'Raw Data'!$AN:$AN,"&gt;" &amp;DATE( MID($AV$3, 15, 4), MONTH("1 " &amp; AY$6 &amp; " " &amp;  MID($AV$3, 15, 4)), 0 ), 'Raw Data'!$O:$O,""&amp;'Raw Data'!$B$1,'Raw Data'!$D:$D,"&lt;&gt;*ithdr*",'Raw Data'!$D:$D,"&lt;&gt;*ancel*",'Raw Data'!$P:$P,"--")
+
SUMIFS('Raw Data'!$U:$U, 'Raw Data'!$AN:$AN,"&lt;=" &amp;DATE( MID($AV$3, 15, 4), MONTH("1 " &amp; AY$6 &amp; " " &amp;  MID($AV$3, 15, 4)) + 1, 0 ), 'Raw Data'!$AN:$AN,"&gt;" &amp;DATE( MID($AV$3, 15, 4), MONTH("1 " &amp; AY$6 &amp; " " &amp;  MID($AV$3, 15, 4)), 0 ), 'Raw Data'!$P:$P,""&amp;'Raw Data'!$B$1,'Raw Data'!$D:$D,"&lt;&gt;*ithdr*",'Raw Data'!$D:$D,"&lt;&gt;*ancel*")</f>
        <v>0</v>
      </c>
      <c r="AZ20" s="73"/>
      <c r="BA20" s="73"/>
      <c r="BB20" s="77"/>
      <c r="BC20" s="113">
        <f>SUMIFS('Raw Data'!$U:$U, 'Raw Data'!$AN:$AN,"&lt;=" &amp;DATE( MID($AV$3, 15, 4), MONTH("1 " &amp; BC$6 &amp; " " &amp;  MID($AV$3, 15, 4)) + 1, 0 ), 'Raw Data'!$AN:$AN,"&gt;" &amp;DATE( MID($AV$3, 15, 4), MONTH("1 " &amp; BC$6 &amp; " " &amp;  MID($AV$3, 15, 4)), 0 ), 'Raw Data'!$O:$O,""&amp;'Raw Data'!$B$1,'Raw Data'!$D:$D,"&lt;&gt;*ithdr*",'Raw Data'!$D:$D,"&lt;&gt;*ancel*",'Raw Data'!$P:$P,"--")
+
SUMIFS('Raw Data'!$U:$U, 'Raw Data'!$AN:$AN,"&lt;=" &amp;DATE( MID($AV$3, 15, 4), MONTH("1 " &amp; BC$6 &amp; " " &amp;  MID($AV$3, 15, 4)) + 1, 0 ), 'Raw Data'!$AN:$AN,"&gt;" &amp;DATE( MID($AV$3, 15, 4), MONTH("1 " &amp; BC$6 &amp; " " &amp;  MID($AV$3, 15, 4)), 0 ), 'Raw Data'!$P:$P,""&amp;'Raw Data'!$B$1,'Raw Data'!$D:$D,"&lt;&gt;*ithdr*",'Raw Data'!$D:$D,"&lt;&gt;*ancel*")</f>
        <v>0</v>
      </c>
      <c r="BD20" s="73"/>
      <c r="BE20" s="73"/>
      <c r="BF20" s="77"/>
    </row>
    <row r="21" ht="12.75" customHeight="1">
      <c r="A21" s="114" t="s">
        <v>166</v>
      </c>
      <c r="B21" s="73"/>
      <c r="C21" s="73"/>
      <c r="D21" s="73"/>
      <c r="E21" s="73"/>
      <c r="F21" s="73"/>
      <c r="G21" s="73"/>
      <c r="H21" s="73"/>
      <c r="I21" s="73"/>
      <c r="J21" s="77"/>
      <c r="K21" s="113">
        <f>SUMIFS('Raw Data'!$U:$U, 'Raw Data'!$AN:$AN,"&lt;=" &amp;DATE(LEFT($AV$3, 4), MONTH("1 " &amp; K$6 &amp; " " &amp; LEFT($AV$3, 4)) + 1, 0 ), 'Raw Data'!$AN:$AN,"&gt;" &amp;DATE(LEFT($AV$3, 4), MONTH("1 " &amp; K$6 &amp; " " &amp; LEFT($AV$3, 4)), 0 ), 'Raw Data'!$H:$H, "Ear*", 'Raw Data'!$O:$O,""&amp;'Raw Data'!$B$1,'Raw Data'!$D:$D,"&lt;&gt;*ithdr*",'Raw Data'!$D:$D,"&lt;&gt;*ancel*",'Raw Data'!$P:$P,"--")
+
SUMIFS('Raw Data'!$U:$U, 'Raw Data'!$AN:$AN,"&lt;=" &amp;DATE(LEFT($AV$3, 4), MONTH("1 " &amp; K$6 &amp; " " &amp; LEFT($AV$3, 4)) + 1, 0 ), 'Raw Data'!$AN:$AN,"&gt;" &amp;DATE(LEFT($AV$3, 4), MONTH("1 " &amp; K$6 &amp; " " &amp; LEFT($AV$3, 4)), 0 ), 'Raw Data'!$H:$H, "Ear*", 'Raw Data'!$P:$P,""&amp;'Raw Data'!$B$1,'Raw Data'!$D:$D,"&lt;&gt;*ithdr*",'Raw Data'!$D:$D,"&lt;&gt;*ancel*")</f>
        <v>0</v>
      </c>
      <c r="L21" s="73"/>
      <c r="M21" s="73"/>
      <c r="N21" s="77"/>
      <c r="O21" s="113">
        <f>SUMIFS('Raw Data'!$U:$U, 'Raw Data'!$AN:$AN,"&lt;=" &amp;DATE(LEFT($AV$3, 4), MONTH("1 " &amp; O$6 &amp; " " &amp; LEFT($AV$3, 4)) + 1, 0 ), 'Raw Data'!$AN:$AN,"&gt;" &amp;DATE(LEFT($AV$3, 4), MONTH("1 " &amp; O$6 &amp; " " &amp; LEFT($AV$3, 4)), 0 ), 'Raw Data'!$H:$H, "Ear*", 'Raw Data'!$O:$O,""&amp;'Raw Data'!$B$1,'Raw Data'!$D:$D,"&lt;&gt;*ithdr*",'Raw Data'!$D:$D,"&lt;&gt;*ancel*",'Raw Data'!$P:$P,"--")
+
SUMIFS('Raw Data'!$U:$U, 'Raw Data'!$AN:$AN,"&lt;=" &amp;DATE(LEFT($AV$3, 4), MONTH("1 " &amp; O$6 &amp; " " &amp; LEFT($AV$3, 4)) + 1, 0 ), 'Raw Data'!$AN:$AN,"&gt;" &amp;DATE(LEFT($AV$3, 4), MONTH("1 " &amp; O$6 &amp; " " &amp; LEFT($AV$3, 4)), 0 ), 'Raw Data'!$H:$H, "Ear*", 'Raw Data'!$P:$P,""&amp;'Raw Data'!$B$1,'Raw Data'!$D:$D,"&lt;&gt;*ithdr*",'Raw Data'!$D:$D,"&lt;&gt;*ancel*")</f>
        <v>0</v>
      </c>
      <c r="P21" s="73"/>
      <c r="Q21" s="73"/>
      <c r="R21" s="77"/>
      <c r="S21" s="113">
        <f>SUMIFS('Raw Data'!$U:$U, 'Raw Data'!$AN:$AN,"&lt;=" &amp;DATE(LEFT($AV$3, 4), MONTH("1 " &amp; S$6 &amp; " " &amp; LEFT($AV$3, 4)) + 1, 0 ), 'Raw Data'!$AN:$AN,"&gt;" &amp;DATE(LEFT($AV$3, 4), MONTH("1 " &amp; S$6 &amp; " " &amp; LEFT($AV$3, 4)), 0 ), 'Raw Data'!$H:$H, "Ear*", 'Raw Data'!$O:$O,""&amp;'Raw Data'!$B$1,'Raw Data'!$D:$D,"&lt;&gt;*ithdr*",'Raw Data'!$D:$D,"&lt;&gt;*ancel*",'Raw Data'!$P:$P,"--")
+
SUMIFS('Raw Data'!$U:$U, 'Raw Data'!$AN:$AN,"&lt;=" &amp;DATE(LEFT($AV$3, 4), MONTH("1 " &amp; S$6 &amp; " " &amp; LEFT($AV$3, 4)) + 1, 0 ), 'Raw Data'!$AN:$AN,"&gt;" &amp;DATE(LEFT($AV$3, 4), MONTH("1 " &amp; S$6 &amp; " " &amp; LEFT($AV$3, 4)), 0 ), 'Raw Data'!$H:$H, "Ear*", 'Raw Data'!$P:$P,""&amp;'Raw Data'!$B$1,'Raw Data'!$D:$D,"&lt;&gt;*ithdr*",'Raw Data'!$D:$D,"&lt;&gt;*ancel*")</f>
        <v>0</v>
      </c>
      <c r="T21" s="73"/>
      <c r="U21" s="73"/>
      <c r="V21" s="77"/>
      <c r="W21" s="113">
        <f>SUMIFS('Raw Data'!$U:$U, 'Raw Data'!$AN:$AN,"&lt;=" &amp;DATE(LEFT($AV$3, 4), MONTH("1 " &amp; W$6 &amp; " " &amp; LEFT($AV$3, 4)) + 1, 0 ), 'Raw Data'!$AN:$AN,"&gt;" &amp;DATE(LEFT($AV$3, 4), MONTH("1 " &amp; W$6 &amp; " " &amp; LEFT($AV$3, 4)), 0 ), 'Raw Data'!$H:$H, "Ear*", 'Raw Data'!$O:$O,""&amp;'Raw Data'!$B$1,'Raw Data'!$D:$D,"&lt;&gt;*ithdr*",'Raw Data'!$D:$D,"&lt;&gt;*ancel*",'Raw Data'!$P:$P,"--")
+
SUMIFS('Raw Data'!$U:$U, 'Raw Data'!$AN:$AN,"&lt;=" &amp;DATE(LEFT($AV$3, 4), MONTH("1 " &amp; W$6 &amp; " " &amp; LEFT($AV$3, 4)) + 1, 0 ), 'Raw Data'!$AN:$AN,"&gt;" &amp;DATE(LEFT($AV$3, 4), MONTH("1 " &amp; W$6 &amp; " " &amp; LEFT($AV$3, 4)), 0 ), 'Raw Data'!$H:$H, "Ear*", 'Raw Data'!$P:$P,""&amp;'Raw Data'!$B$1,'Raw Data'!$D:$D,"&lt;&gt;*ithdr*",'Raw Data'!$D:$D,"&lt;&gt;*ancel*")</f>
        <v>0</v>
      </c>
      <c r="X21" s="73"/>
      <c r="Y21" s="73"/>
      <c r="Z21" s="77"/>
      <c r="AA21" s="113">
        <f>SUMIFS('Raw Data'!$U:$U, 'Raw Data'!$AN:$AN,"&lt;=" &amp;DATE(LEFT($AV$3, 4), MONTH("1 " &amp; AA$6 &amp; " " &amp; LEFT($AV$3, 4)) + 1, 0 ), 'Raw Data'!$AN:$AN,"&gt;" &amp;DATE(LEFT($AV$3, 4), MONTH("1 " &amp; AA$6 &amp; " " &amp; LEFT($AV$3, 4)), 0 ), 'Raw Data'!$H:$H, "Ear*", 'Raw Data'!$O:$O,""&amp;'Raw Data'!$B$1,'Raw Data'!$D:$D,"&lt;&gt;*ithdr*",'Raw Data'!$D:$D,"&lt;&gt;*ancel*",'Raw Data'!$P:$P,"--")
+
SUMIFS('Raw Data'!$U:$U, 'Raw Data'!$AN:$AN,"&lt;=" &amp;DATE(LEFT($AV$3, 4), MONTH("1 " &amp; AA$6 &amp; " " &amp; LEFT($AV$3, 4)) + 1, 0 ), 'Raw Data'!$AN:$AN,"&gt;" &amp;DATE(LEFT($AV$3, 4), MONTH("1 " &amp; AA$6 &amp; " " &amp; LEFT($AV$3, 4)), 0 ), 'Raw Data'!$H:$H, "Ear*", 'Raw Data'!$P:$P,""&amp;'Raw Data'!$B$1,'Raw Data'!$D:$D,"&lt;&gt;*ithdr*",'Raw Data'!$D:$D,"&lt;&gt;*ancel*")</f>
        <v>0</v>
      </c>
      <c r="AB21" s="73"/>
      <c r="AC21" s="73"/>
      <c r="AD21" s="77"/>
      <c r="AE21" s="113">
        <f>SUMIFS('Raw Data'!$U:$U, 'Raw Data'!$AN:$AN,"&lt;=" &amp;DATE(LEFT($AV$3, 4), MONTH("1 " &amp; AE$6 &amp; " " &amp; LEFT($AV$3, 4)) + 1, 0 ), 'Raw Data'!$AN:$AN,"&gt;" &amp;DATE(LEFT($AV$3, 4), MONTH("1 " &amp; AE$6 &amp; " " &amp; LEFT($AV$3, 4)), 0 ), 'Raw Data'!$H:$H, "Ear*", 'Raw Data'!$O:$O,""&amp;'Raw Data'!$B$1,'Raw Data'!$D:$D,"&lt;&gt;*ithdr*",'Raw Data'!$D:$D,"&lt;&gt;*ancel*",'Raw Data'!$P:$P,"--")
+
SUMIFS('Raw Data'!$U:$U, 'Raw Data'!$AN:$AN,"&lt;=" &amp;DATE(LEFT($AV$3, 4), MONTH("1 " &amp; AE$6 &amp; " " &amp; LEFT($AV$3, 4)) + 1, 0 ), 'Raw Data'!$AN:$AN,"&gt;" &amp;DATE(LEFT($AV$3, 4), MONTH("1 " &amp; AE$6 &amp; " " &amp; LEFT($AV$3, 4)), 0 ), 'Raw Data'!$H:$H, "Ear*", 'Raw Data'!$P:$P,""&amp;'Raw Data'!$B$1,'Raw Data'!$D:$D,"&lt;&gt;*ithdr*",'Raw Data'!$D:$D,"&lt;&gt;*ancel*")</f>
        <v>0</v>
      </c>
      <c r="AF21" s="73"/>
      <c r="AG21" s="73"/>
      <c r="AH21" s="77"/>
      <c r="AI21" s="113">
        <f>SUMIFS('Raw Data'!$U:$U, 'Raw Data'!$AN:$AN,"&lt;=" &amp;DATE(LEFT($AV$3, 4), MONTH("1 " &amp; AI$6 &amp; " " &amp; LEFT($AV$3, 4)) + 1, 0 ), 'Raw Data'!$AN:$AN,"&gt;" &amp;DATE(LEFT($AV$3, 4), MONTH("1 " &amp; AI$6 &amp; " " &amp; LEFT($AV$3, 4)), 0 ), 'Raw Data'!$H:$H, "Ear*", 'Raw Data'!$O:$O,""&amp;'Raw Data'!$B$1,'Raw Data'!$D:$D,"&lt;&gt;*ithdr*",'Raw Data'!$D:$D,"&lt;&gt;*ancel*",'Raw Data'!$P:$P,"--")
+
SUMIFS('Raw Data'!$U:$U, 'Raw Data'!$AN:$AN,"&lt;=" &amp;DATE(LEFT($AV$3, 4), MONTH("1 " &amp; AI$6 &amp; " " &amp; LEFT($AV$3, 4)) + 1, 0 ), 'Raw Data'!$AN:$AN,"&gt;" &amp;DATE(LEFT($AV$3, 4), MONTH("1 " &amp; AI$6 &amp; " " &amp; LEFT($AV$3, 4)), 0 ), 'Raw Data'!$H:$H, "Ear*", 'Raw Data'!$P:$P,""&amp;'Raw Data'!$B$1,'Raw Data'!$D:$D,"&lt;&gt;*ithdr*",'Raw Data'!$D:$D,"&lt;&gt;*ancel*")</f>
        <v>0</v>
      </c>
      <c r="AJ21" s="73"/>
      <c r="AK21" s="73"/>
      <c r="AL21" s="77"/>
      <c r="AM21" s="113">
        <f>SUMIFS('Raw Data'!$U:$U, 'Raw Data'!$AN:$AN,"&lt;=" &amp;DATE(LEFT($AV$3, 4), MONTH("1 " &amp; AM$6 &amp; " " &amp; LEFT($AV$3, 4)) + 1, 0 ), 'Raw Data'!$AN:$AN,"&gt;" &amp;DATE(LEFT($AV$3, 4), MONTH("1 " &amp; AM$6 &amp; " " &amp; LEFT($AV$3, 4)), 0 ), 'Raw Data'!$H:$H, "Ear*", 'Raw Data'!$O:$O,""&amp;'Raw Data'!$B$1,'Raw Data'!$D:$D,"&lt;&gt;*ithdr*",'Raw Data'!$D:$D,"&lt;&gt;*ancel*",'Raw Data'!$P:$P,"--")
+
SUMIFS('Raw Data'!$U:$U, 'Raw Data'!$AN:$AN,"&lt;=" &amp;DATE(LEFT($AV$3, 4), MONTH("1 " &amp; AM$6 &amp; " " &amp; LEFT($AV$3, 4)) + 1, 0 ), 'Raw Data'!$AN:$AN,"&gt;" &amp;DATE(LEFT($AV$3, 4), MONTH("1 " &amp; AM$6 &amp; " " &amp; LEFT($AV$3, 4)), 0 ), 'Raw Data'!$H:$H, "Ear*", 'Raw Data'!$P:$P,""&amp;'Raw Data'!$B$1,'Raw Data'!$D:$D,"&lt;&gt;*ithdr*",'Raw Data'!$D:$D,"&lt;&gt;*ancel*")</f>
        <v>0</v>
      </c>
      <c r="AN21" s="73"/>
      <c r="AO21" s="73"/>
      <c r="AP21" s="77"/>
      <c r="AQ21" s="113">
        <f>SUMIFS('Raw Data'!$U:$U, 'Raw Data'!$AN:$AN,"&lt;=" &amp;DATE(LEFT($AV$3, 4), MONTH("1 " &amp; AQ$6 &amp; " " &amp; LEFT($AV$3, 4)) + 1, 0 ), 'Raw Data'!$AN:$AN,"&gt;" &amp;DATE(LEFT($AV$3, 4), MONTH("1 " &amp; AQ$6 &amp; " " &amp; LEFT($AV$3, 4)), 0 ), 'Raw Data'!$H:$H, "Ear*", 'Raw Data'!$O:$O,""&amp;'Raw Data'!$B$1,'Raw Data'!$D:$D,"&lt;&gt;*ithdr*",'Raw Data'!$D:$D,"&lt;&gt;*ancel*",'Raw Data'!$P:$P,"--")
+
SUMIFS('Raw Data'!$U:$U, 'Raw Data'!$AN:$AN,"&lt;=" &amp;DATE(LEFT($AV$3, 4), MONTH("1 " &amp; AQ$6 &amp; " " &amp; LEFT($AV$3, 4)) + 1, 0 ), 'Raw Data'!$AN:$AN,"&gt;" &amp;DATE(LEFT($AV$3, 4), MONTH("1 " &amp; AQ$6 &amp; " " &amp; LEFT($AV$3, 4)), 0 ), 'Raw Data'!$H:$H, "Ear*", 'Raw Data'!$P:$P,""&amp;'Raw Data'!$B$1,'Raw Data'!$D:$D,"&lt;&gt;*ithdr*",'Raw Data'!$D:$D,"&lt;&gt;*ancel*")</f>
        <v>0</v>
      </c>
      <c r="AR21" s="73"/>
      <c r="AS21" s="73"/>
      <c r="AT21" s="77"/>
      <c r="AU21" s="113">
        <f>SUMIFS('Raw Data'!$U:$U, 'Raw Data'!$AN:$AN,"&lt;=" &amp;DATE( MID($AV$3, 15, 4), MONTH("1 " &amp; AU$6 &amp; " " &amp;  MID($AV$3, 15, 4)) + 1, 0 ), 'Raw Data'!$AN:$AN,"&gt;" &amp;DATE( MID($AV$3, 15, 4), MONTH("1 " &amp; AU$6 &amp; " " &amp;  MID($AV$3, 15, 4)), 0 ), 'Raw Data'!$H:$H, "Ear*", 'Raw Data'!$O:$O,""&amp;'Raw Data'!$B$1,'Raw Data'!$D:$D,"&lt;&gt;*ithdr*",'Raw Data'!$D:$D,"&lt;&gt;*ancel*",'Raw Data'!$P:$P,"--")
+
SUMIFS('Raw Data'!$U:$U, 'Raw Data'!$AN:$AN,"&lt;=" &amp;DATE( MID($AV$3, 15, 4), MONTH("1 " &amp; AU$6 &amp; " " &amp;  MID($AV$3, 15, 4)) + 1, 0 ), 'Raw Data'!$AN:$AN,"&gt;" &amp;DATE( MID($AV$3, 15, 4), MONTH("1 " &amp; AU$6 &amp; " " &amp;  MID($AV$3, 15, 4)), 0 ), 'Raw Data'!$H:$H, "Ear*", 'Raw Data'!$P:$P,""&amp;'Raw Data'!$B$1,'Raw Data'!$D:$D,"&lt;&gt;*ithdr*",'Raw Data'!$D:$D,"&lt;&gt;*ancel*")</f>
        <v>0</v>
      </c>
      <c r="AV21" s="73"/>
      <c r="AW21" s="73"/>
      <c r="AX21" s="77"/>
      <c r="AY21" s="113">
        <f>SUMIFS('Raw Data'!$U:$U, 'Raw Data'!$AN:$AN,"&lt;=" &amp;DATE( MID($AV$3, 15, 4), MONTH("1 " &amp; AY$6 &amp; " " &amp;  MID($AV$3, 15, 4)) + 1, 0 ), 'Raw Data'!$AN:$AN,"&gt;" &amp;DATE( MID($AV$3, 15, 4), MONTH("1 " &amp; AY$6 &amp; " " &amp;  MID($AV$3, 15, 4)), 0 ), 'Raw Data'!$H:$H, "Ear*", 'Raw Data'!$O:$O,""&amp;'Raw Data'!$B$1,'Raw Data'!$D:$D,"&lt;&gt;*ithdr*",'Raw Data'!$D:$D,"&lt;&gt;*ancel*",'Raw Data'!$P:$P,"--")
+
SUMIFS('Raw Data'!$U:$U, 'Raw Data'!$AN:$AN,"&lt;=" &amp;DATE( MID($AV$3, 15, 4), MONTH("1 " &amp; AY$6 &amp; " " &amp;  MID($AV$3, 15, 4)) + 1, 0 ), 'Raw Data'!$AN:$AN,"&gt;" &amp;DATE( MID($AV$3, 15, 4), MONTH("1 " &amp; AY$6 &amp; " " &amp;  MID($AV$3, 15, 4)), 0 ), 'Raw Data'!$H:$H, "Ear*", 'Raw Data'!$P:$P,""&amp;'Raw Data'!$B$1,'Raw Data'!$D:$D,"&lt;&gt;*ithdr*",'Raw Data'!$D:$D,"&lt;&gt;*ancel*")</f>
        <v>0</v>
      </c>
      <c r="AZ21" s="73"/>
      <c r="BA21" s="73"/>
      <c r="BB21" s="77"/>
      <c r="BC21" s="113">
        <f>SUMIFS('Raw Data'!$U:$U, 'Raw Data'!$AN:$AN,"&lt;=" &amp;DATE( MID($AV$3, 15, 4), MONTH("1 " &amp; BC$6 &amp; " " &amp;  MID($AV$3, 15, 4)) + 1, 0 ), 'Raw Data'!$AN:$AN,"&gt;" &amp;DATE( MID($AV$3, 15, 4), MONTH("1 " &amp; BC$6 &amp; " " &amp;  MID($AV$3, 15, 4)), 0 ), 'Raw Data'!$H:$H, "Ear*", 'Raw Data'!$O:$O,""&amp;'Raw Data'!$B$1,'Raw Data'!$D:$D,"&lt;&gt;*ithdr*",'Raw Data'!$D:$D,"&lt;&gt;*ancel*",'Raw Data'!$P:$P,"--")
+
SUMIFS('Raw Data'!$U:$U, 'Raw Data'!$AN:$AN,"&lt;=" &amp;DATE( MID($AV$3, 15, 4), MONTH("1 " &amp; BC$6 &amp; " " &amp;  MID($AV$3, 15, 4)) + 1, 0 ), 'Raw Data'!$AN:$AN,"&gt;" &amp;DATE( MID($AV$3, 15, 4), MONTH("1 " &amp; BC$6 &amp; " " &amp;  MID($AV$3, 15, 4)), 0 ), 'Raw Data'!$H:$H, "Ear*", 'Raw Data'!$P:$P,""&amp;'Raw Data'!$B$1,'Raw Data'!$D:$D,"&lt;&gt;*ithdr*",'Raw Data'!$D:$D,"&lt;&gt;*ancel*")</f>
        <v>0</v>
      </c>
      <c r="BD21" s="73"/>
      <c r="BE21" s="73"/>
      <c r="BF21" s="77"/>
    </row>
    <row r="22" ht="12.75" customHeight="1">
      <c r="A22" s="114" t="s">
        <v>167</v>
      </c>
      <c r="B22" s="73"/>
      <c r="C22" s="73"/>
      <c r="D22" s="73"/>
      <c r="E22" s="73"/>
      <c r="F22" s="73"/>
      <c r="G22" s="73"/>
      <c r="H22" s="73"/>
      <c r="I22" s="73"/>
      <c r="J22" s="77"/>
      <c r="K22" s="113">
        <f>SUMIFS('Raw Data'!$U:$U, 'Raw Data'!$AN:$AN,"&lt;=" &amp;DATE(LEFT($AV$3, 4), MONTH("1 " &amp; K$6 &amp; " " &amp; LEFT($AV$3, 4)) + 1, 0 ), 'Raw Data'!$AN:$AN,"&gt;" &amp;DATE(LEFT($AV$3, 4), MONTH("1 " &amp; K$6 &amp; " " &amp; LEFT($AV$3, 4)), 0 ), 'Raw Data'!$H:$H, "Non*", 'Raw Data'!$O:$O,""&amp;'Raw Data'!$B$1,'Raw Data'!$D:$D,"&lt;&gt;*ithdr*",'Raw Data'!$D:$D,"&lt;&gt;*ancel*",'Raw Data'!$P:$P,"--")
+
SUMIFS('Raw Data'!$U:$U, 'Raw Data'!$AN:$AN,"&lt;=" &amp;DATE(LEFT($AV$3, 4), MONTH("1 " &amp; K$6 &amp; " " &amp; LEFT($AV$3, 4)) + 1, 0 ), 'Raw Data'!$AN:$AN,"&gt;" &amp;DATE(LEFT($AV$3, 4), MONTH("1 " &amp; K$6 &amp; " " &amp; LEFT($AV$3, 4)), 0 ), 'Raw Data'!$H:$H, "Non*", 'Raw Data'!$P:$P,""&amp;'Raw Data'!$B$1,'Raw Data'!$D:$D,"&lt;&gt;*ithdr*",'Raw Data'!$D:$D,"&lt;&gt;*ancel*")</f>
        <v>0</v>
      </c>
      <c r="L22" s="73"/>
      <c r="M22" s="73"/>
      <c r="N22" s="77"/>
      <c r="O22" s="113">
        <f>SUMIFS('Raw Data'!$U:$U, 'Raw Data'!$AN:$AN,"&lt;=" &amp;DATE(LEFT($AV$3, 4), MONTH("1 " &amp; O$6 &amp; " " &amp; LEFT($AV$3, 4)) + 1, 0 ), 'Raw Data'!$AN:$AN,"&gt;" &amp;DATE(LEFT($AV$3, 4), MONTH("1 " &amp; O$6 &amp; " " &amp; LEFT($AV$3, 4)), 0 ), 'Raw Data'!$H:$H, "Non*", 'Raw Data'!$O:$O,""&amp;'Raw Data'!$B$1,'Raw Data'!$D:$D,"&lt;&gt;*ithdr*",'Raw Data'!$D:$D,"&lt;&gt;*ancel*",'Raw Data'!$P:$P,"--")
+
SUMIFS('Raw Data'!$U:$U, 'Raw Data'!$AN:$AN,"&lt;=" &amp;DATE(LEFT($AV$3, 4), MONTH("1 " &amp; O$6 &amp; " " &amp; LEFT($AV$3, 4)) + 1, 0 ), 'Raw Data'!$AN:$AN,"&gt;" &amp;DATE(LEFT($AV$3, 4), MONTH("1 " &amp; O$6 &amp; " " &amp; LEFT($AV$3, 4)), 0 ), 'Raw Data'!$H:$H, "Non*", 'Raw Data'!$P:$P,""&amp;'Raw Data'!$B$1,'Raw Data'!$D:$D,"&lt;&gt;*ithdr*",'Raw Data'!$D:$D,"&lt;&gt;*ancel*")</f>
        <v>0</v>
      </c>
      <c r="P22" s="73"/>
      <c r="Q22" s="73"/>
      <c r="R22" s="77"/>
      <c r="S22" s="113">
        <f>SUMIFS('Raw Data'!$U:$U, 'Raw Data'!$AN:$AN,"&lt;=" &amp;DATE(LEFT($AV$3, 4), MONTH("1 " &amp; S$6 &amp; " " &amp; LEFT($AV$3, 4)) + 1, 0 ), 'Raw Data'!$AN:$AN,"&gt;" &amp;DATE(LEFT($AV$3, 4), MONTH("1 " &amp; S$6 &amp; " " &amp; LEFT($AV$3, 4)), 0 ), 'Raw Data'!$H:$H, "Non*", 'Raw Data'!$O:$O,""&amp;'Raw Data'!$B$1,'Raw Data'!$D:$D,"&lt;&gt;*ithdr*",'Raw Data'!$D:$D,"&lt;&gt;*ancel*",'Raw Data'!$P:$P,"--")
+
SUMIFS('Raw Data'!$U:$U, 'Raw Data'!$AN:$AN,"&lt;=" &amp;DATE(LEFT($AV$3, 4), MONTH("1 " &amp; S$6 &amp; " " &amp; LEFT($AV$3, 4)) + 1, 0 ), 'Raw Data'!$AN:$AN,"&gt;" &amp;DATE(LEFT($AV$3, 4), MONTH("1 " &amp; S$6 &amp; " " &amp; LEFT($AV$3, 4)), 0 ), 'Raw Data'!$H:$H, "Non*", 'Raw Data'!$P:$P,""&amp;'Raw Data'!$B$1,'Raw Data'!$D:$D,"&lt;&gt;*ithdr*",'Raw Data'!$D:$D,"&lt;&gt;*ancel*")</f>
        <v>0</v>
      </c>
      <c r="T22" s="73"/>
      <c r="U22" s="73"/>
      <c r="V22" s="77"/>
      <c r="W22" s="113">
        <f>SUMIFS('Raw Data'!$U:$U, 'Raw Data'!$AN:$AN,"&lt;=" &amp;DATE(LEFT($AV$3, 4), MONTH("1 " &amp; W$6 &amp; " " &amp; LEFT($AV$3, 4)) + 1, 0 ), 'Raw Data'!$AN:$AN,"&gt;" &amp;DATE(LEFT($AV$3, 4), MONTH("1 " &amp; W$6 &amp; " " &amp; LEFT($AV$3, 4)), 0 ), 'Raw Data'!$H:$H, "Non*", 'Raw Data'!$O:$O,""&amp;'Raw Data'!$B$1,'Raw Data'!$D:$D,"&lt;&gt;*ithdr*",'Raw Data'!$D:$D,"&lt;&gt;*ancel*",'Raw Data'!$P:$P,"--")
+
SUMIFS('Raw Data'!$U:$U, 'Raw Data'!$AN:$AN,"&lt;=" &amp;DATE(LEFT($AV$3, 4), MONTH("1 " &amp; W$6 &amp; " " &amp; LEFT($AV$3, 4)) + 1, 0 ), 'Raw Data'!$AN:$AN,"&gt;" &amp;DATE(LEFT($AV$3, 4), MONTH("1 " &amp; W$6 &amp; " " &amp; LEFT($AV$3, 4)), 0 ), 'Raw Data'!$H:$H, "Non*", 'Raw Data'!$P:$P,""&amp;'Raw Data'!$B$1,'Raw Data'!$D:$D,"&lt;&gt;*ithdr*",'Raw Data'!$D:$D,"&lt;&gt;*ancel*")</f>
        <v>0</v>
      </c>
      <c r="X22" s="73"/>
      <c r="Y22" s="73"/>
      <c r="Z22" s="77"/>
      <c r="AA22" s="113">
        <f>SUMIFS('Raw Data'!$U:$U, 'Raw Data'!$AN:$AN,"&lt;=" &amp;DATE(LEFT($AV$3, 4), MONTH("1 " &amp; AA$6 &amp; " " &amp; LEFT($AV$3, 4)) + 1, 0 ), 'Raw Data'!$AN:$AN,"&gt;" &amp;DATE(LEFT($AV$3, 4), MONTH("1 " &amp; AA$6 &amp; " " &amp; LEFT($AV$3, 4)), 0 ), 'Raw Data'!$H:$H, "Non*", 'Raw Data'!$O:$O,""&amp;'Raw Data'!$B$1,'Raw Data'!$D:$D,"&lt;&gt;*ithdr*",'Raw Data'!$D:$D,"&lt;&gt;*ancel*",'Raw Data'!$P:$P,"--")
+
SUMIFS('Raw Data'!$U:$U, 'Raw Data'!$AN:$AN,"&lt;=" &amp;DATE(LEFT($AV$3, 4), MONTH("1 " &amp; AA$6 &amp; " " &amp; LEFT($AV$3, 4)) + 1, 0 ), 'Raw Data'!$AN:$AN,"&gt;" &amp;DATE(LEFT($AV$3, 4), MONTH("1 " &amp; AA$6 &amp; " " &amp; LEFT($AV$3, 4)), 0 ), 'Raw Data'!$H:$H, "Non*", 'Raw Data'!$P:$P,""&amp;'Raw Data'!$B$1,'Raw Data'!$D:$D,"&lt;&gt;*ithdr*",'Raw Data'!$D:$D,"&lt;&gt;*ancel*")</f>
        <v>0</v>
      </c>
      <c r="AB22" s="73"/>
      <c r="AC22" s="73"/>
      <c r="AD22" s="77"/>
      <c r="AE22" s="113">
        <f>SUMIFS('Raw Data'!$U:$U, 'Raw Data'!$AN:$AN,"&lt;=" &amp;DATE(LEFT($AV$3, 4), MONTH("1 " &amp; AE$6 &amp; " " &amp; LEFT($AV$3, 4)) + 1, 0 ), 'Raw Data'!$AN:$AN,"&gt;" &amp;DATE(LEFT($AV$3, 4), MONTH("1 " &amp; AE$6 &amp; " " &amp; LEFT($AV$3, 4)), 0 ), 'Raw Data'!$H:$H, "Non*", 'Raw Data'!$O:$O,""&amp;'Raw Data'!$B$1,'Raw Data'!$D:$D,"&lt;&gt;*ithdr*",'Raw Data'!$D:$D,"&lt;&gt;*ancel*",'Raw Data'!$P:$P,"--")
+
SUMIFS('Raw Data'!$U:$U, 'Raw Data'!$AN:$AN,"&lt;=" &amp;DATE(LEFT($AV$3, 4), MONTH("1 " &amp; AE$6 &amp; " " &amp; LEFT($AV$3, 4)) + 1, 0 ), 'Raw Data'!$AN:$AN,"&gt;" &amp;DATE(LEFT($AV$3, 4), MONTH("1 " &amp; AE$6 &amp; " " &amp; LEFT($AV$3, 4)), 0 ), 'Raw Data'!$H:$H, "Non*", 'Raw Data'!$P:$P,""&amp;'Raw Data'!$B$1,'Raw Data'!$D:$D,"&lt;&gt;*ithdr*",'Raw Data'!$D:$D,"&lt;&gt;*ancel*")</f>
        <v>0</v>
      </c>
      <c r="AF22" s="73"/>
      <c r="AG22" s="73"/>
      <c r="AH22" s="77"/>
      <c r="AI22" s="113">
        <f>SUMIFS('Raw Data'!$U:$U, 'Raw Data'!$AN:$AN,"&lt;=" &amp;DATE(LEFT($AV$3, 4), MONTH("1 " &amp; AI$6 &amp; " " &amp; LEFT($AV$3, 4)) + 1, 0 ), 'Raw Data'!$AN:$AN,"&gt;" &amp;DATE(LEFT($AV$3, 4), MONTH("1 " &amp; AI$6 &amp; " " &amp; LEFT($AV$3, 4)), 0 ), 'Raw Data'!$H:$H, "Non*", 'Raw Data'!$O:$O,""&amp;'Raw Data'!$B$1,'Raw Data'!$D:$D,"&lt;&gt;*ithdr*",'Raw Data'!$D:$D,"&lt;&gt;*ancel*",'Raw Data'!$P:$P,"--")
+
SUMIFS('Raw Data'!$U:$U, 'Raw Data'!$AN:$AN,"&lt;=" &amp;DATE(LEFT($AV$3, 4), MONTH("1 " &amp; AI$6 &amp; " " &amp; LEFT($AV$3, 4)) + 1, 0 ), 'Raw Data'!$AN:$AN,"&gt;" &amp;DATE(LEFT($AV$3, 4), MONTH("1 " &amp; AI$6 &amp; " " &amp; LEFT($AV$3, 4)), 0 ), 'Raw Data'!$H:$H, "Non*", 'Raw Data'!$P:$P,""&amp;'Raw Data'!$B$1,'Raw Data'!$D:$D,"&lt;&gt;*ithdr*",'Raw Data'!$D:$D,"&lt;&gt;*ancel*")</f>
        <v>0</v>
      </c>
      <c r="AJ22" s="73"/>
      <c r="AK22" s="73"/>
      <c r="AL22" s="77"/>
      <c r="AM22" s="113">
        <f>SUMIFS('Raw Data'!$U:$U, 'Raw Data'!$AN:$AN,"&lt;=" &amp;DATE(LEFT($AV$3, 4), MONTH("1 " &amp; AM$6 &amp; " " &amp; LEFT($AV$3, 4)) + 1, 0 ), 'Raw Data'!$AN:$AN,"&gt;" &amp;DATE(LEFT($AV$3, 4), MONTH("1 " &amp; AM$6 &amp; " " &amp; LEFT($AV$3, 4)), 0 ), 'Raw Data'!$H:$H, "Non*", 'Raw Data'!$O:$O,""&amp;'Raw Data'!$B$1,'Raw Data'!$D:$D,"&lt;&gt;*ithdr*",'Raw Data'!$D:$D,"&lt;&gt;*ancel*",'Raw Data'!$P:$P,"--")
+
SUMIFS('Raw Data'!$U:$U, 'Raw Data'!$AN:$AN,"&lt;=" &amp;DATE(LEFT($AV$3, 4), MONTH("1 " &amp; AM$6 &amp; " " &amp; LEFT($AV$3, 4)) + 1, 0 ), 'Raw Data'!$AN:$AN,"&gt;" &amp;DATE(LEFT($AV$3, 4), MONTH("1 " &amp; AM$6 &amp; " " &amp; LEFT($AV$3, 4)), 0 ), 'Raw Data'!$H:$H, "Non*", 'Raw Data'!$P:$P,""&amp;'Raw Data'!$B$1,'Raw Data'!$D:$D,"&lt;&gt;*ithdr*",'Raw Data'!$D:$D,"&lt;&gt;*ancel*")</f>
        <v>0</v>
      </c>
      <c r="AN22" s="73"/>
      <c r="AO22" s="73"/>
      <c r="AP22" s="77"/>
      <c r="AQ22" s="113">
        <f>SUMIFS('Raw Data'!$U:$U, 'Raw Data'!$AN:$AN,"&lt;=" &amp;DATE(LEFT($AV$3, 4), MONTH("1 " &amp; AQ$6 &amp; " " &amp; LEFT($AV$3, 4)) + 1, 0 ), 'Raw Data'!$AN:$AN,"&gt;" &amp;DATE(LEFT($AV$3, 4), MONTH("1 " &amp; AQ$6 &amp; " " &amp; LEFT($AV$3, 4)), 0 ), 'Raw Data'!$H:$H, "Non*", 'Raw Data'!$O:$O,""&amp;'Raw Data'!$B$1,'Raw Data'!$D:$D,"&lt;&gt;*ithdr*",'Raw Data'!$D:$D,"&lt;&gt;*ancel*",'Raw Data'!$P:$P,"--")
+
SUMIFS('Raw Data'!$U:$U, 'Raw Data'!$AN:$AN,"&lt;=" &amp;DATE(LEFT($AV$3, 4), MONTH("1 " &amp; AQ$6 &amp; " " &amp; LEFT($AV$3, 4)) + 1, 0 ), 'Raw Data'!$AN:$AN,"&gt;" &amp;DATE(LEFT($AV$3, 4), MONTH("1 " &amp; AQ$6 &amp; " " &amp; LEFT($AV$3, 4)), 0 ), 'Raw Data'!$H:$H, "Non*", 'Raw Data'!$P:$P,""&amp;'Raw Data'!$B$1,'Raw Data'!$D:$D,"&lt;&gt;*ithdr*",'Raw Data'!$D:$D,"&lt;&gt;*ancel*")</f>
        <v>0</v>
      </c>
      <c r="AR22" s="73"/>
      <c r="AS22" s="73"/>
      <c r="AT22" s="77"/>
      <c r="AU22" s="113">
        <f>SUMIFS('Raw Data'!$U:$U, 'Raw Data'!$AN:$AN,"&lt;=" &amp;DATE( MID($AV$3, 15, 4), MONTH("1 " &amp; AU$6 &amp; " " &amp;  MID($AV$3, 15, 4)) + 1, 0 ), 'Raw Data'!$AN:$AN,"&gt;" &amp;DATE( MID($AV$3, 15, 4), MONTH("1 " &amp; AU$6 &amp; " " &amp;  MID($AV$3, 15, 4)), 0 ), 'Raw Data'!$H:$H, "Non*", 'Raw Data'!$O:$O,""&amp;'Raw Data'!$B$1,'Raw Data'!$D:$D,"&lt;&gt;*ithdr*",'Raw Data'!$D:$D,"&lt;&gt;*ancel*",'Raw Data'!$P:$P,"--")
+
SUMIFS('Raw Data'!$U:$U, 'Raw Data'!$AN:$AN,"&lt;=" &amp;DATE( MID($AV$3, 15, 4), MONTH("1 " &amp; AU$6 &amp; " " &amp;  MID($AV$3, 15, 4)) + 1, 0 ), 'Raw Data'!$AN:$AN,"&gt;" &amp;DATE( MID($AV$3, 15, 4), MONTH("1 " &amp; AU$6 &amp; " " &amp;  MID($AV$3, 15, 4)), 0 ), 'Raw Data'!$H:$H, "Non*", 'Raw Data'!$P:$P,""&amp;'Raw Data'!$B$1,'Raw Data'!$D:$D,"&lt;&gt;*ithdr*",'Raw Data'!$D:$D,"&lt;&gt;*ancel*")</f>
        <v>0</v>
      </c>
      <c r="AV22" s="73"/>
      <c r="AW22" s="73"/>
      <c r="AX22" s="77"/>
      <c r="AY22" s="113">
        <f>SUMIFS('Raw Data'!$U:$U, 'Raw Data'!$AN:$AN,"&lt;=" &amp;DATE( MID($AV$3, 15, 4), MONTH("1 " &amp; AY$6 &amp; " " &amp;  MID($AV$3, 15, 4)) + 1, 0 ), 'Raw Data'!$AN:$AN,"&gt;" &amp;DATE( MID($AV$3, 15, 4), MONTH("1 " &amp; AY$6 &amp; " " &amp;  MID($AV$3, 15, 4)), 0 ), 'Raw Data'!$H:$H, "Non*", 'Raw Data'!$O:$O,""&amp;'Raw Data'!$B$1,'Raw Data'!$D:$D,"&lt;&gt;*ithdr*",'Raw Data'!$D:$D,"&lt;&gt;*ancel*",'Raw Data'!$P:$P,"--")
+
SUMIFS('Raw Data'!$U:$U, 'Raw Data'!$AN:$AN,"&lt;=" &amp;DATE( MID($AV$3, 15, 4), MONTH("1 " &amp; AY$6 &amp; " " &amp;  MID($AV$3, 15, 4)) + 1, 0 ), 'Raw Data'!$AN:$AN,"&gt;" &amp;DATE( MID($AV$3, 15, 4), MONTH("1 " &amp; AY$6 &amp; " " &amp;  MID($AV$3, 15, 4)), 0 ), 'Raw Data'!$H:$H, "Non*", 'Raw Data'!$P:$P,""&amp;'Raw Data'!$B$1,'Raw Data'!$D:$D,"&lt;&gt;*ithdr*",'Raw Data'!$D:$D,"&lt;&gt;*ancel*")</f>
        <v>0</v>
      </c>
      <c r="AZ22" s="73"/>
      <c r="BA22" s="73"/>
      <c r="BB22" s="77"/>
      <c r="BC22" s="113">
        <f>SUMIFS('Raw Data'!$U:$U, 'Raw Data'!$AN:$AN,"&lt;=" &amp;DATE( MID($AV$3, 15, 4), MONTH("1 " &amp; BC$6 &amp; " " &amp;  MID($AV$3, 15, 4)) + 1, 0 ), 'Raw Data'!$AN:$AN,"&gt;" &amp;DATE( MID($AV$3, 15, 4), MONTH("1 " &amp; BC$6 &amp; " " &amp;  MID($AV$3, 15, 4)), 0 ), 'Raw Data'!$H:$H, "Non*", 'Raw Data'!$O:$O,""&amp;'Raw Data'!$B$1,'Raw Data'!$D:$D,"&lt;&gt;*ithdr*",'Raw Data'!$D:$D,"&lt;&gt;*ancel*",'Raw Data'!$P:$P,"--")
+
SUMIFS('Raw Data'!$U:$U, 'Raw Data'!$AN:$AN,"&lt;=" &amp;DATE( MID($AV$3, 15, 4), MONTH("1 " &amp; BC$6 &amp; " " &amp;  MID($AV$3, 15, 4)) + 1, 0 ), 'Raw Data'!$AN:$AN,"&gt;" &amp;DATE( MID($AV$3, 15, 4), MONTH("1 " &amp; BC$6 &amp; " " &amp;  MID($AV$3, 15, 4)), 0 ), 'Raw Data'!$H:$H, "Non*", 'Raw Data'!$P:$P,""&amp;'Raw Data'!$B$1,'Raw Data'!$D:$D,"&lt;&gt;*ithdr*",'Raw Data'!$D:$D,"&lt;&gt;*ancel*")</f>
        <v>0</v>
      </c>
      <c r="BD22" s="73"/>
      <c r="BE22" s="73"/>
      <c r="BF22" s="77"/>
    </row>
    <row r="23" ht="12.75" customHeight="1">
      <c r="A23" s="75" t="s">
        <v>168</v>
      </c>
      <c r="B23" s="73"/>
      <c r="C23" s="73"/>
      <c r="D23" s="73"/>
      <c r="E23" s="73"/>
      <c r="F23" s="73"/>
      <c r="G23" s="73"/>
      <c r="H23" s="73"/>
      <c r="I23" s="73"/>
      <c r="J23" s="77"/>
      <c r="K23" s="113">
        <f>SUMIFS('Raw Data'!$Y:$Y, 'Raw Data'!$AN:$AN,"&lt;=" &amp;DATE(LEFT($AV$3, 4), MONTH("1 " &amp; K$6 &amp; " " &amp; LEFT($AV$3, 4)) + 1, 0 ), 'Raw Data'!$AN:$AN,"&gt;" &amp;DATE(LEFT($AV$3, 4), MONTH("1 " &amp; K$6 &amp; " " &amp; LEFT($AV$3, 4)), 0 ), 'Raw Data'!$O:$O,""&amp;'Raw Data'!$B$1,'Raw Data'!$D:$D,"&lt;&gt;*ithdr*",'Raw Data'!$D:$D,"&lt;&gt;*ancel*",'Raw Data'!$P:$P,"--")
+
SUMIFS('Raw Data'!$Y:$Y, 'Raw Data'!$AN:$AN,"&lt;=" &amp;DATE(LEFT($AV$3, 4), MONTH("1 " &amp; K$6 &amp; " " &amp; LEFT($AV$3, 4)) + 1, 0 ), 'Raw Data'!$AN:$AN,"&gt;" &amp;DATE(LEFT($AV$3, 4), MONTH("1 " &amp; K$6 &amp; " " &amp; LEFT($AV$3, 4)), 0 ), 'Raw Data'!$P:$P,""&amp;'Raw Data'!$B$1,'Raw Data'!$D:$D,"&lt;&gt;*ithdr*",'Raw Data'!$D:$D,"&lt;&gt;*ancel*")</f>
        <v>0</v>
      </c>
      <c r="L23" s="73"/>
      <c r="M23" s="73"/>
      <c r="N23" s="77"/>
      <c r="O23" s="113">
        <f>SUMIFS('Raw Data'!$Y:$Y, 'Raw Data'!$AN:$AN,"&lt;=" &amp;DATE(LEFT($AV$3, 4), MONTH("1 " &amp; O$6 &amp; " " &amp; LEFT($AV$3, 4)) + 1, 0 ), 'Raw Data'!$AN:$AN,"&gt;" &amp;DATE(LEFT($AV$3, 4), MONTH("1 " &amp; O$6 &amp; " " &amp; LEFT($AV$3, 4)), 0 ), 'Raw Data'!$O:$O,""&amp;'Raw Data'!$B$1,'Raw Data'!$D:$D,"&lt;&gt;*ithdr*",'Raw Data'!$D:$D,"&lt;&gt;*ancel*",'Raw Data'!$P:$P,"--")
+
SUMIFS('Raw Data'!$Y:$Y, 'Raw Data'!$AN:$AN,"&lt;=" &amp;DATE(LEFT($AV$3, 4), MONTH("1 " &amp; O$6 &amp; " " &amp; LEFT($AV$3, 4)) + 1, 0 ), 'Raw Data'!$AN:$AN,"&gt;" &amp;DATE(LEFT($AV$3, 4), MONTH("1 " &amp; O$6 &amp; " " &amp; LEFT($AV$3, 4)), 0 ), 'Raw Data'!$P:$P,""&amp;'Raw Data'!$B$1,'Raw Data'!$D:$D,"&lt;&gt;*ithdr*",'Raw Data'!$D:$D,"&lt;&gt;*ancel*")</f>
        <v>0</v>
      </c>
      <c r="P23" s="73"/>
      <c r="Q23" s="73"/>
      <c r="R23" s="77"/>
      <c r="S23" s="113">
        <f>SUMIFS('Raw Data'!$Y:$Y, 'Raw Data'!$AN:$AN,"&lt;=" &amp;DATE(LEFT($AV$3, 4), MONTH("1 " &amp; S$6 &amp; " " &amp; LEFT($AV$3, 4)) + 1, 0 ), 'Raw Data'!$AN:$AN,"&gt;" &amp;DATE(LEFT($AV$3, 4), MONTH("1 " &amp; S$6 &amp; " " &amp; LEFT($AV$3, 4)), 0 ), 'Raw Data'!$O:$O,""&amp;'Raw Data'!$B$1,'Raw Data'!$D:$D,"&lt;&gt;*ithdr*",'Raw Data'!$D:$D,"&lt;&gt;*ancel*",'Raw Data'!$P:$P,"--")
+
SUMIFS('Raw Data'!$Y:$Y, 'Raw Data'!$AN:$AN,"&lt;=" &amp;DATE(LEFT($AV$3, 4), MONTH("1 " &amp; S$6 &amp; " " &amp; LEFT($AV$3, 4)) + 1, 0 ), 'Raw Data'!$AN:$AN,"&gt;" &amp;DATE(LEFT($AV$3, 4), MONTH("1 " &amp; S$6 &amp; " " &amp; LEFT($AV$3, 4)), 0 ), 'Raw Data'!$P:$P,""&amp;'Raw Data'!$B$1,'Raw Data'!$D:$D,"&lt;&gt;*ithdr*",'Raw Data'!$D:$D,"&lt;&gt;*ancel*")</f>
        <v>0</v>
      </c>
      <c r="T23" s="73"/>
      <c r="U23" s="73"/>
      <c r="V23" s="77"/>
      <c r="W23" s="113">
        <f>SUMIFS('Raw Data'!$Y:$Y, 'Raw Data'!$AN:$AN,"&lt;=" &amp;DATE(LEFT($AV$3, 4), MONTH("1 " &amp; W$6 &amp; " " &amp; LEFT($AV$3, 4)) + 1, 0 ), 'Raw Data'!$AN:$AN,"&gt;" &amp;DATE(LEFT($AV$3, 4), MONTH("1 " &amp; W$6 &amp; " " &amp; LEFT($AV$3, 4)), 0 ), 'Raw Data'!$O:$O,""&amp;'Raw Data'!$B$1,'Raw Data'!$D:$D,"&lt;&gt;*ithdr*",'Raw Data'!$D:$D,"&lt;&gt;*ancel*",'Raw Data'!$P:$P,"--")
+
SUMIFS('Raw Data'!$Y:$Y, 'Raw Data'!$AN:$AN,"&lt;=" &amp;DATE(LEFT($AV$3, 4), MONTH("1 " &amp; W$6 &amp; " " &amp; LEFT($AV$3, 4)) + 1, 0 ), 'Raw Data'!$AN:$AN,"&gt;" &amp;DATE(LEFT($AV$3, 4), MONTH("1 " &amp; W$6 &amp; " " &amp; LEFT($AV$3, 4)), 0 ), 'Raw Data'!$P:$P,""&amp;'Raw Data'!$B$1,'Raw Data'!$D:$D,"&lt;&gt;*ithdr*",'Raw Data'!$D:$D,"&lt;&gt;*ancel*")</f>
        <v>0</v>
      </c>
      <c r="X23" s="73"/>
      <c r="Y23" s="73"/>
      <c r="Z23" s="77"/>
      <c r="AA23" s="113">
        <f>SUMIFS('Raw Data'!$Y:$Y, 'Raw Data'!$AN:$AN,"&lt;=" &amp;DATE(LEFT($AV$3, 4), MONTH("1 " &amp; AA$6 &amp; " " &amp; LEFT($AV$3, 4)) + 1, 0 ), 'Raw Data'!$AN:$AN,"&gt;" &amp;DATE(LEFT($AV$3, 4), MONTH("1 " &amp; AA$6 &amp; " " &amp; LEFT($AV$3, 4)), 0 ), 'Raw Data'!$O:$O,""&amp;'Raw Data'!$B$1,'Raw Data'!$D:$D,"&lt;&gt;*ithdr*",'Raw Data'!$D:$D,"&lt;&gt;*ancel*",'Raw Data'!$P:$P,"--")
+
SUMIFS('Raw Data'!$Y:$Y, 'Raw Data'!$AN:$AN,"&lt;=" &amp;DATE(LEFT($AV$3, 4), MONTH("1 " &amp; AA$6 &amp; " " &amp; LEFT($AV$3, 4)) + 1, 0 ), 'Raw Data'!$AN:$AN,"&gt;" &amp;DATE(LEFT($AV$3, 4), MONTH("1 " &amp; AA$6 &amp; " " &amp; LEFT($AV$3, 4)), 0 ), 'Raw Data'!$P:$P,""&amp;'Raw Data'!$B$1,'Raw Data'!$D:$D,"&lt;&gt;*ithdr*",'Raw Data'!$D:$D,"&lt;&gt;*ancel*")</f>
        <v>0</v>
      </c>
      <c r="AB23" s="73"/>
      <c r="AC23" s="73"/>
      <c r="AD23" s="77"/>
      <c r="AE23" s="113">
        <f>SUMIFS('Raw Data'!$Y:$Y, 'Raw Data'!$AN:$AN,"&lt;=" &amp;DATE(LEFT($AV$3, 4), MONTH("1 " &amp; AE$6 &amp; " " &amp; LEFT($AV$3, 4)) + 1, 0 ), 'Raw Data'!$AN:$AN,"&gt;" &amp;DATE(LEFT($AV$3, 4), MONTH("1 " &amp; AE$6 &amp; " " &amp; LEFT($AV$3, 4)), 0 ), 'Raw Data'!$O:$O,""&amp;'Raw Data'!$B$1,'Raw Data'!$D:$D,"&lt;&gt;*ithdr*",'Raw Data'!$D:$D,"&lt;&gt;*ancel*",'Raw Data'!$P:$P,"--")
+
SUMIFS('Raw Data'!$Y:$Y, 'Raw Data'!$AN:$AN,"&lt;=" &amp;DATE(LEFT($AV$3, 4), MONTH("1 " &amp; AE$6 &amp; " " &amp; LEFT($AV$3, 4)) + 1, 0 ), 'Raw Data'!$AN:$AN,"&gt;" &amp;DATE(LEFT($AV$3, 4), MONTH("1 " &amp; AE$6 &amp; " " &amp; LEFT($AV$3, 4)), 0 ), 'Raw Data'!$P:$P,""&amp;'Raw Data'!$B$1,'Raw Data'!$D:$D,"&lt;&gt;*ithdr*",'Raw Data'!$D:$D,"&lt;&gt;*ancel*")</f>
        <v>0</v>
      </c>
      <c r="AF23" s="73"/>
      <c r="AG23" s="73"/>
      <c r="AH23" s="77"/>
      <c r="AI23" s="113">
        <f>SUMIFS('Raw Data'!$Y:$Y, 'Raw Data'!$AN:$AN,"&lt;=" &amp;DATE(LEFT($AV$3, 4), MONTH("1 " &amp; AI$6 &amp; " " &amp; LEFT($AV$3, 4)) + 1, 0 ), 'Raw Data'!$AN:$AN,"&gt;" &amp;DATE(LEFT($AV$3, 4), MONTH("1 " &amp; AI$6 &amp; " " &amp; LEFT($AV$3, 4)), 0 ), 'Raw Data'!$O:$O,""&amp;'Raw Data'!$B$1,'Raw Data'!$D:$D,"&lt;&gt;*ithdr*",'Raw Data'!$D:$D,"&lt;&gt;*ancel*",'Raw Data'!$P:$P,"--")
+
SUMIFS('Raw Data'!$Y:$Y, 'Raw Data'!$AN:$AN,"&lt;=" &amp;DATE(LEFT($AV$3, 4), MONTH("1 " &amp; AI$6 &amp; " " &amp; LEFT($AV$3, 4)) + 1, 0 ), 'Raw Data'!$AN:$AN,"&gt;" &amp;DATE(LEFT($AV$3, 4), MONTH("1 " &amp; AI$6 &amp; " " &amp; LEFT($AV$3, 4)), 0 ), 'Raw Data'!$P:$P,""&amp;'Raw Data'!$B$1,'Raw Data'!$D:$D,"&lt;&gt;*ithdr*",'Raw Data'!$D:$D,"&lt;&gt;*ancel*")</f>
        <v>0</v>
      </c>
      <c r="AJ23" s="73"/>
      <c r="AK23" s="73"/>
      <c r="AL23" s="77"/>
      <c r="AM23" s="113">
        <f>SUMIFS('Raw Data'!$Y:$Y, 'Raw Data'!$AN:$AN,"&lt;=" &amp;DATE(LEFT($AV$3, 4), MONTH("1 " &amp; AM$6 &amp; " " &amp; LEFT($AV$3, 4)) + 1, 0 ), 'Raw Data'!$AN:$AN,"&gt;" &amp;DATE(LEFT($AV$3, 4), MONTH("1 " &amp; AM$6 &amp; " " &amp; LEFT($AV$3, 4)), 0 ), 'Raw Data'!$O:$O,""&amp;'Raw Data'!$B$1,'Raw Data'!$D:$D,"&lt;&gt;*ithdr*",'Raw Data'!$D:$D,"&lt;&gt;*ancel*",'Raw Data'!$P:$P,"--")
+
SUMIFS('Raw Data'!$Y:$Y, 'Raw Data'!$AN:$AN,"&lt;=" &amp;DATE(LEFT($AV$3, 4), MONTH("1 " &amp; AM$6 &amp; " " &amp; LEFT($AV$3, 4)) + 1, 0 ), 'Raw Data'!$AN:$AN,"&gt;" &amp;DATE(LEFT($AV$3, 4), MONTH("1 " &amp; AM$6 &amp; " " &amp; LEFT($AV$3, 4)), 0 ), 'Raw Data'!$P:$P,""&amp;'Raw Data'!$B$1,'Raw Data'!$D:$D,"&lt;&gt;*ithdr*",'Raw Data'!$D:$D,"&lt;&gt;*ancel*")</f>
        <v>0</v>
      </c>
      <c r="AN23" s="73"/>
      <c r="AO23" s="73"/>
      <c r="AP23" s="77"/>
      <c r="AQ23" s="113">
        <f>SUMIFS('Raw Data'!$Y:$Y, 'Raw Data'!$AN:$AN,"&lt;=" &amp;DATE(LEFT($AV$3, 4), MONTH("1 " &amp; AQ$6 &amp; " " &amp; LEFT($AV$3, 4)) + 1, 0 ), 'Raw Data'!$AN:$AN,"&gt;" &amp;DATE(LEFT($AV$3, 4), MONTH("1 " &amp; AQ$6 &amp; " " &amp; LEFT($AV$3, 4)), 0 ), 'Raw Data'!$O:$O,""&amp;'Raw Data'!$B$1,'Raw Data'!$D:$D,"&lt;&gt;*ithdr*",'Raw Data'!$D:$D,"&lt;&gt;*ancel*",'Raw Data'!$P:$P,"--")
+
SUMIFS('Raw Data'!$Y:$Y, 'Raw Data'!$AN:$AN,"&lt;=" &amp;DATE(LEFT($AV$3, 4), MONTH("1 " &amp; AQ$6 &amp; " " &amp; LEFT($AV$3, 4)) + 1, 0 ), 'Raw Data'!$AN:$AN,"&gt;" &amp;DATE(LEFT($AV$3, 4), MONTH("1 " &amp; AQ$6 &amp; " " &amp; LEFT($AV$3, 4)), 0 ), 'Raw Data'!$P:$P,""&amp;'Raw Data'!$B$1,'Raw Data'!$D:$D,"&lt;&gt;*ithdr*",'Raw Data'!$D:$D,"&lt;&gt;*ancel*")</f>
        <v>0</v>
      </c>
      <c r="AR23" s="73"/>
      <c r="AS23" s="73"/>
      <c r="AT23" s="77"/>
      <c r="AU23" s="113">
        <f>SUMIFS('Raw Data'!$Y:$Y, 'Raw Data'!$AN:$AN,"&lt;=" &amp;DATE( MID($AV$3, 15, 4), MONTH("1 " &amp; AU$6 &amp; " " &amp;  MID($AV$3, 15, 4)) + 1, 0 ), 'Raw Data'!$AN:$AN,"&gt;" &amp;DATE( MID($AV$3, 15, 4), MONTH("1 " &amp; AU$6 &amp; " " &amp;  MID($AV$3, 15, 4)), 0 ), 'Raw Data'!$O:$O,""&amp;'Raw Data'!$B$1,'Raw Data'!$D:$D,"&lt;&gt;*ithdr*",'Raw Data'!$D:$D,"&lt;&gt;*ancel*",'Raw Data'!$P:$P,"--")
+
SUMIFS('Raw Data'!$Y:$Y, 'Raw Data'!$AN:$AN,"&lt;=" &amp;DATE( MID($AV$3, 15, 4), MONTH("1 " &amp; AU$6 &amp; " " &amp;  MID($AV$3, 15, 4)) + 1, 0 ), 'Raw Data'!$AN:$AN,"&gt;" &amp;DATE( MID($AV$3, 15, 4), MONTH("1 " &amp; AU$6 &amp; " " &amp;  MID($AV$3, 15, 4)), 0 ), 'Raw Data'!$P:$P,""&amp;'Raw Data'!$B$1,'Raw Data'!$D:$D,"&lt;&gt;*ithdr*",'Raw Data'!$D:$D,"&lt;&gt;*ancel*")</f>
        <v>0</v>
      </c>
      <c r="AV23" s="73"/>
      <c r="AW23" s="73"/>
      <c r="AX23" s="77"/>
      <c r="AY23" s="113">
        <f>SUMIFS('Raw Data'!$Y:$Y, 'Raw Data'!$AN:$AN,"&lt;=" &amp;DATE( MID($AV$3, 15, 4), MONTH("1 " &amp; AY$6 &amp; " " &amp;  MID($AV$3, 15, 4)) + 1, 0 ), 'Raw Data'!$AN:$AN,"&gt;" &amp;DATE( MID($AV$3, 15, 4), MONTH("1 " &amp; AY$6 &amp; " " &amp;  MID($AV$3, 15, 4)), 0 ), 'Raw Data'!$O:$O,""&amp;'Raw Data'!$B$1,'Raw Data'!$D:$D,"&lt;&gt;*ithdr*",'Raw Data'!$D:$D,"&lt;&gt;*ancel*",'Raw Data'!$P:$P,"--")
+
SUMIFS('Raw Data'!$Y:$Y, 'Raw Data'!$AN:$AN,"&lt;=" &amp;DATE( MID($AV$3, 15, 4), MONTH("1 " &amp; AY$6 &amp; " " &amp;  MID($AV$3, 15, 4)) + 1, 0 ), 'Raw Data'!$AN:$AN,"&gt;" &amp;DATE( MID($AV$3, 15, 4), MONTH("1 " &amp; AY$6 &amp; " " &amp;  MID($AV$3, 15, 4)), 0 ), 'Raw Data'!$P:$P,""&amp;'Raw Data'!$B$1,'Raw Data'!$D:$D,"&lt;&gt;*ithdr*",'Raw Data'!$D:$D,"&lt;&gt;*ancel*")</f>
        <v>0</v>
      </c>
      <c r="AZ23" s="73"/>
      <c r="BA23" s="73"/>
      <c r="BB23" s="77"/>
      <c r="BC23" s="113">
        <f>SUMIFS('Raw Data'!$Y:$Y, 'Raw Data'!$AN:$AN,"&lt;=" &amp;DATE( MID($AV$3, 15, 4), MONTH("1 " &amp; BC$6 &amp; " " &amp;  MID($AV$3, 15, 4)) + 1, 0 ), 'Raw Data'!$AN:$AN,"&gt;" &amp;DATE( MID($AV$3, 15, 4), MONTH("1 " &amp; BC$6 &amp; " " &amp;  MID($AV$3, 15, 4)), 0 ), 'Raw Data'!$O:$O,""&amp;'Raw Data'!$B$1,'Raw Data'!$D:$D,"&lt;&gt;*ithdr*",'Raw Data'!$D:$D,"&lt;&gt;*ancel*",'Raw Data'!$P:$P,"--")
+
SUMIFS('Raw Data'!$Y:$Y, 'Raw Data'!$AN:$AN,"&lt;=" &amp;DATE( MID($AV$3, 15, 4), MONTH("1 " &amp; BC$6 &amp; " " &amp;  MID($AV$3, 15, 4)) + 1, 0 ), 'Raw Data'!$AN:$AN,"&gt;" &amp;DATE( MID($AV$3, 15, 4), MONTH("1 " &amp; BC$6 &amp; " " &amp;  MID($AV$3, 15, 4)), 0 ), 'Raw Data'!$P:$P,""&amp;'Raw Data'!$B$1,'Raw Data'!$D:$D,"&lt;&gt;*ithdr*",'Raw Data'!$D:$D,"&lt;&gt;*ancel*")</f>
        <v>0</v>
      </c>
      <c r="BD23" s="73"/>
      <c r="BE23" s="73"/>
      <c r="BF23" s="77"/>
    </row>
    <row r="24" ht="12.75" customHeight="1">
      <c r="A24" s="75" t="s">
        <v>169</v>
      </c>
      <c r="B24" s="73"/>
      <c r="C24" s="73"/>
      <c r="D24" s="73"/>
      <c r="E24" s="73"/>
      <c r="F24" s="73"/>
      <c r="G24" s="73"/>
      <c r="H24" s="73"/>
      <c r="I24" s="73"/>
      <c r="J24" s="77"/>
      <c r="K24" s="113">
        <f>SUMIFS('Raw Data'!$AA:$AA, 'Raw Data'!$AN:$AN,"&lt;=" &amp;DATE(LEFT($AV$3, 4), MONTH("1 " &amp; K$6 &amp; " " &amp; LEFT($AV$3, 4)) + 1, 0 ), 'Raw Data'!$AN:$AN,"&gt;" &amp;DATE(LEFT($AV$3, 4), MONTH("1 " &amp; K$6 &amp; " " &amp; LEFT($AV$3, 4)), 0 ), 'Raw Data'!$O:$O,""&amp;'Raw Data'!$B$1,'Raw Data'!$D:$D,"&lt;&gt;*ithdr*",'Raw Data'!$D:$D,"&lt;&gt;*ancel*",'Raw Data'!$P:$P,"--")
+
SUMIFS('Raw Data'!$AA:$AA, 'Raw Data'!$AN:$AN,"&lt;=" &amp;DATE(LEFT($AV$3, 4), MONTH("1 " &amp; K$6 &amp; " " &amp; LEFT($AV$3, 4)) + 1, 0 ), 'Raw Data'!$AN:$AN,"&gt;" &amp;DATE(LEFT($AV$3, 4), MONTH("1 " &amp; K$6 &amp; " " &amp; LEFT($AV$3, 4)), 0 ), 'Raw Data'!$P:$P,""&amp;'Raw Data'!$B$1,'Raw Data'!$D:$D,"&lt;&gt;*ithdr*",'Raw Data'!$D:$D,"&lt;&gt;*ancel*")
+
SUMIFS('Raw Data'!$X:$X, 'Raw Data'!$AN:$AN,"&lt;=" &amp;DATE(LEFT($AV$3, 4), MONTH("1 " &amp; K$6 &amp; " " &amp; LEFT($AV$3, 4)) + 1, 0 ), 'Raw Data'!$AN:$AN,"&gt;" &amp;DATE(LEFT($AV$3, 4), MONTH("1 " &amp; K$6 &amp; " " &amp; LEFT($AV$3, 4)), 0 ), 'Raw Data'!$O:$O,""&amp;'Raw Data'!$B$1,'Raw Data'!$D:$D,"&lt;&gt;*ithdr*",'Raw Data'!$D:$D,"&lt;&gt;*ancel*",'Raw Data'!$P:$P,"--")
+
SUMIFS('Raw Data'!$X:$X, 'Raw Data'!$AN:$AN,"&lt;=" &amp;DATE(LEFT($AV$3, 4), MONTH("1 " &amp; K$6 &amp; " " &amp; LEFT($AV$3, 4)) + 1, 0 ), 'Raw Data'!$AN:$AN,"&gt;" &amp;DATE(LEFT($AV$3, 4), MONTH("1 " &amp; K$6 &amp; " " &amp; LEFT($AV$3, 4)), 0 ), 'Raw Data'!$P:$P,""&amp;'Raw Data'!$B$1,'Raw Data'!$D:$D,"&lt;&gt;*ithdr*",'Raw Data'!$D:$D,"&lt;&gt;*ancel*")</f>
        <v>0</v>
      </c>
      <c r="L24" s="73"/>
      <c r="M24" s="73"/>
      <c r="N24" s="77"/>
      <c r="O24" s="113">
        <f>SUMIFS('Raw Data'!$AA:$AA, 'Raw Data'!$AN:$AN,"&lt;=" &amp;DATE(LEFT($AV$3, 4), MONTH("1 " &amp; O$6 &amp; " " &amp; LEFT($AV$3, 4)) + 1, 0 ), 'Raw Data'!$AN:$AN,"&gt;" &amp;DATE(LEFT($AV$3, 4), MONTH("1 " &amp; O$6 &amp; " " &amp; LEFT($AV$3, 4)), 0 ), 'Raw Data'!$O:$O,""&amp;'Raw Data'!$B$1,'Raw Data'!$D:$D,"&lt;&gt;*ithdr*",'Raw Data'!$D:$D,"&lt;&gt;*ancel*",'Raw Data'!$P:$P,"--")
+
SUMIFS('Raw Data'!$AA:$AA, 'Raw Data'!$AN:$AN,"&lt;=" &amp;DATE(LEFT($AV$3, 4), MONTH("1 " &amp; O$6 &amp; " " &amp; LEFT($AV$3, 4)) + 1, 0 ), 'Raw Data'!$AN:$AN,"&gt;" &amp;DATE(LEFT($AV$3, 4), MONTH("1 " &amp; O$6 &amp; " " &amp; LEFT($AV$3, 4)), 0 ), 'Raw Data'!$P:$P,""&amp;'Raw Data'!$B$1,'Raw Data'!$D:$D,"&lt;&gt;*ithdr*",'Raw Data'!$D:$D,"&lt;&gt;*ancel*")
+
SUMIFS('Raw Data'!$X:$X, 'Raw Data'!$AN:$AN,"&lt;=" &amp;DATE(LEFT($AV$3, 4), MONTH("1 " &amp; O$6 &amp; " " &amp; LEFT($AV$3, 4)) + 1, 0 ), 'Raw Data'!$AN:$AN,"&gt;" &amp;DATE(LEFT($AV$3, 4), MONTH("1 " &amp; O$6 &amp; " " &amp; LEFT($AV$3, 4)), 0 ), 'Raw Data'!$O:$O,""&amp;'Raw Data'!$B$1,'Raw Data'!$D:$D,"&lt;&gt;*ithdr*",'Raw Data'!$D:$D,"&lt;&gt;*ancel*",'Raw Data'!$P:$P,"--")
+
SUMIFS('Raw Data'!$X:$X, 'Raw Data'!$AN:$AN,"&lt;=" &amp;DATE(LEFT($AV$3, 4), MONTH("1 " &amp; O$6 &amp; " " &amp; LEFT($AV$3, 4)) + 1, 0 ), 'Raw Data'!$AN:$AN,"&gt;" &amp;DATE(LEFT($AV$3, 4), MONTH("1 " &amp; O$6 &amp; " " &amp; LEFT($AV$3, 4)), 0 ), 'Raw Data'!$P:$P,""&amp;'Raw Data'!$B$1,'Raw Data'!$D:$D,"&lt;&gt;*ithdr*",'Raw Data'!$D:$D,"&lt;&gt;*ancel*")</f>
        <v>0</v>
      </c>
      <c r="P24" s="73"/>
      <c r="Q24" s="73"/>
      <c r="R24" s="77"/>
      <c r="S24" s="113">
        <f>SUMIFS('Raw Data'!$AA:$AA, 'Raw Data'!$AN:$AN,"&lt;=" &amp;DATE(LEFT($AV$3, 4), MONTH("1 " &amp; S$6 &amp; " " &amp; LEFT($AV$3, 4)) + 1, 0 ), 'Raw Data'!$AN:$AN,"&gt;" &amp;DATE(LEFT($AV$3, 4), MONTH("1 " &amp; S$6 &amp; " " &amp; LEFT($AV$3, 4)), 0 ), 'Raw Data'!$O:$O,""&amp;'Raw Data'!$B$1,'Raw Data'!$D:$D,"&lt;&gt;*ithdr*",'Raw Data'!$D:$D,"&lt;&gt;*ancel*",'Raw Data'!$P:$P,"--")
+
SUMIFS('Raw Data'!$AA:$AA, 'Raw Data'!$AN:$AN,"&lt;=" &amp;DATE(LEFT($AV$3, 4), MONTH("1 " &amp; S$6 &amp; " " &amp; LEFT($AV$3, 4)) + 1, 0 ), 'Raw Data'!$AN:$AN,"&gt;" &amp;DATE(LEFT($AV$3, 4), MONTH("1 " &amp; S$6 &amp; " " &amp; LEFT($AV$3, 4)), 0 ), 'Raw Data'!$P:$P,""&amp;'Raw Data'!$B$1,'Raw Data'!$D:$D,"&lt;&gt;*ithdr*",'Raw Data'!$D:$D,"&lt;&gt;*ancel*")
+
SUMIFS('Raw Data'!$X:$X, 'Raw Data'!$AN:$AN,"&lt;=" &amp;DATE(LEFT($AV$3, 4), MONTH("1 " &amp; S$6 &amp; " " &amp; LEFT($AV$3, 4)) + 1, 0 ), 'Raw Data'!$AN:$AN,"&gt;" &amp;DATE(LEFT($AV$3, 4), MONTH("1 " &amp; S$6 &amp; " " &amp; LEFT($AV$3, 4)), 0 ), 'Raw Data'!$O:$O,""&amp;'Raw Data'!$B$1,'Raw Data'!$D:$D,"&lt;&gt;*ithdr*",'Raw Data'!$D:$D,"&lt;&gt;*ancel*",'Raw Data'!$P:$P,"--")
+
SUMIFS('Raw Data'!$X:$X, 'Raw Data'!$AN:$AN,"&lt;=" &amp;DATE(LEFT($AV$3, 4), MONTH("1 " &amp; S$6 &amp; " " &amp; LEFT($AV$3, 4)) + 1, 0 ), 'Raw Data'!$AN:$AN,"&gt;" &amp;DATE(LEFT($AV$3, 4), MONTH("1 " &amp; S$6 &amp; " " &amp; LEFT($AV$3, 4)), 0 ), 'Raw Data'!$P:$P,""&amp;'Raw Data'!$B$1,'Raw Data'!$D:$D,"&lt;&gt;*ithdr*",'Raw Data'!$D:$D,"&lt;&gt;*ancel*")</f>
        <v>0</v>
      </c>
      <c r="T24" s="73"/>
      <c r="U24" s="73"/>
      <c r="V24" s="77"/>
      <c r="W24" s="113">
        <f>SUMIFS('Raw Data'!$AA:$AA, 'Raw Data'!$AN:$AN,"&lt;=" &amp;DATE(LEFT($AV$3, 4), MONTH("1 " &amp; W$6 &amp; " " &amp; LEFT($AV$3, 4)) + 1, 0 ), 'Raw Data'!$AN:$AN,"&gt;" &amp;DATE(LEFT($AV$3, 4), MONTH("1 " &amp; W$6 &amp; " " &amp; LEFT($AV$3, 4)), 0 ), 'Raw Data'!$O:$O,""&amp;'Raw Data'!$B$1,'Raw Data'!$D:$D,"&lt;&gt;*ithdr*",'Raw Data'!$D:$D,"&lt;&gt;*ancel*",'Raw Data'!$P:$P,"--")
+
SUMIFS('Raw Data'!$AA:$AA, 'Raw Data'!$AN:$AN,"&lt;=" &amp;DATE(LEFT($AV$3, 4), MONTH("1 " &amp; W$6 &amp; " " &amp; LEFT($AV$3, 4)) + 1, 0 ), 'Raw Data'!$AN:$AN,"&gt;" &amp;DATE(LEFT($AV$3, 4), MONTH("1 " &amp; W$6 &amp; " " &amp; LEFT($AV$3, 4)), 0 ), 'Raw Data'!$P:$P,""&amp;'Raw Data'!$B$1,'Raw Data'!$D:$D,"&lt;&gt;*ithdr*",'Raw Data'!$D:$D,"&lt;&gt;*ancel*")
+
SUMIFS('Raw Data'!$X:$X, 'Raw Data'!$AN:$AN,"&lt;=" &amp;DATE(LEFT($AV$3, 4), MONTH("1 " &amp; W$6 &amp; " " &amp; LEFT($AV$3, 4)) + 1, 0 ), 'Raw Data'!$AN:$AN,"&gt;" &amp;DATE(LEFT($AV$3, 4), MONTH("1 " &amp; W$6 &amp; " " &amp; LEFT($AV$3, 4)), 0 ), 'Raw Data'!$O:$O,""&amp;'Raw Data'!$B$1,'Raw Data'!$D:$D,"&lt;&gt;*ithdr*",'Raw Data'!$D:$D,"&lt;&gt;*ancel*",'Raw Data'!$P:$P,"--")
+
SUMIFS('Raw Data'!$X:$X, 'Raw Data'!$AN:$AN,"&lt;=" &amp;DATE(LEFT($AV$3, 4), MONTH("1 " &amp; W$6 &amp; " " &amp; LEFT($AV$3, 4)) + 1, 0 ), 'Raw Data'!$AN:$AN,"&gt;" &amp;DATE(LEFT($AV$3, 4), MONTH("1 " &amp; W$6 &amp; " " &amp; LEFT($AV$3, 4)), 0 ), 'Raw Data'!$P:$P,""&amp;'Raw Data'!$B$1,'Raw Data'!$D:$D,"&lt;&gt;*ithdr*",'Raw Data'!$D:$D,"&lt;&gt;*ancel*")</f>
        <v>0</v>
      </c>
      <c r="X24" s="73"/>
      <c r="Y24" s="73"/>
      <c r="Z24" s="77"/>
      <c r="AA24" s="113">
        <f>SUMIFS('Raw Data'!$AA:$AA, 'Raw Data'!$AN:$AN,"&lt;=" &amp;DATE(LEFT($AV$3, 4), MONTH("1 " &amp; AA$6 &amp; " " &amp; LEFT($AV$3, 4)) + 1, 0 ), 'Raw Data'!$AN:$AN,"&gt;" &amp;DATE(LEFT($AV$3, 4), MONTH("1 " &amp; AA$6 &amp; " " &amp; LEFT($AV$3, 4)), 0 ), 'Raw Data'!$O:$O,""&amp;'Raw Data'!$B$1,'Raw Data'!$D:$D,"&lt;&gt;*ithdr*",'Raw Data'!$D:$D,"&lt;&gt;*ancel*",'Raw Data'!$P:$P,"--")
+
SUMIFS('Raw Data'!$AA:$AA, 'Raw Data'!$AN:$AN,"&lt;=" &amp;DATE(LEFT($AV$3, 4), MONTH("1 " &amp; AA$6 &amp; " " &amp; LEFT($AV$3, 4)) + 1, 0 ), 'Raw Data'!$AN:$AN,"&gt;" &amp;DATE(LEFT($AV$3, 4), MONTH("1 " &amp; AA$6 &amp; " " &amp; LEFT($AV$3, 4)), 0 ), 'Raw Data'!$P:$P,""&amp;'Raw Data'!$B$1,'Raw Data'!$D:$D,"&lt;&gt;*ithdr*",'Raw Data'!$D:$D,"&lt;&gt;*ancel*")
+
SUMIFS('Raw Data'!$X:$X, 'Raw Data'!$AN:$AN,"&lt;=" &amp;DATE(LEFT($AV$3, 4), MONTH("1 " &amp; AA$6 &amp; " " &amp; LEFT($AV$3, 4)) + 1, 0 ), 'Raw Data'!$AN:$AN,"&gt;" &amp;DATE(LEFT($AV$3, 4), MONTH("1 " &amp; AA$6 &amp; " " &amp; LEFT($AV$3, 4)), 0 ), 'Raw Data'!$O:$O,""&amp;'Raw Data'!$B$1,'Raw Data'!$D:$D,"&lt;&gt;*ithdr*",'Raw Data'!$D:$D,"&lt;&gt;*ancel*",'Raw Data'!$P:$P,"--")
+
SUMIFS('Raw Data'!$X:$X, 'Raw Data'!$AN:$AN,"&lt;=" &amp;DATE(LEFT($AV$3, 4), MONTH("1 " &amp; AA$6 &amp; " " &amp; LEFT($AV$3, 4)) + 1, 0 ), 'Raw Data'!$AN:$AN,"&gt;" &amp;DATE(LEFT($AV$3, 4), MONTH("1 " &amp; AA$6 &amp; " " &amp; LEFT($AV$3, 4)), 0 ), 'Raw Data'!$P:$P,""&amp;'Raw Data'!$B$1,'Raw Data'!$D:$D,"&lt;&gt;*ithdr*",'Raw Data'!$D:$D,"&lt;&gt;*ancel*")</f>
        <v>0</v>
      </c>
      <c r="AB24" s="73"/>
      <c r="AC24" s="73"/>
      <c r="AD24" s="77"/>
      <c r="AE24" s="113">
        <f>SUMIFS('Raw Data'!$AA:$AA, 'Raw Data'!$AN:$AN,"&lt;=" &amp;DATE(LEFT($AV$3, 4), MONTH("1 " &amp; AE$6 &amp; " " &amp; LEFT($AV$3, 4)) + 1, 0 ), 'Raw Data'!$AN:$AN,"&gt;" &amp;DATE(LEFT($AV$3, 4), MONTH("1 " &amp; AE$6 &amp; " " &amp; LEFT($AV$3, 4)), 0 ), 'Raw Data'!$O:$O,""&amp;'Raw Data'!$B$1,'Raw Data'!$D:$D,"&lt;&gt;*ithdr*",'Raw Data'!$D:$D,"&lt;&gt;*ancel*",'Raw Data'!$P:$P,"--")
+
SUMIFS('Raw Data'!$AA:$AA, 'Raw Data'!$AN:$AN,"&lt;=" &amp;DATE(LEFT($AV$3, 4), MONTH("1 " &amp; AE$6 &amp; " " &amp; LEFT($AV$3, 4)) + 1, 0 ), 'Raw Data'!$AN:$AN,"&gt;" &amp;DATE(LEFT($AV$3, 4), MONTH("1 " &amp; AE$6 &amp; " " &amp; LEFT($AV$3, 4)), 0 ), 'Raw Data'!$P:$P,""&amp;'Raw Data'!$B$1,'Raw Data'!$D:$D,"&lt;&gt;*ithdr*",'Raw Data'!$D:$D,"&lt;&gt;*ancel*")
+
SUMIFS('Raw Data'!$X:$X, 'Raw Data'!$AN:$AN,"&lt;=" &amp;DATE(LEFT($AV$3, 4), MONTH("1 " &amp; AE$6 &amp; " " &amp; LEFT($AV$3, 4)) + 1, 0 ), 'Raw Data'!$AN:$AN,"&gt;" &amp;DATE(LEFT($AV$3, 4), MONTH("1 " &amp; AE$6 &amp; " " &amp; LEFT($AV$3, 4)), 0 ), 'Raw Data'!$O:$O,""&amp;'Raw Data'!$B$1,'Raw Data'!$D:$D,"&lt;&gt;*ithdr*",'Raw Data'!$D:$D,"&lt;&gt;*ancel*",'Raw Data'!$P:$P,"--")
+
SUMIFS('Raw Data'!$X:$X, 'Raw Data'!$AN:$AN,"&lt;=" &amp;DATE(LEFT($AV$3, 4), MONTH("1 " &amp; AE$6 &amp; " " &amp; LEFT($AV$3, 4)) + 1, 0 ), 'Raw Data'!$AN:$AN,"&gt;" &amp;DATE(LEFT($AV$3, 4), MONTH("1 " &amp; AE$6 &amp; " " &amp; LEFT($AV$3, 4)), 0 ), 'Raw Data'!$P:$P,""&amp;'Raw Data'!$B$1,'Raw Data'!$D:$D,"&lt;&gt;*ithdr*",'Raw Data'!$D:$D,"&lt;&gt;*ancel*")</f>
        <v>0</v>
      </c>
      <c r="AF24" s="73"/>
      <c r="AG24" s="73"/>
      <c r="AH24" s="77"/>
      <c r="AI24" s="113">
        <f>SUMIFS('Raw Data'!$AA:$AA, 'Raw Data'!$AN:$AN,"&lt;=" &amp;DATE(LEFT($AV$3, 4), MONTH("1 " &amp; AI$6 &amp; " " &amp; LEFT($AV$3, 4)) + 1, 0 ), 'Raw Data'!$AN:$AN,"&gt;" &amp;DATE(LEFT($AV$3, 4), MONTH("1 " &amp; AI$6 &amp; " " &amp; LEFT($AV$3, 4)), 0 ), 'Raw Data'!$O:$O,""&amp;'Raw Data'!$B$1,'Raw Data'!$D:$D,"&lt;&gt;*ithdr*",'Raw Data'!$D:$D,"&lt;&gt;*ancel*",'Raw Data'!$P:$P,"--")
+
SUMIFS('Raw Data'!$AA:$AA, 'Raw Data'!$AN:$AN,"&lt;=" &amp;DATE(LEFT($AV$3, 4), MONTH("1 " &amp; AI$6 &amp; " " &amp; LEFT($AV$3, 4)) + 1, 0 ), 'Raw Data'!$AN:$AN,"&gt;" &amp;DATE(LEFT($AV$3, 4), MONTH("1 " &amp; AI$6 &amp; " " &amp; LEFT($AV$3, 4)), 0 ), 'Raw Data'!$P:$P,""&amp;'Raw Data'!$B$1,'Raw Data'!$D:$D,"&lt;&gt;*ithdr*",'Raw Data'!$D:$D,"&lt;&gt;*ancel*")
+
SUMIFS('Raw Data'!$X:$X, 'Raw Data'!$AN:$AN,"&lt;=" &amp;DATE(LEFT($AV$3, 4), MONTH("1 " &amp; AI$6 &amp; " " &amp; LEFT($AV$3, 4)) + 1, 0 ), 'Raw Data'!$AN:$AN,"&gt;" &amp;DATE(LEFT($AV$3, 4), MONTH("1 " &amp; AI$6 &amp; " " &amp; LEFT($AV$3, 4)), 0 ), 'Raw Data'!$O:$O,""&amp;'Raw Data'!$B$1,'Raw Data'!$D:$D,"&lt;&gt;*ithdr*",'Raw Data'!$D:$D,"&lt;&gt;*ancel*",'Raw Data'!$P:$P,"--")
+
SUMIFS('Raw Data'!$X:$X, 'Raw Data'!$AN:$AN,"&lt;=" &amp;DATE(LEFT($AV$3, 4), MONTH("1 " &amp; AI$6 &amp; " " &amp; LEFT($AV$3, 4)) + 1, 0 ), 'Raw Data'!$AN:$AN,"&gt;" &amp;DATE(LEFT($AV$3, 4), MONTH("1 " &amp; AI$6 &amp; " " &amp; LEFT($AV$3, 4)), 0 ), 'Raw Data'!$P:$P,""&amp;'Raw Data'!$B$1,'Raw Data'!$D:$D,"&lt;&gt;*ithdr*",'Raw Data'!$D:$D,"&lt;&gt;*ancel*")</f>
        <v>0</v>
      </c>
      <c r="AJ24" s="73"/>
      <c r="AK24" s="73"/>
      <c r="AL24" s="77"/>
      <c r="AM24" s="113">
        <f>SUMIFS('Raw Data'!$AA:$AA, 'Raw Data'!$AN:$AN,"&lt;=" &amp;DATE(LEFT($AV$3, 4), MONTH("1 " &amp; AM$6 &amp; " " &amp; LEFT($AV$3, 4)) + 1, 0 ), 'Raw Data'!$AN:$AN,"&gt;" &amp;DATE(LEFT($AV$3, 4), MONTH("1 " &amp; AM$6 &amp; " " &amp; LEFT($AV$3, 4)), 0 ), 'Raw Data'!$O:$O,""&amp;'Raw Data'!$B$1,'Raw Data'!$D:$D,"&lt;&gt;*ithdr*",'Raw Data'!$D:$D,"&lt;&gt;*ancel*",'Raw Data'!$P:$P,"--")
+
SUMIFS('Raw Data'!$AA:$AA, 'Raw Data'!$AN:$AN,"&lt;=" &amp;DATE(LEFT($AV$3, 4), MONTH("1 " &amp; AM$6 &amp; " " &amp; LEFT($AV$3, 4)) + 1, 0 ), 'Raw Data'!$AN:$AN,"&gt;" &amp;DATE(LEFT($AV$3, 4), MONTH("1 " &amp; AM$6 &amp; " " &amp; LEFT($AV$3, 4)), 0 ), 'Raw Data'!$P:$P,""&amp;'Raw Data'!$B$1,'Raw Data'!$D:$D,"&lt;&gt;*ithdr*",'Raw Data'!$D:$D,"&lt;&gt;*ancel*")
+
SUMIFS('Raw Data'!$X:$X, 'Raw Data'!$AN:$AN,"&lt;=" &amp;DATE(LEFT($AV$3, 4), MONTH("1 " &amp; AM$6 &amp; " " &amp; LEFT($AV$3, 4)) + 1, 0 ), 'Raw Data'!$AN:$AN,"&gt;" &amp;DATE(LEFT($AV$3, 4), MONTH("1 " &amp; AM$6 &amp; " " &amp; LEFT($AV$3, 4)), 0 ), 'Raw Data'!$O:$O,""&amp;'Raw Data'!$B$1,'Raw Data'!$D:$D,"&lt;&gt;*ithdr*",'Raw Data'!$D:$D,"&lt;&gt;*ancel*",'Raw Data'!$P:$P,"--")
+
SUMIFS('Raw Data'!$X:$X, 'Raw Data'!$AN:$AN,"&lt;=" &amp;DATE(LEFT($AV$3, 4), MONTH("1 " &amp; AM$6 &amp; " " &amp; LEFT($AV$3, 4)) + 1, 0 ), 'Raw Data'!$AN:$AN,"&gt;" &amp;DATE(LEFT($AV$3, 4), MONTH("1 " &amp; AM$6 &amp; " " &amp; LEFT($AV$3, 4)), 0 ), 'Raw Data'!$P:$P,""&amp;'Raw Data'!$B$1,'Raw Data'!$D:$D,"&lt;&gt;*ithdr*",'Raw Data'!$D:$D,"&lt;&gt;*ancel*")</f>
        <v>0</v>
      </c>
      <c r="AN24" s="73"/>
      <c r="AO24" s="73"/>
      <c r="AP24" s="77"/>
      <c r="AQ24" s="113">
        <f>SUMIFS('Raw Data'!$AA:$AA, 'Raw Data'!$AN:$AN,"&lt;=" &amp;DATE(LEFT($AV$3, 4), MONTH("1 " &amp; AQ$6 &amp; " " &amp; LEFT($AV$3, 4)) + 1, 0 ), 'Raw Data'!$AN:$AN,"&gt;" &amp;DATE(LEFT($AV$3, 4), MONTH("1 " &amp; AQ$6 &amp; " " &amp; LEFT($AV$3, 4)), 0 ), 'Raw Data'!$O:$O,""&amp;'Raw Data'!$B$1,'Raw Data'!$D:$D,"&lt;&gt;*ithdr*",'Raw Data'!$D:$D,"&lt;&gt;*ancel*",'Raw Data'!$P:$P,"--")
+
SUMIFS('Raw Data'!$AA:$AA, 'Raw Data'!$AN:$AN,"&lt;=" &amp;DATE(LEFT($AV$3, 4), MONTH("1 " &amp; AQ$6 &amp; " " &amp; LEFT($AV$3, 4)) + 1, 0 ), 'Raw Data'!$AN:$AN,"&gt;" &amp;DATE(LEFT($AV$3, 4), MONTH("1 " &amp; AQ$6 &amp; " " &amp; LEFT($AV$3, 4)), 0 ), 'Raw Data'!$P:$P,""&amp;'Raw Data'!$B$1,'Raw Data'!$D:$D,"&lt;&gt;*ithdr*",'Raw Data'!$D:$D,"&lt;&gt;*ancel*")
+
SUMIFS('Raw Data'!$X:$X, 'Raw Data'!$AN:$AN,"&lt;=" &amp;DATE(LEFT($AV$3, 4), MONTH("1 " &amp; AQ$6 &amp; " " &amp; LEFT($AV$3, 4)) + 1, 0 ), 'Raw Data'!$AN:$AN,"&gt;" &amp;DATE(LEFT($AV$3, 4), MONTH("1 " &amp; AQ$6 &amp; " " &amp; LEFT($AV$3, 4)), 0 ), 'Raw Data'!$O:$O,""&amp;'Raw Data'!$B$1,'Raw Data'!$D:$D,"&lt;&gt;*ithdr*",'Raw Data'!$D:$D,"&lt;&gt;*ancel*",'Raw Data'!$P:$P,"--")
+
SUMIFS('Raw Data'!$X:$X, 'Raw Data'!$AN:$AN,"&lt;=" &amp;DATE(LEFT($AV$3, 4), MONTH("1 " &amp; AQ$6 &amp; " " &amp; LEFT($AV$3, 4)) + 1, 0 ), 'Raw Data'!$AN:$AN,"&gt;" &amp;DATE(LEFT($AV$3, 4), MONTH("1 " &amp; AQ$6 &amp; " " &amp; LEFT($AV$3, 4)), 0 ), 'Raw Data'!$P:$P,""&amp;'Raw Data'!$B$1,'Raw Data'!$D:$D,"&lt;&gt;*ithdr*",'Raw Data'!$D:$D,"&lt;&gt;*ancel*")</f>
        <v>0</v>
      </c>
      <c r="AR24" s="73"/>
      <c r="AS24" s="73"/>
      <c r="AT24" s="77"/>
      <c r="AU24" s="113">
        <f>SUMIFS('Raw Data'!$AA:$AA, 'Raw Data'!$AN:$AN,"&lt;=" &amp;DATE( MID($AV$3, 15, 4), MONTH("1 " &amp; AU$6 &amp; " " &amp;  MID($AV$3, 15, 4)) + 1, 0 ), 'Raw Data'!$AN:$AN,"&gt;" &amp;DATE( MID($AV$3, 15, 4), MONTH("1 " &amp; AU$6 &amp; " " &amp;  MID($AV$3, 15, 4)), 0 ), 'Raw Data'!$O:$O,""&amp;'Raw Data'!$B$1,'Raw Data'!$D:$D,"&lt;&gt;*ithdr*",'Raw Data'!$D:$D,"&lt;&gt;*ancel*",'Raw Data'!$P:$P,"--")
+
SUMIFS('Raw Data'!$AA:$AA, 'Raw Data'!$AN:$AN,"&lt;=" &amp;DATE( MID($AV$3, 15, 4), MONTH("1 " &amp; AU$6 &amp; " " &amp;  MID($AV$3, 15, 4)) + 1, 0 ), 'Raw Data'!$AN:$AN,"&gt;" &amp;DATE( MID($AV$3, 15, 4), MONTH("1 " &amp; AU$6 &amp; " " &amp;  MID($AV$3, 15, 4)), 0 ), 'Raw Data'!$P:$P,""&amp;'Raw Data'!$B$1,'Raw Data'!$D:$D,"&lt;&gt;*ithdr*",'Raw Data'!$D:$D,"&lt;&gt;*ancel*")
+
SUMIFS('Raw Data'!$X:$X, 'Raw Data'!$AN:$AN,"&lt;=" &amp;DATE( MID($AV$3, 15, 4), MONTH("1 " &amp; AU$6 &amp; " " &amp;  MID($AV$3, 15, 4)) + 1, 0 ), 'Raw Data'!$AN:$AN,"&gt;" &amp;DATE( MID($AV$3, 15, 4), MONTH("1 " &amp; AU$6 &amp; " " &amp;  MID($AV$3, 15, 4)), 0 ), 'Raw Data'!$O:$O,""&amp;'Raw Data'!$B$1,'Raw Data'!$D:$D,"&lt;&gt;*ithdr*",'Raw Data'!$D:$D,"&lt;&gt;*ancel*",'Raw Data'!$P:$P,"--")
+
SUMIFS('Raw Data'!$X:$X, 'Raw Data'!$AN:$AN,"&lt;=" &amp;DATE( MID($AV$3, 15, 4), MONTH("1 " &amp; AU$6 &amp; " " &amp;  MID($AV$3, 15, 4)) + 1, 0 ), 'Raw Data'!$AN:$AN,"&gt;" &amp;DATE( MID($AV$3, 15, 4), MONTH("1 " &amp; AU$6 &amp; " " &amp;  MID($AV$3, 15, 4)), 0 ), 'Raw Data'!$P:$P,""&amp;'Raw Data'!$B$1,'Raw Data'!$D:$D,"&lt;&gt;*ithdr*",'Raw Data'!$D:$D,"&lt;&gt;*ancel*")</f>
        <v>0</v>
      </c>
      <c r="AV24" s="73"/>
      <c r="AW24" s="73"/>
      <c r="AX24" s="77"/>
      <c r="AY24" s="113">
        <f>SUMIFS('Raw Data'!$AA:$AA, 'Raw Data'!$AN:$AN,"&lt;=" &amp;DATE( MID($AV$3, 15, 4), MONTH("1 " &amp; AY$6 &amp; " " &amp;  MID($AV$3, 15, 4)) + 1, 0 ), 'Raw Data'!$AN:$AN,"&gt;" &amp;DATE( MID($AV$3, 15, 4), MONTH("1 " &amp; AY$6 &amp; " " &amp;  MID($AV$3, 15, 4)), 0 ), 'Raw Data'!$O:$O,""&amp;'Raw Data'!$B$1,'Raw Data'!$D:$D,"&lt;&gt;*ithdr*",'Raw Data'!$D:$D,"&lt;&gt;*ancel*",'Raw Data'!$P:$P,"--")
+
SUMIFS('Raw Data'!$AA:$AA, 'Raw Data'!$AN:$AN,"&lt;=" &amp;DATE( MID($AV$3, 15, 4), MONTH("1 " &amp; AY$6 &amp; " " &amp;  MID($AV$3, 15, 4)) + 1, 0 ), 'Raw Data'!$AN:$AN,"&gt;" &amp;DATE( MID($AV$3, 15, 4), MONTH("1 " &amp; AY$6 &amp; " " &amp;  MID($AV$3, 15, 4)), 0 ), 'Raw Data'!$P:$P,""&amp;'Raw Data'!$B$1,'Raw Data'!$D:$D,"&lt;&gt;*ithdr*",'Raw Data'!$D:$D,"&lt;&gt;*ancel*")
+
SUMIFS('Raw Data'!$X:$X, 'Raw Data'!$AN:$AN,"&lt;=" &amp;DATE( MID($AV$3, 15, 4), MONTH("1 " &amp; AY$6 &amp; " " &amp;  MID($AV$3, 15, 4)) + 1, 0 ), 'Raw Data'!$AN:$AN,"&gt;" &amp;DATE( MID($AV$3, 15, 4), MONTH("1 " &amp; AY$6 &amp; " " &amp;  MID($AV$3, 15, 4)), 0 ), 'Raw Data'!$O:$O,""&amp;'Raw Data'!$B$1,'Raw Data'!$D:$D,"&lt;&gt;*ithdr*",'Raw Data'!$D:$D,"&lt;&gt;*ancel*",'Raw Data'!$P:$P,"--")
+
SUMIFS('Raw Data'!$X:$X, 'Raw Data'!$AN:$AN,"&lt;=" &amp;DATE( MID($AV$3, 15, 4), MONTH("1 " &amp; AY$6 &amp; " " &amp;  MID($AV$3, 15, 4)) + 1, 0 ), 'Raw Data'!$AN:$AN,"&gt;" &amp;DATE( MID($AV$3, 15, 4), MONTH("1 " &amp; AY$6 &amp; " " &amp;  MID($AV$3, 15, 4)), 0 ), 'Raw Data'!$P:$P,""&amp;'Raw Data'!$B$1,'Raw Data'!$D:$D,"&lt;&gt;*ithdr*",'Raw Data'!$D:$D,"&lt;&gt;*ancel*")</f>
        <v>0</v>
      </c>
      <c r="AZ24" s="73"/>
      <c r="BA24" s="73"/>
      <c r="BB24" s="77"/>
      <c r="BC24" s="113">
        <f>SUMIFS('Raw Data'!$AA:$AA, 'Raw Data'!$AN:$AN,"&lt;=" &amp;DATE( MID($AV$3, 15, 4), MONTH("1 " &amp; BC$6 &amp; " " &amp;  MID($AV$3, 15, 4)) + 1, 0 ), 'Raw Data'!$AN:$AN,"&gt;" &amp;DATE( MID($AV$3, 15, 4), MONTH("1 " &amp; BC$6 &amp; " " &amp;  MID($AV$3, 15, 4)), 0 ), 'Raw Data'!$O:$O,""&amp;'Raw Data'!$B$1,'Raw Data'!$D:$D,"&lt;&gt;*ithdr*",'Raw Data'!$D:$D,"&lt;&gt;*ancel*",'Raw Data'!$P:$P,"--")
+
SUMIFS('Raw Data'!$AA:$AA, 'Raw Data'!$AN:$AN,"&lt;=" &amp;DATE( MID($AV$3, 15, 4), MONTH("1 " &amp; BC$6 &amp; " " &amp;  MID($AV$3, 15, 4)) + 1, 0 ), 'Raw Data'!$AN:$AN,"&gt;" &amp;DATE( MID($AV$3, 15, 4), MONTH("1 " &amp; BC$6 &amp; " " &amp;  MID($AV$3, 15, 4)), 0 ), 'Raw Data'!$P:$P,""&amp;'Raw Data'!$B$1,'Raw Data'!$D:$D,"&lt;&gt;*ithdr*",'Raw Data'!$D:$D,"&lt;&gt;*ancel*")
+
SUMIFS('Raw Data'!$X:$X, 'Raw Data'!$AN:$AN,"&lt;=" &amp;DATE( MID($AV$3, 15, 4), MONTH("1 " &amp; BC$6 &amp; " " &amp;  MID($AV$3, 15, 4)) + 1, 0 ), 'Raw Data'!$AN:$AN,"&gt;" &amp;DATE( MID($AV$3, 15, 4), MONTH("1 " &amp; BC$6 &amp; " " &amp;  MID($AV$3, 15, 4)), 0 ), 'Raw Data'!$O:$O,""&amp;'Raw Data'!$B$1,'Raw Data'!$D:$D,"&lt;&gt;*ithdr*",'Raw Data'!$D:$D,"&lt;&gt;*ancel*",'Raw Data'!$P:$P,"--")
+
SUMIFS('Raw Data'!$X:$X, 'Raw Data'!$AN:$AN,"&lt;=" &amp;DATE( MID($AV$3, 15, 4), MONTH("1 " &amp; BC$6 &amp; " " &amp;  MID($AV$3, 15, 4)) + 1, 0 ), 'Raw Data'!$AN:$AN,"&gt;" &amp;DATE( MID($AV$3, 15, 4), MONTH("1 " &amp; BC$6 &amp; " " &amp;  MID($AV$3, 15, 4)), 0 ), 'Raw Data'!$P:$P,""&amp;'Raw Data'!$B$1,'Raw Data'!$D:$D,"&lt;&gt;*ithdr*",'Raw Data'!$D:$D,"&lt;&gt;*ancel*")</f>
        <v>0</v>
      </c>
      <c r="BD24" s="73"/>
      <c r="BE24" s="73"/>
      <c r="BF24" s="77"/>
    </row>
    <row r="25" ht="12.75" customHeight="1">
      <c r="A25" s="114" t="s">
        <v>170</v>
      </c>
      <c r="B25" s="73"/>
      <c r="C25" s="73"/>
      <c r="D25" s="73"/>
      <c r="E25" s="73"/>
      <c r="F25" s="73"/>
      <c r="G25" s="73"/>
      <c r="H25" s="73"/>
      <c r="I25" s="73"/>
      <c r="J25" s="77"/>
      <c r="K25" s="113">
        <f>SUMIFS('Raw Data'!$AA:$AA, 'Raw Data'!$AN:$AN,"&lt;=" &amp;DATE(LEFT($AV$3, 4), MONTH("1 " &amp; K$6 &amp; " " &amp; LEFT($AV$3, 4)) + 1, 0 ), 'Raw Data'!$AN:$AN,"&gt;" &amp;DATE(LEFT($AV$3, 4), MONTH("1 " &amp; K$6 &amp; " " &amp; LEFT($AV$3, 4)), 0 ), 'Raw Data'!$H:$H, "Ear*", 'Raw Data'!$O:$O,""&amp;'Raw Data'!$B$1,'Raw Data'!$D:$D,"&lt;&gt;*ithdr*",'Raw Data'!$D:$D,"&lt;&gt;*ancel*",'Raw Data'!$P:$P,"--")
+
SUMIFS('Raw Data'!$AA:$AA, 'Raw Data'!$AN:$AN,"&lt;=" &amp;DATE(LEFT($AV$3, 4), MONTH("1 " &amp; K$6 &amp; " " &amp; LEFT($AV$3, 4)) + 1, 0 ), 'Raw Data'!$AN:$AN,"&gt;" &amp;DATE(LEFT($AV$3, 4), MONTH("1 " &amp; K$6 &amp; " " &amp; LEFT($AV$3, 4)), 0 ), 'Raw Data'!$H:$H, "Ear*", 'Raw Data'!$P:$P,""&amp;'Raw Data'!$B$1,'Raw Data'!$D:$D,"&lt;&gt;*ithdr*",'Raw Data'!$D:$D,"&lt;&gt;*ancel*")
+
SUMIFS('Raw Data'!$X:$X, 'Raw Data'!$AN:$AN,"&lt;=" &amp;DATE(LEFT($AV$3, 4), MONTH("1 " &amp; K$6 &amp; " " &amp; LEFT($AV$3, 4)) + 1, 0 ), 'Raw Data'!$AN:$AN,"&gt;" &amp;DATE(LEFT($AV$3, 4), MONTH("1 " &amp; K$6 &amp; " " &amp; LEFT($AV$3, 4)), 0 ), 'Raw Data'!$H:$H, "Ear*", 'Raw Data'!$O:$O,""&amp;'Raw Data'!$B$1,'Raw Data'!$D:$D,"&lt;&gt;*ithdr*",'Raw Data'!$D:$D,"&lt;&gt;*ancel*",'Raw Data'!$P:$P,"--")
+
SUMIFS('Raw Data'!$X:$X, 'Raw Data'!$AN:$AN,"&lt;=" &amp;DATE(LEFT($AV$3, 4), MONTH("1 " &amp; K$6 &amp; " " &amp; LEFT($AV$3, 4)) + 1, 0 ), 'Raw Data'!$AN:$AN,"&gt;" &amp;DATE(LEFT($AV$3, 4), MONTH("1 " &amp; K$6 &amp; " " &amp; LEFT($AV$3, 4)), 0 ), 'Raw Data'!$H:$H, "Ear*", 'Raw Data'!$P:$P,""&amp;'Raw Data'!$B$1,'Raw Data'!$D:$D,"&lt;&gt;*ithdr*",'Raw Data'!$D:$D,"&lt;&gt;*ancel*")</f>
        <v>0</v>
      </c>
      <c r="L25" s="73"/>
      <c r="M25" s="73"/>
      <c r="N25" s="77"/>
      <c r="O25" s="113">
        <f>SUMIFS('Raw Data'!$AA:$AA, 'Raw Data'!$AN:$AN,"&lt;=" &amp;DATE(LEFT($AV$3, 4), MONTH("1 " &amp; O$6 &amp; " " &amp; LEFT($AV$3, 4)) + 1, 0 ), 'Raw Data'!$AN:$AN,"&gt;" &amp;DATE(LEFT($AV$3, 4), MONTH("1 " &amp; O$6 &amp; " " &amp; LEFT($AV$3, 4)), 0 ), 'Raw Data'!$H:$H, "Ear*", 'Raw Data'!$O:$O,""&amp;'Raw Data'!$B$1,'Raw Data'!$D:$D,"&lt;&gt;*ithdr*",'Raw Data'!$D:$D,"&lt;&gt;*ancel*",'Raw Data'!$P:$P,"--")
+
SUMIFS('Raw Data'!$AA:$AA, 'Raw Data'!$AN:$AN,"&lt;=" &amp;DATE(LEFT($AV$3, 4), MONTH("1 " &amp; O$6 &amp; " " &amp; LEFT($AV$3, 4)) + 1, 0 ), 'Raw Data'!$AN:$AN,"&gt;" &amp;DATE(LEFT($AV$3, 4), MONTH("1 " &amp; O$6 &amp; " " &amp; LEFT($AV$3, 4)), 0 ), 'Raw Data'!$H:$H, "Ear*", 'Raw Data'!$P:$P,""&amp;'Raw Data'!$B$1,'Raw Data'!$D:$D,"&lt;&gt;*ithdr*",'Raw Data'!$D:$D,"&lt;&gt;*ancel*")
+
SUMIFS('Raw Data'!$X:$X, 'Raw Data'!$AN:$AN,"&lt;=" &amp;DATE(LEFT($AV$3, 4), MONTH("1 " &amp; O$6 &amp; " " &amp; LEFT($AV$3, 4)) + 1, 0 ), 'Raw Data'!$AN:$AN,"&gt;" &amp;DATE(LEFT($AV$3, 4), MONTH("1 " &amp; O$6 &amp; " " &amp; LEFT($AV$3, 4)), 0 ), 'Raw Data'!$H:$H, "Ear*", 'Raw Data'!$O:$O,""&amp;'Raw Data'!$B$1,'Raw Data'!$D:$D,"&lt;&gt;*ithdr*",'Raw Data'!$D:$D,"&lt;&gt;*ancel*",'Raw Data'!$P:$P,"--")
+
SUMIFS('Raw Data'!$X:$X, 'Raw Data'!$AN:$AN,"&lt;=" &amp;DATE(LEFT($AV$3, 4), MONTH("1 " &amp; O$6 &amp; " " &amp; LEFT($AV$3, 4)) + 1, 0 ), 'Raw Data'!$AN:$AN,"&gt;" &amp;DATE(LEFT($AV$3, 4), MONTH("1 " &amp; O$6 &amp; " " &amp; LEFT($AV$3, 4)), 0 ), 'Raw Data'!$H:$H, "Ear*", 'Raw Data'!$P:$P,""&amp;'Raw Data'!$B$1,'Raw Data'!$D:$D,"&lt;&gt;*ithdr*",'Raw Data'!$D:$D,"&lt;&gt;*ancel*")</f>
        <v>0</v>
      </c>
      <c r="P25" s="73"/>
      <c r="Q25" s="73"/>
      <c r="R25" s="77"/>
      <c r="S25" s="113">
        <f>SUMIFS('Raw Data'!$AA:$AA, 'Raw Data'!$AN:$AN,"&lt;=" &amp;DATE(LEFT($AV$3, 4), MONTH("1 " &amp; S$6 &amp; " " &amp; LEFT($AV$3, 4)) + 1, 0 ), 'Raw Data'!$AN:$AN,"&gt;" &amp;DATE(LEFT($AV$3, 4), MONTH("1 " &amp; S$6 &amp; " " &amp; LEFT($AV$3, 4)), 0 ), 'Raw Data'!$H:$H, "Ear*", 'Raw Data'!$O:$O,""&amp;'Raw Data'!$B$1,'Raw Data'!$D:$D,"&lt;&gt;*ithdr*",'Raw Data'!$D:$D,"&lt;&gt;*ancel*",'Raw Data'!$P:$P,"--")
+
SUMIFS('Raw Data'!$AA:$AA, 'Raw Data'!$AN:$AN,"&lt;=" &amp;DATE(LEFT($AV$3, 4), MONTH("1 " &amp; S$6 &amp; " " &amp; LEFT($AV$3, 4)) + 1, 0 ), 'Raw Data'!$AN:$AN,"&gt;" &amp;DATE(LEFT($AV$3, 4), MONTH("1 " &amp; S$6 &amp; " " &amp; LEFT($AV$3, 4)), 0 ), 'Raw Data'!$H:$H, "Ear*", 'Raw Data'!$P:$P,""&amp;'Raw Data'!$B$1,'Raw Data'!$D:$D,"&lt;&gt;*ithdr*",'Raw Data'!$D:$D,"&lt;&gt;*ancel*")
+
SUMIFS('Raw Data'!$X:$X, 'Raw Data'!$AN:$AN,"&lt;=" &amp;DATE(LEFT($AV$3, 4), MONTH("1 " &amp; S$6 &amp; " " &amp; LEFT($AV$3, 4)) + 1, 0 ), 'Raw Data'!$AN:$AN,"&gt;" &amp;DATE(LEFT($AV$3, 4), MONTH("1 " &amp; S$6 &amp; " " &amp; LEFT($AV$3, 4)), 0 ), 'Raw Data'!$H:$H, "Ear*", 'Raw Data'!$O:$O,""&amp;'Raw Data'!$B$1,'Raw Data'!$D:$D,"&lt;&gt;*ithdr*",'Raw Data'!$D:$D,"&lt;&gt;*ancel*",'Raw Data'!$P:$P,"--")
+
SUMIFS('Raw Data'!$X:$X, 'Raw Data'!$AN:$AN,"&lt;=" &amp;DATE(LEFT($AV$3, 4), MONTH("1 " &amp; S$6 &amp; " " &amp; LEFT($AV$3, 4)) + 1, 0 ), 'Raw Data'!$AN:$AN,"&gt;" &amp;DATE(LEFT($AV$3, 4), MONTH("1 " &amp; S$6 &amp; " " &amp; LEFT($AV$3, 4)), 0 ), 'Raw Data'!$H:$H, "Ear*", 'Raw Data'!$P:$P,""&amp;'Raw Data'!$B$1,'Raw Data'!$D:$D,"&lt;&gt;*ithdr*",'Raw Data'!$D:$D,"&lt;&gt;*ancel*")</f>
        <v>0</v>
      </c>
      <c r="T25" s="73"/>
      <c r="U25" s="73"/>
      <c r="V25" s="77"/>
      <c r="W25" s="113">
        <f>SUMIFS('Raw Data'!$AA:$AA, 'Raw Data'!$AN:$AN,"&lt;=" &amp;DATE(LEFT($AV$3, 4), MONTH("1 " &amp; W$6 &amp; " " &amp; LEFT($AV$3, 4)) + 1, 0 ), 'Raw Data'!$AN:$AN,"&gt;" &amp;DATE(LEFT($AV$3, 4), MONTH("1 " &amp; W$6 &amp; " " &amp; LEFT($AV$3, 4)), 0 ), 'Raw Data'!$H:$H, "Ear*", 'Raw Data'!$O:$O,""&amp;'Raw Data'!$B$1,'Raw Data'!$D:$D,"&lt;&gt;*ithdr*",'Raw Data'!$D:$D,"&lt;&gt;*ancel*",'Raw Data'!$P:$P,"--")
+
SUMIFS('Raw Data'!$AA:$AA, 'Raw Data'!$AN:$AN,"&lt;=" &amp;DATE(LEFT($AV$3, 4), MONTH("1 " &amp; W$6 &amp; " " &amp; LEFT($AV$3, 4)) + 1, 0 ), 'Raw Data'!$AN:$AN,"&gt;" &amp;DATE(LEFT($AV$3, 4), MONTH("1 " &amp; W$6 &amp; " " &amp; LEFT($AV$3, 4)), 0 ), 'Raw Data'!$H:$H, "Ear*", 'Raw Data'!$P:$P,""&amp;'Raw Data'!$B$1,'Raw Data'!$D:$D,"&lt;&gt;*ithdr*",'Raw Data'!$D:$D,"&lt;&gt;*ancel*")
+
SUMIFS('Raw Data'!$X:$X, 'Raw Data'!$AN:$AN,"&lt;=" &amp;DATE(LEFT($AV$3, 4), MONTH("1 " &amp; W$6 &amp; " " &amp; LEFT($AV$3, 4)) + 1, 0 ), 'Raw Data'!$AN:$AN,"&gt;" &amp;DATE(LEFT($AV$3, 4), MONTH("1 " &amp; W$6 &amp; " " &amp; LEFT($AV$3, 4)), 0 ), 'Raw Data'!$H:$H, "Ear*", 'Raw Data'!$O:$O,""&amp;'Raw Data'!$B$1,'Raw Data'!$D:$D,"&lt;&gt;*ithdr*",'Raw Data'!$D:$D,"&lt;&gt;*ancel*",'Raw Data'!$P:$P,"--")
+
SUMIFS('Raw Data'!$X:$X, 'Raw Data'!$AN:$AN,"&lt;=" &amp;DATE(LEFT($AV$3, 4), MONTH("1 " &amp; W$6 &amp; " " &amp; LEFT($AV$3, 4)) + 1, 0 ), 'Raw Data'!$AN:$AN,"&gt;" &amp;DATE(LEFT($AV$3, 4), MONTH("1 " &amp; W$6 &amp; " " &amp; LEFT($AV$3, 4)), 0 ), 'Raw Data'!$H:$H, "Ear*", 'Raw Data'!$P:$P,""&amp;'Raw Data'!$B$1,'Raw Data'!$D:$D,"&lt;&gt;*ithdr*",'Raw Data'!$D:$D,"&lt;&gt;*ancel*")</f>
        <v>0</v>
      </c>
      <c r="X25" s="73"/>
      <c r="Y25" s="73"/>
      <c r="Z25" s="77"/>
      <c r="AA25" s="113">
        <f>SUMIFS('Raw Data'!$AA:$AA, 'Raw Data'!$AN:$AN,"&lt;=" &amp;DATE(LEFT($AV$3, 4), MONTH("1 " &amp; AA$6 &amp; " " &amp; LEFT($AV$3, 4)) + 1, 0 ), 'Raw Data'!$AN:$AN,"&gt;" &amp;DATE(LEFT($AV$3, 4), MONTH("1 " &amp; AA$6 &amp; " " &amp; LEFT($AV$3, 4)), 0 ), 'Raw Data'!$H:$H, "Ear*", 'Raw Data'!$O:$O,""&amp;'Raw Data'!$B$1,'Raw Data'!$D:$D,"&lt;&gt;*ithdr*",'Raw Data'!$D:$D,"&lt;&gt;*ancel*",'Raw Data'!$P:$P,"--")
+
SUMIFS('Raw Data'!$AA:$AA, 'Raw Data'!$AN:$AN,"&lt;=" &amp;DATE(LEFT($AV$3, 4), MONTH("1 " &amp; AA$6 &amp; " " &amp; LEFT($AV$3, 4)) + 1, 0 ), 'Raw Data'!$AN:$AN,"&gt;" &amp;DATE(LEFT($AV$3, 4), MONTH("1 " &amp; AA$6 &amp; " " &amp; LEFT($AV$3, 4)), 0 ), 'Raw Data'!$H:$H, "Ear*", 'Raw Data'!$P:$P,""&amp;'Raw Data'!$B$1,'Raw Data'!$D:$D,"&lt;&gt;*ithdr*",'Raw Data'!$D:$D,"&lt;&gt;*ancel*")
+
SUMIFS('Raw Data'!$X:$X, 'Raw Data'!$AN:$AN,"&lt;=" &amp;DATE(LEFT($AV$3, 4), MONTH("1 " &amp; AA$6 &amp; " " &amp; LEFT($AV$3, 4)) + 1, 0 ), 'Raw Data'!$AN:$AN,"&gt;" &amp;DATE(LEFT($AV$3, 4), MONTH("1 " &amp; AA$6 &amp; " " &amp; LEFT($AV$3, 4)), 0 ), 'Raw Data'!$H:$H, "Ear*", 'Raw Data'!$O:$O,""&amp;'Raw Data'!$B$1,'Raw Data'!$D:$D,"&lt;&gt;*ithdr*",'Raw Data'!$D:$D,"&lt;&gt;*ancel*",'Raw Data'!$P:$P,"--")
+
SUMIFS('Raw Data'!$X:$X, 'Raw Data'!$AN:$AN,"&lt;=" &amp;DATE(LEFT($AV$3, 4), MONTH("1 " &amp; AA$6 &amp; " " &amp; LEFT($AV$3, 4)) + 1, 0 ), 'Raw Data'!$AN:$AN,"&gt;" &amp;DATE(LEFT($AV$3, 4), MONTH("1 " &amp; AA$6 &amp; " " &amp; LEFT($AV$3, 4)), 0 ), 'Raw Data'!$H:$H, "Ear*", 'Raw Data'!$P:$P,""&amp;'Raw Data'!$B$1,'Raw Data'!$D:$D,"&lt;&gt;*ithdr*",'Raw Data'!$D:$D,"&lt;&gt;*ancel*")</f>
        <v>0</v>
      </c>
      <c r="AB25" s="73"/>
      <c r="AC25" s="73"/>
      <c r="AD25" s="77"/>
      <c r="AE25" s="113">
        <f>SUMIFS('Raw Data'!$AA:$AA, 'Raw Data'!$AN:$AN,"&lt;=" &amp;DATE(LEFT($AV$3, 4), MONTH("1 " &amp; AE$6 &amp; " " &amp; LEFT($AV$3, 4)) + 1, 0 ), 'Raw Data'!$AN:$AN,"&gt;" &amp;DATE(LEFT($AV$3, 4), MONTH("1 " &amp; AE$6 &amp; " " &amp; LEFT($AV$3, 4)), 0 ), 'Raw Data'!$H:$H, "Ear*", 'Raw Data'!$O:$O,""&amp;'Raw Data'!$B$1,'Raw Data'!$D:$D,"&lt;&gt;*ithdr*",'Raw Data'!$D:$D,"&lt;&gt;*ancel*",'Raw Data'!$P:$P,"--")
+
SUMIFS('Raw Data'!$AA:$AA, 'Raw Data'!$AN:$AN,"&lt;=" &amp;DATE(LEFT($AV$3, 4), MONTH("1 " &amp; AE$6 &amp; " " &amp; LEFT($AV$3, 4)) + 1, 0 ), 'Raw Data'!$AN:$AN,"&gt;" &amp;DATE(LEFT($AV$3, 4), MONTH("1 " &amp; AE$6 &amp; " " &amp; LEFT($AV$3, 4)), 0 ), 'Raw Data'!$H:$H, "Ear*", 'Raw Data'!$P:$P,""&amp;'Raw Data'!$B$1,'Raw Data'!$D:$D,"&lt;&gt;*ithdr*",'Raw Data'!$D:$D,"&lt;&gt;*ancel*")
+
SUMIFS('Raw Data'!$X:$X, 'Raw Data'!$AN:$AN,"&lt;=" &amp;DATE(LEFT($AV$3, 4), MONTH("1 " &amp; AE$6 &amp; " " &amp; LEFT($AV$3, 4)) + 1, 0 ), 'Raw Data'!$AN:$AN,"&gt;" &amp;DATE(LEFT($AV$3, 4), MONTH("1 " &amp; AE$6 &amp; " " &amp; LEFT($AV$3, 4)), 0 ), 'Raw Data'!$H:$H, "Ear*", 'Raw Data'!$O:$O,""&amp;'Raw Data'!$B$1,'Raw Data'!$D:$D,"&lt;&gt;*ithdr*",'Raw Data'!$D:$D,"&lt;&gt;*ancel*",'Raw Data'!$P:$P,"--")
+
SUMIFS('Raw Data'!$X:$X, 'Raw Data'!$AN:$AN,"&lt;=" &amp;DATE(LEFT($AV$3, 4), MONTH("1 " &amp; AE$6 &amp; " " &amp; LEFT($AV$3, 4)) + 1, 0 ), 'Raw Data'!$AN:$AN,"&gt;" &amp;DATE(LEFT($AV$3, 4), MONTH("1 " &amp; AE$6 &amp; " " &amp; LEFT($AV$3, 4)), 0 ), 'Raw Data'!$H:$H, "Ear*", 'Raw Data'!$P:$P,""&amp;'Raw Data'!$B$1,'Raw Data'!$D:$D,"&lt;&gt;*ithdr*",'Raw Data'!$D:$D,"&lt;&gt;*ancel*")</f>
        <v>0</v>
      </c>
      <c r="AF25" s="73"/>
      <c r="AG25" s="73"/>
      <c r="AH25" s="77"/>
      <c r="AI25" s="113">
        <f>SUMIFS('Raw Data'!$AA:$AA, 'Raw Data'!$AN:$AN,"&lt;=" &amp;DATE(LEFT($AV$3, 4), MONTH("1 " &amp; AI$6 &amp; " " &amp; LEFT($AV$3, 4)) + 1, 0 ), 'Raw Data'!$AN:$AN,"&gt;" &amp;DATE(LEFT($AV$3, 4), MONTH("1 " &amp; AI$6 &amp; " " &amp; LEFT($AV$3, 4)), 0 ), 'Raw Data'!$H:$H, "Ear*", 'Raw Data'!$O:$O,""&amp;'Raw Data'!$B$1,'Raw Data'!$D:$D,"&lt;&gt;*ithdr*",'Raw Data'!$D:$D,"&lt;&gt;*ancel*",'Raw Data'!$P:$P,"--")
+
SUMIFS('Raw Data'!$AA:$AA, 'Raw Data'!$AN:$AN,"&lt;=" &amp;DATE(LEFT($AV$3, 4), MONTH("1 " &amp; AI$6 &amp; " " &amp; LEFT($AV$3, 4)) + 1, 0 ), 'Raw Data'!$AN:$AN,"&gt;" &amp;DATE(LEFT($AV$3, 4), MONTH("1 " &amp; AI$6 &amp; " " &amp; LEFT($AV$3, 4)), 0 ), 'Raw Data'!$H:$H, "Ear*", 'Raw Data'!$P:$P,""&amp;'Raw Data'!$B$1,'Raw Data'!$D:$D,"&lt;&gt;*ithdr*",'Raw Data'!$D:$D,"&lt;&gt;*ancel*")
+
SUMIFS('Raw Data'!$X:$X, 'Raw Data'!$AN:$AN,"&lt;=" &amp;DATE(LEFT($AV$3, 4), MONTH("1 " &amp; AI$6 &amp; " " &amp; LEFT($AV$3, 4)) + 1, 0 ), 'Raw Data'!$AN:$AN,"&gt;" &amp;DATE(LEFT($AV$3, 4), MONTH("1 " &amp; AI$6 &amp; " " &amp; LEFT($AV$3, 4)), 0 ), 'Raw Data'!$H:$H, "Ear*", 'Raw Data'!$O:$O,""&amp;'Raw Data'!$B$1,'Raw Data'!$D:$D,"&lt;&gt;*ithdr*",'Raw Data'!$D:$D,"&lt;&gt;*ancel*",'Raw Data'!$P:$P,"--")
+
SUMIFS('Raw Data'!$X:$X, 'Raw Data'!$AN:$AN,"&lt;=" &amp;DATE(LEFT($AV$3, 4), MONTH("1 " &amp; AI$6 &amp; " " &amp; LEFT($AV$3, 4)) + 1, 0 ), 'Raw Data'!$AN:$AN,"&gt;" &amp;DATE(LEFT($AV$3, 4), MONTH("1 " &amp; AI$6 &amp; " " &amp; LEFT($AV$3, 4)), 0 ), 'Raw Data'!$H:$H, "Ear*", 'Raw Data'!$P:$P,""&amp;'Raw Data'!$B$1,'Raw Data'!$D:$D,"&lt;&gt;*ithdr*",'Raw Data'!$D:$D,"&lt;&gt;*ancel*")</f>
        <v>0</v>
      </c>
      <c r="AJ25" s="73"/>
      <c r="AK25" s="73"/>
      <c r="AL25" s="77"/>
      <c r="AM25" s="113">
        <f>SUMIFS('Raw Data'!$AA:$AA, 'Raw Data'!$AN:$AN,"&lt;=" &amp;DATE(LEFT($AV$3, 4), MONTH("1 " &amp; AM$6 &amp; " " &amp; LEFT($AV$3, 4)) + 1, 0 ), 'Raw Data'!$AN:$AN,"&gt;" &amp;DATE(LEFT($AV$3, 4), MONTH("1 " &amp; AM$6 &amp; " " &amp; LEFT($AV$3, 4)), 0 ), 'Raw Data'!$H:$H, "Ear*", 'Raw Data'!$O:$O,""&amp;'Raw Data'!$B$1,'Raw Data'!$D:$D,"&lt;&gt;*ithdr*",'Raw Data'!$D:$D,"&lt;&gt;*ancel*",'Raw Data'!$P:$P,"--")
+
SUMIFS('Raw Data'!$AA:$AA, 'Raw Data'!$AN:$AN,"&lt;=" &amp;DATE(LEFT($AV$3, 4), MONTH("1 " &amp; AM$6 &amp; " " &amp; LEFT($AV$3, 4)) + 1, 0 ), 'Raw Data'!$AN:$AN,"&gt;" &amp;DATE(LEFT($AV$3, 4), MONTH("1 " &amp; AM$6 &amp; " " &amp; LEFT($AV$3, 4)), 0 ), 'Raw Data'!$H:$H, "Ear*", 'Raw Data'!$P:$P,""&amp;'Raw Data'!$B$1,'Raw Data'!$D:$D,"&lt;&gt;*ithdr*",'Raw Data'!$D:$D,"&lt;&gt;*ancel*")
+
SUMIFS('Raw Data'!$X:$X, 'Raw Data'!$AN:$AN,"&lt;=" &amp;DATE(LEFT($AV$3, 4), MONTH("1 " &amp; AM$6 &amp; " " &amp; LEFT($AV$3, 4)) + 1, 0 ), 'Raw Data'!$AN:$AN,"&gt;" &amp;DATE(LEFT($AV$3, 4), MONTH("1 " &amp; AM$6 &amp; " " &amp; LEFT($AV$3, 4)), 0 ), 'Raw Data'!$H:$H, "Ear*", 'Raw Data'!$O:$O,""&amp;'Raw Data'!$B$1,'Raw Data'!$D:$D,"&lt;&gt;*ithdr*",'Raw Data'!$D:$D,"&lt;&gt;*ancel*",'Raw Data'!$P:$P,"--")
+
SUMIFS('Raw Data'!$X:$X, 'Raw Data'!$AN:$AN,"&lt;=" &amp;DATE(LEFT($AV$3, 4), MONTH("1 " &amp; AM$6 &amp; " " &amp; LEFT($AV$3, 4)) + 1, 0 ), 'Raw Data'!$AN:$AN,"&gt;" &amp;DATE(LEFT($AV$3, 4), MONTH("1 " &amp; AM$6 &amp; " " &amp; LEFT($AV$3, 4)), 0 ), 'Raw Data'!$H:$H, "Ear*", 'Raw Data'!$P:$P,""&amp;'Raw Data'!$B$1,'Raw Data'!$D:$D,"&lt;&gt;*ithdr*",'Raw Data'!$D:$D,"&lt;&gt;*ancel*")</f>
        <v>0</v>
      </c>
      <c r="AN25" s="73"/>
      <c r="AO25" s="73"/>
      <c r="AP25" s="77"/>
      <c r="AQ25" s="113">
        <f>SUMIFS('Raw Data'!$AA:$AA, 'Raw Data'!$AN:$AN,"&lt;=" &amp;DATE(LEFT($AV$3, 4), MONTH("1 " &amp; AQ$6 &amp; " " &amp; LEFT($AV$3, 4)) + 1, 0 ), 'Raw Data'!$AN:$AN,"&gt;" &amp;DATE(LEFT($AV$3, 4), MONTH("1 " &amp; AQ$6 &amp; " " &amp; LEFT($AV$3, 4)), 0 ), 'Raw Data'!$H:$H, "Ear*", 'Raw Data'!$O:$O,""&amp;'Raw Data'!$B$1,'Raw Data'!$D:$D,"&lt;&gt;*ithdr*",'Raw Data'!$D:$D,"&lt;&gt;*ancel*",'Raw Data'!$P:$P,"--")
+
SUMIFS('Raw Data'!$AA:$AA, 'Raw Data'!$AN:$AN,"&lt;=" &amp;DATE(LEFT($AV$3, 4), MONTH("1 " &amp; AQ$6 &amp; " " &amp; LEFT($AV$3, 4)) + 1, 0 ), 'Raw Data'!$AN:$AN,"&gt;" &amp;DATE(LEFT($AV$3, 4), MONTH("1 " &amp; AQ$6 &amp; " " &amp; LEFT($AV$3, 4)), 0 ), 'Raw Data'!$H:$H, "Ear*", 'Raw Data'!$P:$P,""&amp;'Raw Data'!$B$1,'Raw Data'!$D:$D,"&lt;&gt;*ithdr*",'Raw Data'!$D:$D,"&lt;&gt;*ancel*")
+
SUMIFS('Raw Data'!$X:$X, 'Raw Data'!$AN:$AN,"&lt;=" &amp;DATE(LEFT($AV$3, 4), MONTH("1 " &amp; AQ$6 &amp; " " &amp; LEFT($AV$3, 4)) + 1, 0 ), 'Raw Data'!$AN:$AN,"&gt;" &amp;DATE(LEFT($AV$3, 4), MONTH("1 " &amp; AQ$6 &amp; " " &amp; LEFT($AV$3, 4)), 0 ), 'Raw Data'!$H:$H, "Ear*", 'Raw Data'!$O:$O,""&amp;'Raw Data'!$B$1,'Raw Data'!$D:$D,"&lt;&gt;*ithdr*",'Raw Data'!$D:$D,"&lt;&gt;*ancel*",'Raw Data'!$P:$P,"--")
+
SUMIFS('Raw Data'!$X:$X, 'Raw Data'!$AN:$AN,"&lt;=" &amp;DATE(LEFT($AV$3, 4), MONTH("1 " &amp; AQ$6 &amp; " " &amp; LEFT($AV$3, 4)) + 1, 0 ), 'Raw Data'!$AN:$AN,"&gt;" &amp;DATE(LEFT($AV$3, 4), MONTH("1 " &amp; AQ$6 &amp; " " &amp; LEFT($AV$3, 4)), 0 ), 'Raw Data'!$H:$H, "Ear*", 'Raw Data'!$P:$P,""&amp;'Raw Data'!$B$1,'Raw Data'!$D:$D,"&lt;&gt;*ithdr*",'Raw Data'!$D:$D,"&lt;&gt;*ancel*")</f>
        <v>0</v>
      </c>
      <c r="AR25" s="73"/>
      <c r="AS25" s="73"/>
      <c r="AT25" s="77"/>
      <c r="AU25" s="113">
        <f>SUMIFS('Raw Data'!$AA:$AA, 'Raw Data'!$AN:$AN,"&lt;=" &amp;DATE( MID($AV$3, 15, 4), MONTH("1 " &amp; AU$6 &amp; " " &amp;  MID($AV$3, 15, 4)) + 1, 0 ), 'Raw Data'!$AN:$AN,"&gt;" &amp;DATE( MID($AV$3, 15, 4), MONTH("1 " &amp; AU$6 &amp; " " &amp;  MID($AV$3, 15, 4)), 0 ), 'Raw Data'!$H:$H, "Ear*", 'Raw Data'!$O:$O,""&amp;'Raw Data'!$B$1,'Raw Data'!$D:$D,"&lt;&gt;*ithdr*",'Raw Data'!$D:$D,"&lt;&gt;*ancel*",'Raw Data'!$P:$P,"--")
+
SUMIFS('Raw Data'!$AA:$AA, 'Raw Data'!$AN:$AN,"&lt;=" &amp;DATE( MID($AV$3, 15, 4), MONTH("1 " &amp; AU$6 &amp; " " &amp;  MID($AV$3, 15, 4)) + 1, 0 ), 'Raw Data'!$AN:$AN,"&gt;" &amp;DATE( MID($AV$3, 15, 4), MONTH("1 " &amp; AU$6 &amp; " " &amp;  MID($AV$3, 15, 4)), 0 ), 'Raw Data'!$H:$H, "Ear*", 'Raw Data'!$P:$P,""&amp;'Raw Data'!$B$1,'Raw Data'!$D:$D,"&lt;&gt;*ithdr*",'Raw Data'!$D:$D,"&lt;&gt;*ancel*")
+
SUMIFS('Raw Data'!$X:$X, 'Raw Data'!$AN:$AN,"&lt;=" &amp;DATE( MID($AV$3, 15, 4), MONTH("1 " &amp; AU$6 &amp; " " &amp;  MID($AV$3, 15, 4)) + 1, 0 ), 'Raw Data'!$AN:$AN,"&gt;" &amp;DATE( MID($AV$3, 15, 4), MONTH("1 " &amp; AU$6 &amp; " " &amp;  MID($AV$3, 15, 4)), 0 ), 'Raw Data'!$H:$H, "Ear*", 'Raw Data'!$O:$O,""&amp;'Raw Data'!$B$1,'Raw Data'!$D:$D,"&lt;&gt;*ithdr*",'Raw Data'!$D:$D,"&lt;&gt;*ancel*",'Raw Data'!$P:$P,"--")
+
SUMIFS('Raw Data'!$X:$X, 'Raw Data'!$AN:$AN,"&lt;=" &amp;DATE( MID($AV$3, 15, 4), MONTH("1 " &amp; AU$6 &amp; " " &amp;  MID($AV$3, 15, 4)) + 1, 0 ), 'Raw Data'!$AN:$AN,"&gt;" &amp;DATE( MID($AV$3, 15, 4), MONTH("1 " &amp; AU$6 &amp; " " &amp;  MID($AV$3, 15, 4)), 0 ), 'Raw Data'!$H:$H, "Ear*", 'Raw Data'!$P:$P,""&amp;'Raw Data'!$B$1,'Raw Data'!$D:$D,"&lt;&gt;*ithdr*",'Raw Data'!$D:$D,"&lt;&gt;*ancel*")</f>
        <v>0</v>
      </c>
      <c r="AV25" s="73"/>
      <c r="AW25" s="73"/>
      <c r="AX25" s="77"/>
      <c r="AY25" s="113">
        <f>SUMIFS('Raw Data'!$AA:$AA, 'Raw Data'!$AN:$AN,"&lt;=" &amp;DATE( MID($AV$3, 15, 4), MONTH("1 " &amp; AY$6 &amp; " " &amp;  MID($AV$3, 15, 4)) + 1, 0 ), 'Raw Data'!$AN:$AN,"&gt;" &amp;DATE( MID($AV$3, 15, 4), MONTH("1 " &amp; AY$6 &amp; " " &amp;  MID($AV$3, 15, 4)), 0 ), 'Raw Data'!$H:$H, "Ear*", 'Raw Data'!$O:$O,""&amp;'Raw Data'!$B$1,'Raw Data'!$D:$D,"&lt;&gt;*ithdr*",'Raw Data'!$D:$D,"&lt;&gt;*ancel*",'Raw Data'!$P:$P,"--")
+
SUMIFS('Raw Data'!$AA:$AA, 'Raw Data'!$AN:$AN,"&lt;=" &amp;DATE( MID($AV$3, 15, 4), MONTH("1 " &amp; AY$6 &amp; " " &amp;  MID($AV$3, 15, 4)) + 1, 0 ), 'Raw Data'!$AN:$AN,"&gt;" &amp;DATE( MID($AV$3, 15, 4), MONTH("1 " &amp; AY$6 &amp; " " &amp;  MID($AV$3, 15, 4)), 0 ), 'Raw Data'!$H:$H, "Ear*", 'Raw Data'!$P:$P,""&amp;'Raw Data'!$B$1,'Raw Data'!$D:$D,"&lt;&gt;*ithdr*",'Raw Data'!$D:$D,"&lt;&gt;*ancel*")
+
SUMIFS('Raw Data'!$X:$X, 'Raw Data'!$AN:$AN,"&lt;=" &amp;DATE( MID($AV$3, 15, 4), MONTH("1 " &amp; AY$6 &amp; " " &amp;  MID($AV$3, 15, 4)) + 1, 0 ), 'Raw Data'!$AN:$AN,"&gt;" &amp;DATE( MID($AV$3, 15, 4), MONTH("1 " &amp; AY$6 &amp; " " &amp;  MID($AV$3, 15, 4)), 0 ), 'Raw Data'!$H:$H, "Ear*", 'Raw Data'!$O:$O,""&amp;'Raw Data'!$B$1,'Raw Data'!$D:$D,"&lt;&gt;*ithdr*",'Raw Data'!$D:$D,"&lt;&gt;*ancel*",'Raw Data'!$P:$P,"--")
+
SUMIFS('Raw Data'!$X:$X, 'Raw Data'!$AN:$AN,"&lt;=" &amp;DATE( MID($AV$3, 15, 4), MONTH("1 " &amp; AY$6 &amp; " " &amp;  MID($AV$3, 15, 4)) + 1, 0 ), 'Raw Data'!$AN:$AN,"&gt;" &amp;DATE( MID($AV$3, 15, 4), MONTH("1 " &amp; AY$6 &amp; " " &amp;  MID($AV$3, 15, 4)), 0 ), 'Raw Data'!$H:$H, "Ear*", 'Raw Data'!$P:$P,""&amp;'Raw Data'!$B$1,'Raw Data'!$D:$D,"&lt;&gt;*ithdr*",'Raw Data'!$D:$D,"&lt;&gt;*ancel*")</f>
        <v>0</v>
      </c>
      <c r="AZ25" s="73"/>
      <c r="BA25" s="73"/>
      <c r="BB25" s="77"/>
      <c r="BC25" s="113">
        <f>SUMIFS('Raw Data'!$AA:$AA, 'Raw Data'!$AN:$AN,"&lt;=" &amp;DATE( MID($AV$3, 15, 4), MONTH("1 " &amp; BC$6 &amp; " " &amp;  MID($AV$3, 15, 4)) + 1, 0 ), 'Raw Data'!$AN:$AN,"&gt;" &amp;DATE( MID($AV$3, 15, 4), MONTH("1 " &amp; BC$6 &amp; " " &amp;  MID($AV$3, 15, 4)), 0 ), 'Raw Data'!$H:$H, "Ear*", 'Raw Data'!$O:$O,""&amp;'Raw Data'!$B$1,'Raw Data'!$D:$D,"&lt;&gt;*ithdr*",'Raw Data'!$D:$D,"&lt;&gt;*ancel*",'Raw Data'!$P:$P,"--")
+
SUMIFS('Raw Data'!$AA:$AA, 'Raw Data'!$AN:$AN,"&lt;=" &amp;DATE( MID($AV$3, 15, 4), MONTH("1 " &amp; BC$6 &amp; " " &amp;  MID($AV$3, 15, 4)) + 1, 0 ), 'Raw Data'!$AN:$AN,"&gt;" &amp;DATE( MID($AV$3, 15, 4), MONTH("1 " &amp; BC$6 &amp; " " &amp;  MID($AV$3, 15, 4)), 0 ), 'Raw Data'!$H:$H, "Ear*", 'Raw Data'!$P:$P,""&amp;'Raw Data'!$B$1,'Raw Data'!$D:$D,"&lt;&gt;*ithdr*",'Raw Data'!$D:$D,"&lt;&gt;*ancel*")
+
SUMIFS('Raw Data'!$X:$X, 'Raw Data'!$AN:$AN,"&lt;=" &amp;DATE( MID($AV$3, 15, 4), MONTH("1 " &amp; BC$6 &amp; " " &amp;  MID($AV$3, 15, 4)) + 1, 0 ), 'Raw Data'!$AN:$AN,"&gt;" &amp;DATE( MID($AV$3, 15, 4), MONTH("1 " &amp; BC$6 &amp; " " &amp;  MID($AV$3, 15, 4)), 0 ), 'Raw Data'!$H:$H, "Ear*", 'Raw Data'!$O:$O,""&amp;'Raw Data'!$B$1,'Raw Data'!$D:$D,"&lt;&gt;*ithdr*",'Raw Data'!$D:$D,"&lt;&gt;*ancel*",'Raw Data'!$P:$P,"--")
+
SUMIFS('Raw Data'!$X:$X, 'Raw Data'!$AN:$AN,"&lt;=" &amp;DATE( MID($AV$3, 15, 4), MONTH("1 " &amp; BC$6 &amp; " " &amp;  MID($AV$3, 15, 4)) + 1, 0 ), 'Raw Data'!$AN:$AN,"&gt;" &amp;DATE( MID($AV$3, 15, 4), MONTH("1 " &amp; BC$6 &amp; " " &amp;  MID($AV$3, 15, 4)), 0 ), 'Raw Data'!$H:$H, "Ear*", 'Raw Data'!$P:$P,""&amp;'Raw Data'!$B$1,'Raw Data'!$D:$D,"&lt;&gt;*ithdr*",'Raw Data'!$D:$D,"&lt;&gt;*ancel*")</f>
        <v>0</v>
      </c>
      <c r="BD25" s="73"/>
      <c r="BE25" s="73"/>
      <c r="BF25" s="77"/>
    </row>
    <row r="26" ht="12.75" customHeight="1">
      <c r="A26" s="114" t="s">
        <v>171</v>
      </c>
      <c r="B26" s="73"/>
      <c r="C26" s="73"/>
      <c r="D26" s="73"/>
      <c r="E26" s="73"/>
      <c r="F26" s="73"/>
      <c r="G26" s="73"/>
      <c r="H26" s="73"/>
      <c r="I26" s="73"/>
      <c r="J26" s="77"/>
      <c r="K26" s="113">
        <f>SUMIFS('Raw Data'!$AA:$AA, 'Raw Data'!$AN:$AN,"&lt;=" &amp;DATE(LEFT($AV$3, 4), MONTH("1 " &amp; K$6 &amp; " " &amp; LEFT($AV$3, 4)) + 1, 0 ), 'Raw Data'!$AN:$AN,"&gt;" &amp;DATE(LEFT($AV$3, 4), MONTH("1 " &amp; K$6 &amp; " " &amp; LEFT($AV$3, 4)), 0 ), 'Raw Data'!$H:$H, "Non*", 'Raw Data'!$O:$O,""&amp;'Raw Data'!$B$1,'Raw Data'!$D:$D,"&lt;&gt;*ithdr*",'Raw Data'!$D:$D,"&lt;&gt;*ancel*",'Raw Data'!$P:$P,"--")
+
SUMIFS('Raw Data'!$AA:$AA, 'Raw Data'!$AN:$AN,"&lt;=" &amp;DATE(LEFT($AV$3, 4), MONTH("1 " &amp; K$6 &amp; " " &amp; LEFT($AV$3, 4)) + 1, 0 ), 'Raw Data'!$AN:$AN,"&gt;" &amp;DATE(LEFT($AV$3, 4), MONTH("1 " &amp; K$6 &amp; " " &amp; LEFT($AV$3, 4)), 0 ), 'Raw Data'!$H:$H, "Non*", 'Raw Data'!$P:$P,""&amp;'Raw Data'!$B$1,'Raw Data'!$D:$D,"&lt;&gt;*ithdr*",'Raw Data'!$D:$D,"&lt;&gt;*ancel*")
+
SUMIFS('Raw Data'!$X:$X, 'Raw Data'!$AN:$AN,"&lt;=" &amp;DATE(LEFT($AV$3, 4), MONTH("1 " &amp; K$6 &amp; " " &amp; LEFT($AV$3, 4)) + 1, 0 ), 'Raw Data'!$AN:$AN,"&gt;" &amp;DATE(LEFT($AV$3, 4), MONTH("1 " &amp; K$6 &amp; " " &amp; LEFT($AV$3, 4)), 0 ), 'Raw Data'!$H:$H, "Non*", 'Raw Data'!$O:$O,""&amp;'Raw Data'!$B$1,'Raw Data'!$D:$D,"&lt;&gt;*ithdr*",'Raw Data'!$D:$D,"&lt;&gt;*ancel*",'Raw Data'!$P:$P,"--")
+
SUMIFS('Raw Data'!$X:$X, 'Raw Data'!$AN:$AN,"&lt;=" &amp;DATE(LEFT($AV$3, 4), MONTH("1 " &amp; K$6 &amp; " " &amp; LEFT($AV$3, 4)) + 1, 0 ), 'Raw Data'!$AN:$AN,"&gt;" &amp;DATE(LEFT($AV$3, 4), MONTH("1 " &amp; K$6 &amp; " " &amp; LEFT($AV$3, 4)), 0 ), 'Raw Data'!$H:$H, "Non*", 'Raw Data'!$P:$P,""&amp;'Raw Data'!$B$1,'Raw Data'!$D:$D,"&lt;&gt;*ithdr*",'Raw Data'!$D:$D,"&lt;&gt;*ancel*")</f>
        <v>0</v>
      </c>
      <c r="L26" s="73"/>
      <c r="M26" s="73"/>
      <c r="N26" s="77"/>
      <c r="O26" s="113">
        <f>SUMIFS('Raw Data'!$AA:$AA, 'Raw Data'!$AN:$AN,"&lt;=" &amp;DATE(LEFT($AV$3, 4), MONTH("1 " &amp; O$6 &amp; " " &amp; LEFT($AV$3, 4)) + 1, 0 ), 'Raw Data'!$AN:$AN,"&gt;" &amp;DATE(LEFT($AV$3, 4), MONTH("1 " &amp; O$6 &amp; " " &amp; LEFT($AV$3, 4)), 0 ), 'Raw Data'!$H:$H, "Non*", 'Raw Data'!$O:$O,""&amp;'Raw Data'!$B$1,'Raw Data'!$D:$D,"&lt;&gt;*ithdr*",'Raw Data'!$D:$D,"&lt;&gt;*ancel*",'Raw Data'!$P:$P,"--")
+
SUMIFS('Raw Data'!$AA:$AA, 'Raw Data'!$AN:$AN,"&lt;=" &amp;DATE(LEFT($AV$3, 4), MONTH("1 " &amp; O$6 &amp; " " &amp; LEFT($AV$3, 4)) + 1, 0 ), 'Raw Data'!$AN:$AN,"&gt;" &amp;DATE(LEFT($AV$3, 4), MONTH("1 " &amp; O$6 &amp; " " &amp; LEFT($AV$3, 4)), 0 ), 'Raw Data'!$H:$H, "Non*", 'Raw Data'!$P:$P,""&amp;'Raw Data'!$B$1,'Raw Data'!$D:$D,"&lt;&gt;*ithdr*",'Raw Data'!$D:$D,"&lt;&gt;*ancel*")
+
SUMIFS('Raw Data'!$X:$X, 'Raw Data'!$AN:$AN,"&lt;=" &amp;DATE(LEFT($AV$3, 4), MONTH("1 " &amp; O$6 &amp; " " &amp; LEFT($AV$3, 4)) + 1, 0 ), 'Raw Data'!$AN:$AN,"&gt;" &amp;DATE(LEFT($AV$3, 4), MONTH("1 " &amp; O$6 &amp; " " &amp; LEFT($AV$3, 4)), 0 ), 'Raw Data'!$H:$H, "Non*", 'Raw Data'!$O:$O,""&amp;'Raw Data'!$B$1,'Raw Data'!$D:$D,"&lt;&gt;*ithdr*",'Raw Data'!$D:$D,"&lt;&gt;*ancel*",'Raw Data'!$P:$P,"--")
+
SUMIFS('Raw Data'!$X:$X, 'Raw Data'!$AN:$AN,"&lt;=" &amp;DATE(LEFT($AV$3, 4), MONTH("1 " &amp; O$6 &amp; " " &amp; LEFT($AV$3, 4)) + 1, 0 ), 'Raw Data'!$AN:$AN,"&gt;" &amp;DATE(LEFT($AV$3, 4), MONTH("1 " &amp; O$6 &amp; " " &amp; LEFT($AV$3, 4)), 0 ), 'Raw Data'!$H:$H, "Non*", 'Raw Data'!$P:$P,""&amp;'Raw Data'!$B$1,'Raw Data'!$D:$D,"&lt;&gt;*ithdr*",'Raw Data'!$D:$D,"&lt;&gt;*ancel*")</f>
        <v>0</v>
      </c>
      <c r="P26" s="73"/>
      <c r="Q26" s="73"/>
      <c r="R26" s="77"/>
      <c r="S26" s="113">
        <f>SUMIFS('Raw Data'!$AA:$AA, 'Raw Data'!$AN:$AN,"&lt;=" &amp;DATE(LEFT($AV$3, 4), MONTH("1 " &amp; S$6 &amp; " " &amp; LEFT($AV$3, 4)) + 1, 0 ), 'Raw Data'!$AN:$AN,"&gt;" &amp;DATE(LEFT($AV$3, 4), MONTH("1 " &amp; S$6 &amp; " " &amp; LEFT($AV$3, 4)), 0 ), 'Raw Data'!$H:$H, "Non*", 'Raw Data'!$O:$O,""&amp;'Raw Data'!$B$1,'Raw Data'!$D:$D,"&lt;&gt;*ithdr*",'Raw Data'!$D:$D,"&lt;&gt;*ancel*",'Raw Data'!$P:$P,"--")
+
SUMIFS('Raw Data'!$AA:$AA, 'Raw Data'!$AN:$AN,"&lt;=" &amp;DATE(LEFT($AV$3, 4), MONTH("1 " &amp; S$6 &amp; " " &amp; LEFT($AV$3, 4)) + 1, 0 ), 'Raw Data'!$AN:$AN,"&gt;" &amp;DATE(LEFT($AV$3, 4), MONTH("1 " &amp; S$6 &amp; " " &amp; LEFT($AV$3, 4)), 0 ), 'Raw Data'!$H:$H, "Non*", 'Raw Data'!$P:$P,""&amp;'Raw Data'!$B$1,'Raw Data'!$D:$D,"&lt;&gt;*ithdr*",'Raw Data'!$D:$D,"&lt;&gt;*ancel*")
+
SUMIFS('Raw Data'!$X:$X, 'Raw Data'!$AN:$AN,"&lt;=" &amp;DATE(LEFT($AV$3, 4), MONTH("1 " &amp; S$6 &amp; " " &amp; LEFT($AV$3, 4)) + 1, 0 ), 'Raw Data'!$AN:$AN,"&gt;" &amp;DATE(LEFT($AV$3, 4), MONTH("1 " &amp; S$6 &amp; " " &amp; LEFT($AV$3, 4)), 0 ), 'Raw Data'!$H:$H, "Non*", 'Raw Data'!$O:$O,""&amp;'Raw Data'!$B$1,'Raw Data'!$D:$D,"&lt;&gt;*ithdr*",'Raw Data'!$D:$D,"&lt;&gt;*ancel*",'Raw Data'!$P:$P,"--")
+
SUMIFS('Raw Data'!$X:$X, 'Raw Data'!$AN:$AN,"&lt;=" &amp;DATE(LEFT($AV$3, 4), MONTH("1 " &amp; S$6 &amp; " " &amp; LEFT($AV$3, 4)) + 1, 0 ), 'Raw Data'!$AN:$AN,"&gt;" &amp;DATE(LEFT($AV$3, 4), MONTH("1 " &amp; S$6 &amp; " " &amp; LEFT($AV$3, 4)), 0 ), 'Raw Data'!$H:$H, "Non*", 'Raw Data'!$P:$P,""&amp;'Raw Data'!$B$1,'Raw Data'!$D:$D,"&lt;&gt;*ithdr*",'Raw Data'!$D:$D,"&lt;&gt;*ancel*")</f>
        <v>0</v>
      </c>
      <c r="T26" s="73"/>
      <c r="U26" s="73"/>
      <c r="V26" s="77"/>
      <c r="W26" s="113">
        <f>SUMIFS('Raw Data'!$AA:$AA, 'Raw Data'!$AN:$AN,"&lt;=" &amp;DATE(LEFT($AV$3, 4), MONTH("1 " &amp; W$6 &amp; " " &amp; LEFT($AV$3, 4)) + 1, 0 ), 'Raw Data'!$AN:$AN,"&gt;" &amp;DATE(LEFT($AV$3, 4), MONTH("1 " &amp; W$6 &amp; " " &amp; LEFT($AV$3, 4)), 0 ), 'Raw Data'!$H:$H, "Non*", 'Raw Data'!$O:$O,""&amp;'Raw Data'!$B$1,'Raw Data'!$D:$D,"&lt;&gt;*ithdr*",'Raw Data'!$D:$D,"&lt;&gt;*ancel*",'Raw Data'!$P:$P,"--")
+
SUMIFS('Raw Data'!$AA:$AA, 'Raw Data'!$AN:$AN,"&lt;=" &amp;DATE(LEFT($AV$3, 4), MONTH("1 " &amp; W$6 &amp; " " &amp; LEFT($AV$3, 4)) + 1, 0 ), 'Raw Data'!$AN:$AN,"&gt;" &amp;DATE(LEFT($AV$3, 4), MONTH("1 " &amp; W$6 &amp; " " &amp; LEFT($AV$3, 4)), 0 ), 'Raw Data'!$H:$H, "Non*", 'Raw Data'!$P:$P,""&amp;'Raw Data'!$B$1,'Raw Data'!$D:$D,"&lt;&gt;*ithdr*",'Raw Data'!$D:$D,"&lt;&gt;*ancel*")
+
SUMIFS('Raw Data'!$X:$X, 'Raw Data'!$AN:$AN,"&lt;=" &amp;DATE(LEFT($AV$3, 4), MONTH("1 " &amp; W$6 &amp; " " &amp; LEFT($AV$3, 4)) + 1, 0 ), 'Raw Data'!$AN:$AN,"&gt;" &amp;DATE(LEFT($AV$3, 4), MONTH("1 " &amp; W$6 &amp; " " &amp; LEFT($AV$3, 4)), 0 ), 'Raw Data'!$H:$H, "Non*", 'Raw Data'!$O:$O,""&amp;'Raw Data'!$B$1,'Raw Data'!$D:$D,"&lt;&gt;*ithdr*",'Raw Data'!$D:$D,"&lt;&gt;*ancel*",'Raw Data'!$P:$P,"--")
+
SUMIFS('Raw Data'!$X:$X, 'Raw Data'!$AN:$AN,"&lt;=" &amp;DATE(LEFT($AV$3, 4), MONTH("1 " &amp; W$6 &amp; " " &amp; LEFT($AV$3, 4)) + 1, 0 ), 'Raw Data'!$AN:$AN,"&gt;" &amp;DATE(LEFT($AV$3, 4), MONTH("1 " &amp; W$6 &amp; " " &amp; LEFT($AV$3, 4)), 0 ), 'Raw Data'!$H:$H, "Non*", 'Raw Data'!$P:$P,""&amp;'Raw Data'!$B$1,'Raw Data'!$D:$D,"&lt;&gt;*ithdr*",'Raw Data'!$D:$D,"&lt;&gt;*ancel*")</f>
        <v>0</v>
      </c>
      <c r="X26" s="73"/>
      <c r="Y26" s="73"/>
      <c r="Z26" s="77"/>
      <c r="AA26" s="113">
        <f>SUMIFS('Raw Data'!$AA:$AA, 'Raw Data'!$AN:$AN,"&lt;=" &amp;DATE(LEFT($AV$3, 4), MONTH("1 " &amp; AA$6 &amp; " " &amp; LEFT($AV$3, 4)) + 1, 0 ), 'Raw Data'!$AN:$AN,"&gt;" &amp;DATE(LEFT($AV$3, 4), MONTH("1 " &amp; AA$6 &amp; " " &amp; LEFT($AV$3, 4)), 0 ), 'Raw Data'!$H:$H, "Non*", 'Raw Data'!$O:$O,""&amp;'Raw Data'!$B$1,'Raw Data'!$D:$D,"&lt;&gt;*ithdr*",'Raw Data'!$D:$D,"&lt;&gt;*ancel*",'Raw Data'!$P:$P,"--")
+
SUMIFS('Raw Data'!$AA:$AA, 'Raw Data'!$AN:$AN,"&lt;=" &amp;DATE(LEFT($AV$3, 4), MONTH("1 " &amp; AA$6 &amp; " " &amp; LEFT($AV$3, 4)) + 1, 0 ), 'Raw Data'!$AN:$AN,"&gt;" &amp;DATE(LEFT($AV$3, 4), MONTH("1 " &amp; AA$6 &amp; " " &amp; LEFT($AV$3, 4)), 0 ), 'Raw Data'!$H:$H, "Non*", 'Raw Data'!$P:$P,""&amp;'Raw Data'!$B$1,'Raw Data'!$D:$D,"&lt;&gt;*ithdr*",'Raw Data'!$D:$D,"&lt;&gt;*ancel*")
+
SUMIFS('Raw Data'!$X:$X, 'Raw Data'!$AN:$AN,"&lt;=" &amp;DATE(LEFT($AV$3, 4), MONTH("1 " &amp; AA$6 &amp; " " &amp; LEFT($AV$3, 4)) + 1, 0 ), 'Raw Data'!$AN:$AN,"&gt;" &amp;DATE(LEFT($AV$3, 4), MONTH("1 " &amp; AA$6 &amp; " " &amp; LEFT($AV$3, 4)), 0 ), 'Raw Data'!$H:$H, "Non*", 'Raw Data'!$O:$O,""&amp;'Raw Data'!$B$1,'Raw Data'!$D:$D,"&lt;&gt;*ithdr*",'Raw Data'!$D:$D,"&lt;&gt;*ancel*",'Raw Data'!$P:$P,"--")
+
SUMIFS('Raw Data'!$X:$X, 'Raw Data'!$AN:$AN,"&lt;=" &amp;DATE(LEFT($AV$3, 4), MONTH("1 " &amp; AA$6 &amp; " " &amp; LEFT($AV$3, 4)) + 1, 0 ), 'Raw Data'!$AN:$AN,"&gt;" &amp;DATE(LEFT($AV$3, 4), MONTH("1 " &amp; AA$6 &amp; " " &amp; LEFT($AV$3, 4)), 0 ), 'Raw Data'!$H:$H, "Non*", 'Raw Data'!$P:$P,""&amp;'Raw Data'!$B$1,'Raw Data'!$D:$D,"&lt;&gt;*ithdr*",'Raw Data'!$D:$D,"&lt;&gt;*ancel*")</f>
        <v>0</v>
      </c>
      <c r="AB26" s="73"/>
      <c r="AC26" s="73"/>
      <c r="AD26" s="77"/>
      <c r="AE26" s="113">
        <f>SUMIFS('Raw Data'!$AA:$AA, 'Raw Data'!$AN:$AN,"&lt;=" &amp;DATE(LEFT($AV$3, 4), MONTH("1 " &amp; AE$6 &amp; " " &amp; LEFT($AV$3, 4)) + 1, 0 ), 'Raw Data'!$AN:$AN,"&gt;" &amp;DATE(LEFT($AV$3, 4), MONTH("1 " &amp; AE$6 &amp; " " &amp; LEFT($AV$3, 4)), 0 ), 'Raw Data'!$H:$H, "Non*", 'Raw Data'!$O:$O,""&amp;'Raw Data'!$B$1,'Raw Data'!$D:$D,"&lt;&gt;*ithdr*",'Raw Data'!$D:$D,"&lt;&gt;*ancel*",'Raw Data'!$P:$P,"--")
+
SUMIFS('Raw Data'!$AA:$AA, 'Raw Data'!$AN:$AN,"&lt;=" &amp;DATE(LEFT($AV$3, 4), MONTH("1 " &amp; AE$6 &amp; " " &amp; LEFT($AV$3, 4)) + 1, 0 ), 'Raw Data'!$AN:$AN,"&gt;" &amp;DATE(LEFT($AV$3, 4), MONTH("1 " &amp; AE$6 &amp; " " &amp; LEFT($AV$3, 4)), 0 ), 'Raw Data'!$H:$H, "Non*", 'Raw Data'!$P:$P,""&amp;'Raw Data'!$B$1,'Raw Data'!$D:$D,"&lt;&gt;*ithdr*",'Raw Data'!$D:$D,"&lt;&gt;*ancel*")
+
SUMIFS('Raw Data'!$X:$X, 'Raw Data'!$AN:$AN,"&lt;=" &amp;DATE(LEFT($AV$3, 4), MONTH("1 " &amp; AE$6 &amp; " " &amp; LEFT($AV$3, 4)) + 1, 0 ), 'Raw Data'!$AN:$AN,"&gt;" &amp;DATE(LEFT($AV$3, 4), MONTH("1 " &amp; AE$6 &amp; " " &amp; LEFT($AV$3, 4)), 0 ), 'Raw Data'!$H:$H, "Non*", 'Raw Data'!$O:$O,""&amp;'Raw Data'!$B$1,'Raw Data'!$D:$D,"&lt;&gt;*ithdr*",'Raw Data'!$D:$D,"&lt;&gt;*ancel*",'Raw Data'!$P:$P,"--")
+
SUMIFS('Raw Data'!$X:$X, 'Raw Data'!$AN:$AN,"&lt;=" &amp;DATE(LEFT($AV$3, 4), MONTH("1 " &amp; AE$6 &amp; " " &amp; LEFT($AV$3, 4)) + 1, 0 ), 'Raw Data'!$AN:$AN,"&gt;" &amp;DATE(LEFT($AV$3, 4), MONTH("1 " &amp; AE$6 &amp; " " &amp; LEFT($AV$3, 4)), 0 ), 'Raw Data'!$H:$H, "Non*", 'Raw Data'!$P:$P,""&amp;'Raw Data'!$B$1,'Raw Data'!$D:$D,"&lt;&gt;*ithdr*",'Raw Data'!$D:$D,"&lt;&gt;*ancel*")</f>
        <v>0</v>
      </c>
      <c r="AF26" s="73"/>
      <c r="AG26" s="73"/>
      <c r="AH26" s="77"/>
      <c r="AI26" s="113">
        <f>SUMIFS('Raw Data'!$AA:$AA, 'Raw Data'!$AN:$AN,"&lt;=" &amp;DATE(LEFT($AV$3, 4), MONTH("1 " &amp; AI$6 &amp; " " &amp; LEFT($AV$3, 4)) + 1, 0 ), 'Raw Data'!$AN:$AN,"&gt;" &amp;DATE(LEFT($AV$3, 4), MONTH("1 " &amp; AI$6 &amp; " " &amp; LEFT($AV$3, 4)), 0 ), 'Raw Data'!$H:$H, "Non*", 'Raw Data'!$O:$O,""&amp;'Raw Data'!$B$1,'Raw Data'!$D:$D,"&lt;&gt;*ithdr*",'Raw Data'!$D:$D,"&lt;&gt;*ancel*",'Raw Data'!$P:$P,"--")
+
SUMIFS('Raw Data'!$AA:$AA, 'Raw Data'!$AN:$AN,"&lt;=" &amp;DATE(LEFT($AV$3, 4), MONTH("1 " &amp; AI$6 &amp; " " &amp; LEFT($AV$3, 4)) + 1, 0 ), 'Raw Data'!$AN:$AN,"&gt;" &amp;DATE(LEFT($AV$3, 4), MONTH("1 " &amp; AI$6 &amp; " " &amp; LEFT($AV$3, 4)), 0 ), 'Raw Data'!$H:$H, "Non*", 'Raw Data'!$P:$P,""&amp;'Raw Data'!$B$1,'Raw Data'!$D:$D,"&lt;&gt;*ithdr*",'Raw Data'!$D:$D,"&lt;&gt;*ancel*")
+
SUMIFS('Raw Data'!$X:$X, 'Raw Data'!$AN:$AN,"&lt;=" &amp;DATE(LEFT($AV$3, 4), MONTH("1 " &amp; AI$6 &amp; " " &amp; LEFT($AV$3, 4)) + 1, 0 ), 'Raw Data'!$AN:$AN,"&gt;" &amp;DATE(LEFT($AV$3, 4), MONTH("1 " &amp; AI$6 &amp; " " &amp; LEFT($AV$3, 4)), 0 ), 'Raw Data'!$H:$H, "Non*", 'Raw Data'!$O:$O,""&amp;'Raw Data'!$B$1,'Raw Data'!$D:$D,"&lt;&gt;*ithdr*",'Raw Data'!$D:$D,"&lt;&gt;*ancel*",'Raw Data'!$P:$P,"--")
+
SUMIFS('Raw Data'!$X:$X, 'Raw Data'!$AN:$AN,"&lt;=" &amp;DATE(LEFT($AV$3, 4), MONTH("1 " &amp; AI$6 &amp; " " &amp; LEFT($AV$3, 4)) + 1, 0 ), 'Raw Data'!$AN:$AN,"&gt;" &amp;DATE(LEFT($AV$3, 4), MONTH("1 " &amp; AI$6 &amp; " " &amp; LEFT($AV$3, 4)), 0 ), 'Raw Data'!$H:$H, "Non*", 'Raw Data'!$P:$P,""&amp;'Raw Data'!$B$1,'Raw Data'!$D:$D,"&lt;&gt;*ithdr*",'Raw Data'!$D:$D,"&lt;&gt;*ancel*")</f>
        <v>0</v>
      </c>
      <c r="AJ26" s="73"/>
      <c r="AK26" s="73"/>
      <c r="AL26" s="77"/>
      <c r="AM26" s="113">
        <f>SUMIFS('Raw Data'!$AA:$AA, 'Raw Data'!$AN:$AN,"&lt;=" &amp;DATE(LEFT($AV$3, 4), MONTH("1 " &amp; AM$6 &amp; " " &amp; LEFT($AV$3, 4)) + 1, 0 ), 'Raw Data'!$AN:$AN,"&gt;" &amp;DATE(LEFT($AV$3, 4), MONTH("1 " &amp; AM$6 &amp; " " &amp; LEFT($AV$3, 4)), 0 ), 'Raw Data'!$H:$H, "Non*", 'Raw Data'!$O:$O,""&amp;'Raw Data'!$B$1,'Raw Data'!$D:$D,"&lt;&gt;*ithdr*",'Raw Data'!$D:$D,"&lt;&gt;*ancel*",'Raw Data'!$P:$P,"--")
+
SUMIFS('Raw Data'!$AA:$AA, 'Raw Data'!$AN:$AN,"&lt;=" &amp;DATE(LEFT($AV$3, 4), MONTH("1 " &amp; AM$6 &amp; " " &amp; LEFT($AV$3, 4)) + 1, 0 ), 'Raw Data'!$AN:$AN,"&gt;" &amp;DATE(LEFT($AV$3, 4), MONTH("1 " &amp; AM$6 &amp; " " &amp; LEFT($AV$3, 4)), 0 ), 'Raw Data'!$H:$H, "Non*", 'Raw Data'!$P:$P,""&amp;'Raw Data'!$B$1,'Raw Data'!$D:$D,"&lt;&gt;*ithdr*",'Raw Data'!$D:$D,"&lt;&gt;*ancel*")
+
SUMIFS('Raw Data'!$X:$X, 'Raw Data'!$AN:$AN,"&lt;=" &amp;DATE(LEFT($AV$3, 4), MONTH("1 " &amp; AM$6 &amp; " " &amp; LEFT($AV$3, 4)) + 1, 0 ), 'Raw Data'!$AN:$AN,"&gt;" &amp;DATE(LEFT($AV$3, 4), MONTH("1 " &amp; AM$6 &amp; " " &amp; LEFT($AV$3, 4)), 0 ), 'Raw Data'!$H:$H, "Non*", 'Raw Data'!$O:$O,""&amp;'Raw Data'!$B$1,'Raw Data'!$D:$D,"&lt;&gt;*ithdr*",'Raw Data'!$D:$D,"&lt;&gt;*ancel*",'Raw Data'!$P:$P,"--")
+
SUMIFS('Raw Data'!$X:$X, 'Raw Data'!$AN:$AN,"&lt;=" &amp;DATE(LEFT($AV$3, 4), MONTH("1 " &amp; AM$6 &amp; " " &amp; LEFT($AV$3, 4)) + 1, 0 ), 'Raw Data'!$AN:$AN,"&gt;" &amp;DATE(LEFT($AV$3, 4), MONTH("1 " &amp; AM$6 &amp; " " &amp; LEFT($AV$3, 4)), 0 ), 'Raw Data'!$H:$H, "Non*", 'Raw Data'!$P:$P,""&amp;'Raw Data'!$B$1,'Raw Data'!$D:$D,"&lt;&gt;*ithdr*",'Raw Data'!$D:$D,"&lt;&gt;*ancel*")</f>
        <v>0</v>
      </c>
      <c r="AN26" s="73"/>
      <c r="AO26" s="73"/>
      <c r="AP26" s="77"/>
      <c r="AQ26" s="113">
        <f>SUMIFS('Raw Data'!$AA:$AA, 'Raw Data'!$AN:$AN,"&lt;=" &amp;DATE(LEFT($AV$3, 4), MONTH("1 " &amp; AQ$6 &amp; " " &amp; LEFT($AV$3, 4)) + 1, 0 ), 'Raw Data'!$AN:$AN,"&gt;" &amp;DATE(LEFT($AV$3, 4), MONTH("1 " &amp; AQ$6 &amp; " " &amp; LEFT($AV$3, 4)), 0 ), 'Raw Data'!$H:$H, "Non*", 'Raw Data'!$O:$O,""&amp;'Raw Data'!$B$1,'Raw Data'!$D:$D,"&lt;&gt;*ithdr*",'Raw Data'!$D:$D,"&lt;&gt;*ancel*",'Raw Data'!$P:$P,"--")
+
SUMIFS('Raw Data'!$AA:$AA, 'Raw Data'!$AN:$AN,"&lt;=" &amp;DATE(LEFT($AV$3, 4), MONTH("1 " &amp; AQ$6 &amp; " " &amp; LEFT($AV$3, 4)) + 1, 0 ), 'Raw Data'!$AN:$AN,"&gt;" &amp;DATE(LEFT($AV$3, 4), MONTH("1 " &amp; AQ$6 &amp; " " &amp; LEFT($AV$3, 4)), 0 ), 'Raw Data'!$H:$H, "Non*", 'Raw Data'!$P:$P,""&amp;'Raw Data'!$B$1,'Raw Data'!$D:$D,"&lt;&gt;*ithdr*",'Raw Data'!$D:$D,"&lt;&gt;*ancel*")
+
SUMIFS('Raw Data'!$X:$X, 'Raw Data'!$AN:$AN,"&lt;=" &amp;DATE(LEFT($AV$3, 4), MONTH("1 " &amp; AQ$6 &amp; " " &amp; LEFT($AV$3, 4)) + 1, 0 ), 'Raw Data'!$AN:$AN,"&gt;" &amp;DATE(LEFT($AV$3, 4), MONTH("1 " &amp; AQ$6 &amp; " " &amp; LEFT($AV$3, 4)), 0 ), 'Raw Data'!$H:$H, "Non*", 'Raw Data'!$O:$O,""&amp;'Raw Data'!$B$1,'Raw Data'!$D:$D,"&lt;&gt;*ithdr*",'Raw Data'!$D:$D,"&lt;&gt;*ancel*",'Raw Data'!$P:$P,"--")
+
SUMIFS('Raw Data'!$X:$X, 'Raw Data'!$AN:$AN,"&lt;=" &amp;DATE(LEFT($AV$3, 4), MONTH("1 " &amp; AQ$6 &amp; " " &amp; LEFT($AV$3, 4)) + 1, 0 ), 'Raw Data'!$AN:$AN,"&gt;" &amp;DATE(LEFT($AV$3, 4), MONTH("1 " &amp; AQ$6 &amp; " " &amp; LEFT($AV$3, 4)), 0 ), 'Raw Data'!$H:$H, "Non*", 'Raw Data'!$P:$P,""&amp;'Raw Data'!$B$1,'Raw Data'!$D:$D,"&lt;&gt;*ithdr*",'Raw Data'!$D:$D,"&lt;&gt;*ancel*")</f>
        <v>0</v>
      </c>
      <c r="AR26" s="73"/>
      <c r="AS26" s="73"/>
      <c r="AT26" s="77"/>
      <c r="AU26" s="113">
        <f>SUMIFS('Raw Data'!$AA:$AA, 'Raw Data'!$AN:$AN,"&lt;=" &amp;DATE( MID($AV$3, 15, 4), MONTH("1 " &amp; AU$6 &amp; " " &amp;  MID($AV$3, 15, 4)) + 1, 0 ), 'Raw Data'!$AN:$AN,"&gt;" &amp;DATE( MID($AV$3, 15, 4), MONTH("1 " &amp; AU$6 &amp; " " &amp;  MID($AV$3, 15, 4)), 0 ), 'Raw Data'!$H:$H, "Non*", 'Raw Data'!$O:$O,""&amp;'Raw Data'!$B$1,'Raw Data'!$D:$D,"&lt;&gt;*ithdr*",'Raw Data'!$D:$D,"&lt;&gt;*ancel*",'Raw Data'!$P:$P,"--")
+
SUMIFS('Raw Data'!$AA:$AA, 'Raw Data'!$AN:$AN,"&lt;=" &amp;DATE( MID($AV$3, 15, 4), MONTH("1 " &amp; AU$6 &amp; " " &amp;  MID($AV$3, 15, 4)) + 1, 0 ), 'Raw Data'!$AN:$AN,"&gt;" &amp;DATE( MID($AV$3, 15, 4), MONTH("1 " &amp; AU$6 &amp; " " &amp;  MID($AV$3, 15, 4)), 0 ), 'Raw Data'!$H:$H, "Non*", 'Raw Data'!$P:$P,""&amp;'Raw Data'!$B$1,'Raw Data'!$D:$D,"&lt;&gt;*ithdr*",'Raw Data'!$D:$D,"&lt;&gt;*ancel*")
+
SUMIFS('Raw Data'!$X:$X, 'Raw Data'!$AN:$AN,"&lt;=" &amp;DATE( MID($AV$3, 15, 4), MONTH("1 " &amp; AU$6 &amp; " " &amp;  MID($AV$3, 15, 4)) + 1, 0 ), 'Raw Data'!$AN:$AN,"&gt;" &amp;DATE( MID($AV$3, 15, 4), MONTH("1 " &amp; AU$6 &amp; " " &amp;  MID($AV$3, 15, 4)), 0 ), 'Raw Data'!$H:$H, "Non*", 'Raw Data'!$O:$O,""&amp;'Raw Data'!$B$1,'Raw Data'!$D:$D,"&lt;&gt;*ithdr*",'Raw Data'!$D:$D,"&lt;&gt;*ancel*",'Raw Data'!$P:$P,"--")
+
SUMIFS('Raw Data'!$X:$X, 'Raw Data'!$AN:$AN,"&lt;=" &amp;DATE( MID($AV$3, 15, 4), MONTH("1 " &amp; AU$6 &amp; " " &amp;  MID($AV$3, 15, 4)) + 1, 0 ), 'Raw Data'!$AN:$AN,"&gt;" &amp;DATE( MID($AV$3, 15, 4), MONTH("1 " &amp; AU$6 &amp; " " &amp;  MID($AV$3, 15, 4)), 0 ), 'Raw Data'!$H:$H, "Non*", 'Raw Data'!$P:$P,""&amp;'Raw Data'!$B$1,'Raw Data'!$D:$D,"&lt;&gt;*ithdr*",'Raw Data'!$D:$D,"&lt;&gt;*ancel*")</f>
        <v>0</v>
      </c>
      <c r="AV26" s="73"/>
      <c r="AW26" s="73"/>
      <c r="AX26" s="77"/>
      <c r="AY26" s="113">
        <f>SUMIFS('Raw Data'!$AA:$AA, 'Raw Data'!$AN:$AN,"&lt;=" &amp;DATE( MID($AV$3, 15, 4), MONTH("1 " &amp; AY$6 &amp; " " &amp;  MID($AV$3, 15, 4)) + 1, 0 ), 'Raw Data'!$AN:$AN,"&gt;" &amp;DATE( MID($AV$3, 15, 4), MONTH("1 " &amp; AY$6 &amp; " " &amp;  MID($AV$3, 15, 4)), 0 ), 'Raw Data'!$H:$H, "Non*", 'Raw Data'!$O:$O,""&amp;'Raw Data'!$B$1,'Raw Data'!$D:$D,"&lt;&gt;*ithdr*",'Raw Data'!$D:$D,"&lt;&gt;*ancel*",'Raw Data'!$P:$P,"--")
+
SUMIFS('Raw Data'!$AA:$AA, 'Raw Data'!$AN:$AN,"&lt;=" &amp;DATE( MID($AV$3, 15, 4), MONTH("1 " &amp; AY$6 &amp; " " &amp;  MID($AV$3, 15, 4)) + 1, 0 ), 'Raw Data'!$AN:$AN,"&gt;" &amp;DATE( MID($AV$3, 15, 4), MONTH("1 " &amp; AY$6 &amp; " " &amp;  MID($AV$3, 15, 4)), 0 ), 'Raw Data'!$H:$H, "Non*", 'Raw Data'!$P:$P,""&amp;'Raw Data'!$B$1,'Raw Data'!$D:$D,"&lt;&gt;*ithdr*",'Raw Data'!$D:$D,"&lt;&gt;*ancel*")
+
SUMIFS('Raw Data'!$X:$X, 'Raw Data'!$AN:$AN,"&lt;=" &amp;DATE( MID($AV$3, 15, 4), MONTH("1 " &amp; AY$6 &amp; " " &amp;  MID($AV$3, 15, 4)) + 1, 0 ), 'Raw Data'!$AN:$AN,"&gt;" &amp;DATE( MID($AV$3, 15, 4), MONTH("1 " &amp; AY$6 &amp; " " &amp;  MID($AV$3, 15, 4)), 0 ), 'Raw Data'!$H:$H, "Non*", 'Raw Data'!$O:$O,""&amp;'Raw Data'!$B$1,'Raw Data'!$D:$D,"&lt;&gt;*ithdr*",'Raw Data'!$D:$D,"&lt;&gt;*ancel*",'Raw Data'!$P:$P,"--")
+
SUMIFS('Raw Data'!$X:$X, 'Raw Data'!$AN:$AN,"&lt;=" &amp;DATE( MID($AV$3, 15, 4), MONTH("1 " &amp; AY$6 &amp; " " &amp;  MID($AV$3, 15, 4)) + 1, 0 ), 'Raw Data'!$AN:$AN,"&gt;" &amp;DATE( MID($AV$3, 15, 4), MONTH("1 " &amp; AY$6 &amp; " " &amp;  MID($AV$3, 15, 4)), 0 ), 'Raw Data'!$H:$H, "Non*", 'Raw Data'!$P:$P,""&amp;'Raw Data'!$B$1,'Raw Data'!$D:$D,"&lt;&gt;*ithdr*",'Raw Data'!$D:$D,"&lt;&gt;*ancel*")</f>
        <v>0</v>
      </c>
      <c r="AZ26" s="73"/>
      <c r="BA26" s="73"/>
      <c r="BB26" s="77"/>
      <c r="BC26" s="113">
        <f>SUMIFS('Raw Data'!$AA:$AA, 'Raw Data'!$AN:$AN,"&lt;=" &amp;DATE( MID($AV$3, 15, 4), MONTH("1 " &amp; BC$6 &amp; " " &amp;  MID($AV$3, 15, 4)) + 1, 0 ), 'Raw Data'!$AN:$AN,"&gt;" &amp;DATE( MID($AV$3, 15, 4), MONTH("1 " &amp; BC$6 &amp; " " &amp;  MID($AV$3, 15, 4)), 0 ), 'Raw Data'!$H:$H, "Non*", 'Raw Data'!$O:$O,""&amp;'Raw Data'!$B$1,'Raw Data'!$D:$D,"&lt;&gt;*ithdr*",'Raw Data'!$D:$D,"&lt;&gt;*ancel*",'Raw Data'!$P:$P,"--")
+
SUMIFS('Raw Data'!$AA:$AA, 'Raw Data'!$AN:$AN,"&lt;=" &amp;DATE( MID($AV$3, 15, 4), MONTH("1 " &amp; BC$6 &amp; " " &amp;  MID($AV$3, 15, 4)) + 1, 0 ), 'Raw Data'!$AN:$AN,"&gt;" &amp;DATE( MID($AV$3, 15, 4), MONTH("1 " &amp; BC$6 &amp; " " &amp;  MID($AV$3, 15, 4)), 0 ), 'Raw Data'!$H:$H, "Non*", 'Raw Data'!$P:$P,""&amp;'Raw Data'!$B$1,'Raw Data'!$D:$D,"&lt;&gt;*ithdr*",'Raw Data'!$D:$D,"&lt;&gt;*ancel*")
+
SUMIFS('Raw Data'!$X:$X, 'Raw Data'!$AN:$AN,"&lt;=" &amp;DATE( MID($AV$3, 15, 4), MONTH("1 " &amp; BC$6 &amp; " " &amp;  MID($AV$3, 15, 4)) + 1, 0 ), 'Raw Data'!$AN:$AN,"&gt;" &amp;DATE( MID($AV$3, 15, 4), MONTH("1 " &amp; BC$6 &amp; " " &amp;  MID($AV$3, 15, 4)), 0 ), 'Raw Data'!$H:$H, "Non*", 'Raw Data'!$O:$O,""&amp;'Raw Data'!$B$1,'Raw Data'!$D:$D,"&lt;&gt;*ithdr*",'Raw Data'!$D:$D,"&lt;&gt;*ancel*",'Raw Data'!$P:$P,"--")
+
SUMIFS('Raw Data'!$X:$X, 'Raw Data'!$AN:$AN,"&lt;=" &amp;DATE( MID($AV$3, 15, 4), MONTH("1 " &amp; BC$6 &amp; " " &amp;  MID($AV$3, 15, 4)) + 1, 0 ), 'Raw Data'!$AN:$AN,"&gt;" &amp;DATE( MID($AV$3, 15, 4), MONTH("1 " &amp; BC$6 &amp; " " &amp;  MID($AV$3, 15, 4)), 0 ), 'Raw Data'!$H:$H, "Non*", 'Raw Data'!$P:$P,""&amp;'Raw Data'!$B$1,'Raw Data'!$D:$D,"&lt;&gt;*ithdr*",'Raw Data'!$D:$D,"&lt;&gt;*ancel*")</f>
        <v>0</v>
      </c>
      <c r="BD26" s="73"/>
      <c r="BE26" s="73"/>
      <c r="BF26" s="77"/>
    </row>
    <row r="27" ht="12.75" customHeight="1">
      <c r="A27" s="75" t="s">
        <v>172</v>
      </c>
      <c r="B27" s="73"/>
      <c r="C27" s="73"/>
      <c r="D27" s="73"/>
      <c r="E27" s="73"/>
      <c r="F27" s="73"/>
      <c r="G27" s="73"/>
      <c r="H27" s="73"/>
      <c r="I27" s="73"/>
      <c r="J27" s="77"/>
      <c r="K27" s="113">
        <f>SUMIFS('Raw Data'!$Q:$Q, 'Raw Data'!$AL:$AL,"&lt;=" &amp;DATE(LEFT($AV$3, 4), MONTH("1 " &amp; K$6 &amp; " " &amp; LEFT($AV$3, 4)) + 1, 0 ), 'Raw Data'!$AL:$AL,"&gt;" &amp;DATE(LEFT($AV$3, 4), MONTH("1 " &amp; K$6 &amp; " " &amp; LEFT($AV$3, 4)), 0 ), 'Raw Data'!$O:$O,""&amp;'Raw Data'!$B$1,'Raw Data'!$D:$D,"&lt;&gt;*ithdr*",'Raw Data'!$D:$D,"&lt;&gt;*ancel*",'Raw Data'!$P:$P,"--")
+
SUMIFS('Raw Data'!$Q:$Q, 'Raw Data'!$AL:$AL,"&lt;=" &amp;DATE(LEFT($AV$3, 4), MONTH("1 " &amp; K$6 &amp; " " &amp; LEFT($AV$3, 4)) + 1, 0 ), 'Raw Data'!$AL:$AL,"&gt;" &amp;DATE(LEFT($AV$3, 4), MONTH("1 " &amp; K$6 &amp; " " &amp; LEFT($AV$3, 4)), 0 ), 'Raw Data'!$P:$P,""&amp;'Raw Data'!$B$1,'Raw Data'!$D:$D,"&lt;&gt;*ithdr*",'Raw Data'!$D:$D,"&lt;&gt;*ancel*")</f>
        <v>0</v>
      </c>
      <c r="L27" s="73"/>
      <c r="M27" s="73"/>
      <c r="N27" s="77"/>
      <c r="O27" s="113">
        <f>SUMIFS('Raw Data'!$Q:$Q, 'Raw Data'!$AL:$AL,"&lt;=" &amp;DATE(LEFT($AV$3, 4), MONTH("1 " &amp; O$6 &amp; " " &amp; LEFT($AV$3, 4)) + 1, 0 ), 'Raw Data'!$AL:$AL,"&gt;" &amp;DATE(LEFT($AV$3, 4), MONTH("1 " &amp; O$6 &amp; " " &amp; LEFT($AV$3, 4)), 0 ), 'Raw Data'!$O:$O,""&amp;'Raw Data'!$B$1,'Raw Data'!$D:$D,"&lt;&gt;*ithdr*",'Raw Data'!$D:$D,"&lt;&gt;*ancel*",'Raw Data'!$P:$P,"--")
+
SUMIFS('Raw Data'!$Q:$Q, 'Raw Data'!$AL:$AL,"&lt;=" &amp;DATE(LEFT($AV$3, 4), MONTH("1 " &amp; O$6 &amp; " " &amp; LEFT($AV$3, 4)) + 1, 0 ), 'Raw Data'!$AL:$AL,"&gt;" &amp;DATE(LEFT($AV$3, 4), MONTH("1 " &amp; O$6 &amp; " " &amp; LEFT($AV$3, 4)), 0 ), 'Raw Data'!$P:$P,""&amp;'Raw Data'!$B$1,'Raw Data'!$D:$D,"&lt;&gt;*ithdr*",'Raw Data'!$D:$D,"&lt;&gt;*ancel*")</f>
        <v>0</v>
      </c>
      <c r="P27" s="73"/>
      <c r="Q27" s="73"/>
      <c r="R27" s="77"/>
      <c r="S27" s="113">
        <f>SUMIFS('Raw Data'!$Q:$Q, 'Raw Data'!$AL:$AL,"&lt;=" &amp;DATE(LEFT($AV$3, 4), MONTH("1 " &amp; S$6 &amp; " " &amp; LEFT($AV$3, 4)) + 1, 0 ), 'Raw Data'!$AL:$AL,"&gt;" &amp;DATE(LEFT($AV$3, 4), MONTH("1 " &amp; S$6 &amp; " " &amp; LEFT($AV$3, 4)), 0 ), 'Raw Data'!$O:$O,""&amp;'Raw Data'!$B$1,'Raw Data'!$D:$D,"&lt;&gt;*ithdr*",'Raw Data'!$D:$D,"&lt;&gt;*ancel*",'Raw Data'!$P:$P,"--")
+
SUMIFS('Raw Data'!$Q:$Q, 'Raw Data'!$AL:$AL,"&lt;=" &amp;DATE(LEFT($AV$3, 4), MONTH("1 " &amp; S$6 &amp; " " &amp; LEFT($AV$3, 4)) + 1, 0 ), 'Raw Data'!$AL:$AL,"&gt;" &amp;DATE(LEFT($AV$3, 4), MONTH("1 " &amp; S$6 &amp; " " &amp; LEFT($AV$3, 4)), 0 ), 'Raw Data'!$P:$P,""&amp;'Raw Data'!$B$1,'Raw Data'!$D:$D,"&lt;&gt;*ithdr*",'Raw Data'!$D:$D,"&lt;&gt;*ancel*")</f>
        <v>0</v>
      </c>
      <c r="T27" s="73"/>
      <c r="U27" s="73"/>
      <c r="V27" s="77"/>
      <c r="W27" s="113">
        <f>SUMIFS('Raw Data'!$Q:$Q, 'Raw Data'!$AL:$AL,"&lt;=" &amp;DATE(LEFT($AV$3, 4), MONTH("1 " &amp; W$6 &amp; " " &amp; LEFT($AV$3, 4)) + 1, 0 ), 'Raw Data'!$AL:$AL,"&gt;" &amp;DATE(LEFT($AV$3, 4), MONTH("1 " &amp; W$6 &amp; " " &amp; LEFT($AV$3, 4)), 0 ), 'Raw Data'!$O:$O,""&amp;'Raw Data'!$B$1,'Raw Data'!$D:$D,"&lt;&gt;*ithdr*",'Raw Data'!$D:$D,"&lt;&gt;*ancel*",'Raw Data'!$P:$P,"--")
+
SUMIFS('Raw Data'!$Q:$Q, 'Raw Data'!$AL:$AL,"&lt;=" &amp;DATE(LEFT($AV$3, 4), MONTH("1 " &amp; W$6 &amp; " " &amp; LEFT($AV$3, 4)) + 1, 0 ), 'Raw Data'!$AL:$AL,"&gt;" &amp;DATE(LEFT($AV$3, 4), MONTH("1 " &amp; W$6 &amp; " " &amp; LEFT($AV$3, 4)), 0 ), 'Raw Data'!$P:$P,""&amp;'Raw Data'!$B$1,'Raw Data'!$D:$D,"&lt;&gt;*ithdr*",'Raw Data'!$D:$D,"&lt;&gt;*ancel*")</f>
        <v>0</v>
      </c>
      <c r="X27" s="73"/>
      <c r="Y27" s="73"/>
      <c r="Z27" s="77"/>
      <c r="AA27" s="113">
        <f>SUMIFS('Raw Data'!$Q:$Q, 'Raw Data'!$AL:$AL,"&lt;=" &amp;DATE(LEFT($AV$3, 4), MONTH("1 " &amp; AA$6 &amp; " " &amp; LEFT($AV$3, 4)) + 1, 0 ), 'Raw Data'!$AL:$AL,"&gt;" &amp;DATE(LEFT($AV$3, 4), MONTH("1 " &amp; AA$6 &amp; " " &amp; LEFT($AV$3, 4)), 0 ), 'Raw Data'!$O:$O,""&amp;'Raw Data'!$B$1,'Raw Data'!$D:$D,"&lt;&gt;*ithdr*",'Raw Data'!$D:$D,"&lt;&gt;*ancel*",'Raw Data'!$P:$P,"--")
+
SUMIFS('Raw Data'!$Q:$Q, 'Raw Data'!$AL:$AL,"&lt;=" &amp;DATE(LEFT($AV$3, 4), MONTH("1 " &amp; AA$6 &amp; " " &amp; LEFT($AV$3, 4)) + 1, 0 ), 'Raw Data'!$AL:$AL,"&gt;" &amp;DATE(LEFT($AV$3, 4), MONTH("1 " &amp; AA$6 &amp; " " &amp; LEFT($AV$3, 4)), 0 ), 'Raw Data'!$P:$P,""&amp;'Raw Data'!$B$1,'Raw Data'!$D:$D,"&lt;&gt;*ithdr*",'Raw Data'!$D:$D,"&lt;&gt;*ancel*")</f>
        <v>0</v>
      </c>
      <c r="AB27" s="73"/>
      <c r="AC27" s="73"/>
      <c r="AD27" s="77"/>
      <c r="AE27" s="113">
        <f>SUMIFS('Raw Data'!$Q:$Q, 'Raw Data'!$AL:$AL,"&lt;=" &amp;DATE(LEFT($AV$3, 4), MONTH("1 " &amp; AE$6 &amp; " " &amp; LEFT($AV$3, 4)) + 1, 0 ), 'Raw Data'!$AL:$AL,"&gt;" &amp;DATE(LEFT($AV$3, 4), MONTH("1 " &amp; AE$6 &amp; " " &amp; LEFT($AV$3, 4)), 0 ), 'Raw Data'!$O:$O,""&amp;'Raw Data'!$B$1,'Raw Data'!$D:$D,"&lt;&gt;*ithdr*",'Raw Data'!$D:$D,"&lt;&gt;*ancel*",'Raw Data'!$P:$P,"--")
+
SUMIFS('Raw Data'!$Q:$Q, 'Raw Data'!$AL:$AL,"&lt;=" &amp;DATE(LEFT($AV$3, 4), MONTH("1 " &amp; AE$6 &amp; " " &amp; LEFT($AV$3, 4)) + 1, 0 ), 'Raw Data'!$AL:$AL,"&gt;" &amp;DATE(LEFT($AV$3, 4), MONTH("1 " &amp; AE$6 &amp; " " &amp; LEFT($AV$3, 4)), 0 ), 'Raw Data'!$P:$P,""&amp;'Raw Data'!$B$1,'Raw Data'!$D:$D,"&lt;&gt;*ithdr*",'Raw Data'!$D:$D,"&lt;&gt;*ancel*")</f>
        <v>0</v>
      </c>
      <c r="AF27" s="73"/>
      <c r="AG27" s="73"/>
      <c r="AH27" s="77"/>
      <c r="AI27" s="113">
        <f>SUMIFS('Raw Data'!$Q:$Q, 'Raw Data'!$AL:$AL,"&lt;=" &amp;DATE(LEFT($AV$3, 4), MONTH("1 " &amp; AI$6 &amp; " " &amp; LEFT($AV$3, 4)) + 1, 0 ), 'Raw Data'!$AL:$AL,"&gt;" &amp;DATE(LEFT($AV$3, 4), MONTH("1 " &amp; AI$6 &amp; " " &amp; LEFT($AV$3, 4)), 0 ), 'Raw Data'!$O:$O,""&amp;'Raw Data'!$B$1,'Raw Data'!$D:$D,"&lt;&gt;*ithdr*",'Raw Data'!$D:$D,"&lt;&gt;*ancel*",'Raw Data'!$P:$P,"--")
+
SUMIFS('Raw Data'!$Q:$Q, 'Raw Data'!$AL:$AL,"&lt;=" &amp;DATE(LEFT($AV$3, 4), MONTH("1 " &amp; AI$6 &amp; " " &amp; LEFT($AV$3, 4)) + 1, 0 ), 'Raw Data'!$AL:$AL,"&gt;" &amp;DATE(LEFT($AV$3, 4), MONTH("1 " &amp; AI$6 &amp; " " &amp; LEFT($AV$3, 4)), 0 ), 'Raw Data'!$P:$P,""&amp;'Raw Data'!$B$1,'Raw Data'!$D:$D,"&lt;&gt;*ithdr*",'Raw Data'!$D:$D,"&lt;&gt;*ancel*")</f>
        <v>0</v>
      </c>
      <c r="AJ27" s="73"/>
      <c r="AK27" s="73"/>
      <c r="AL27" s="77"/>
      <c r="AM27" s="113">
        <f>SUMIFS('Raw Data'!$Q:$Q, 'Raw Data'!$AL:$AL,"&lt;=" &amp;DATE(LEFT($AV$3, 4), MONTH("1 " &amp; AM$6 &amp; " " &amp; LEFT($AV$3, 4)) + 1, 0 ), 'Raw Data'!$AL:$AL,"&gt;" &amp;DATE(LEFT($AV$3, 4), MONTH("1 " &amp; AM$6 &amp; " " &amp; LEFT($AV$3, 4)), 0 ), 'Raw Data'!$O:$O,""&amp;'Raw Data'!$B$1,'Raw Data'!$D:$D,"&lt;&gt;*ithdr*",'Raw Data'!$D:$D,"&lt;&gt;*ancel*",'Raw Data'!$P:$P,"--")
+
SUMIFS('Raw Data'!$Q:$Q, 'Raw Data'!$AL:$AL,"&lt;=" &amp;DATE(LEFT($AV$3, 4), MONTH("1 " &amp; AM$6 &amp; " " &amp; LEFT($AV$3, 4)) + 1, 0 ), 'Raw Data'!$AL:$AL,"&gt;" &amp;DATE(LEFT($AV$3, 4), MONTH("1 " &amp; AM$6 &amp; " " &amp; LEFT($AV$3, 4)), 0 ), 'Raw Data'!$P:$P,""&amp;'Raw Data'!$B$1,'Raw Data'!$D:$D,"&lt;&gt;*ithdr*",'Raw Data'!$D:$D,"&lt;&gt;*ancel*")</f>
        <v>0</v>
      </c>
      <c r="AN27" s="73"/>
      <c r="AO27" s="73"/>
      <c r="AP27" s="77"/>
      <c r="AQ27" s="113">
        <f>SUMIFS('Raw Data'!$Q:$Q, 'Raw Data'!$AL:$AL,"&lt;=" &amp;DATE(LEFT($AV$3, 4), MONTH("1 " &amp; AQ$6 &amp; " " &amp; LEFT($AV$3, 4)) + 1, 0 ), 'Raw Data'!$AL:$AL,"&gt;" &amp;DATE(LEFT($AV$3, 4), MONTH("1 " &amp; AQ$6 &amp; " " &amp; LEFT($AV$3, 4)), 0 ), 'Raw Data'!$O:$O,""&amp;'Raw Data'!$B$1,'Raw Data'!$D:$D,"&lt;&gt;*ithdr*",'Raw Data'!$D:$D,"&lt;&gt;*ancel*",'Raw Data'!$P:$P,"--")
+
SUMIFS('Raw Data'!$Q:$Q, 'Raw Data'!$AL:$AL,"&lt;=" &amp;DATE(LEFT($AV$3, 4), MONTH("1 " &amp; AQ$6 &amp; " " &amp; LEFT($AV$3, 4)) + 1, 0 ), 'Raw Data'!$AL:$AL,"&gt;" &amp;DATE(LEFT($AV$3, 4), MONTH("1 " &amp; AQ$6 &amp; " " &amp; LEFT($AV$3, 4)), 0 ), 'Raw Data'!$P:$P,""&amp;'Raw Data'!$B$1,'Raw Data'!$D:$D,"&lt;&gt;*ithdr*",'Raw Data'!$D:$D,"&lt;&gt;*ancel*")</f>
        <v>0</v>
      </c>
      <c r="AR27" s="73"/>
      <c r="AS27" s="73"/>
      <c r="AT27" s="77"/>
      <c r="AU27" s="113">
        <f>SUMIFS('Raw Data'!$Q:$Q, 'Raw Data'!$AL:$AL,"&lt;=" &amp;DATE(MID($AV$3, 15, 4), MONTH("1 " &amp; AU$6 &amp; " " &amp; MID($AV$3, 15, 4)) + 1, 0 ), 'Raw Data'!$AL:$AL,"&gt;" &amp;DATE(MID($AV$3, 15, 4), MONTH("1 " &amp; AU$6 &amp; " " &amp; MID($AV$3, 15, 4)), 0 ), 'Raw Data'!$O:$O,""&amp;'Raw Data'!$B$1,'Raw Data'!$D:$D,"&lt;&gt;*ithdr*",'Raw Data'!$D:$D,"&lt;&gt;*ancel*",'Raw Data'!$P:$P,"--")
+
SUMIFS('Raw Data'!$Q:$Q, 'Raw Data'!$AL:$AL,"&lt;=" &amp;DATE(MID($AV$3, 15, 4), MONTH("1 " &amp; AU$6 &amp; " " &amp; MID($AV$3, 15, 4)) + 1, 0 ), 'Raw Data'!$AL:$AL,"&gt;" &amp;DATE(MID($AV$3, 15, 4), MONTH("1 " &amp; AU$6 &amp; " " &amp; MID($AV$3, 15, 4)), 0 ), 'Raw Data'!$P:$P,""&amp;'Raw Data'!$B$1,'Raw Data'!$D:$D,"&lt;&gt;*ithdr*",'Raw Data'!$D:$D,"&lt;&gt;*ancel*")</f>
        <v>0</v>
      </c>
      <c r="AV27" s="73"/>
      <c r="AW27" s="73"/>
      <c r="AX27" s="77"/>
      <c r="AY27" s="113">
        <f>SUMIFS('Raw Data'!$Q:$Q, 'Raw Data'!$AL:$AL,"&lt;=" &amp;DATE(MID($AV$3, 15, 4), MONTH("1 " &amp; AY$6 &amp; " " &amp; MID($AV$3, 15, 4)) + 1, 0 ), 'Raw Data'!$AL:$AL,"&gt;" &amp;DATE(MID($AV$3, 15, 4), MONTH("1 " &amp; AY$6 &amp; " " &amp; MID($AV$3, 15, 4)), 0 ), 'Raw Data'!$O:$O,""&amp;'Raw Data'!$B$1,'Raw Data'!$D:$D,"&lt;&gt;*ithdr*",'Raw Data'!$D:$D,"&lt;&gt;*ancel*",'Raw Data'!$P:$P,"--")
+
SUMIFS('Raw Data'!$Q:$Q, 'Raw Data'!$AL:$AL,"&lt;=" &amp;DATE(MID($AV$3, 15, 4), MONTH("1 " &amp; AY$6 &amp; " " &amp; MID($AV$3, 15, 4)) + 1, 0 ), 'Raw Data'!$AL:$AL,"&gt;" &amp;DATE(MID($AV$3, 15, 4), MONTH("1 " &amp; AY$6 &amp; " " &amp; MID($AV$3, 15, 4)), 0 ), 'Raw Data'!$P:$P,""&amp;'Raw Data'!$B$1,'Raw Data'!$D:$D,"&lt;&gt;*ithdr*",'Raw Data'!$D:$D,"&lt;&gt;*ancel*")</f>
        <v>0</v>
      </c>
      <c r="AZ27" s="73"/>
      <c r="BA27" s="73"/>
      <c r="BB27" s="77"/>
      <c r="BC27" s="113">
        <f>SUMIFS('Raw Data'!$Q:$Q, 'Raw Data'!$AL:$AL,"&lt;=" &amp;DATE(MID($AV$3, 15, 4), MONTH("1 " &amp; BC$6 &amp; " " &amp; MID($AV$3, 15, 4)) + 1, 0 ), 'Raw Data'!$AL:$AL,"&gt;" &amp;DATE(MID($AV$3, 15, 4), MONTH("1 " &amp; BC$6 &amp; " " &amp; MID($AV$3, 15, 4)), 0 ), 'Raw Data'!$O:$O,""&amp;'Raw Data'!$B$1,'Raw Data'!$D:$D,"&lt;&gt;*ithdr*",'Raw Data'!$D:$D,"&lt;&gt;*ancel*",'Raw Data'!$P:$P,"--")
+
SUMIFS('Raw Data'!$Q:$Q, 'Raw Data'!$AL:$AL,"&lt;=" &amp;DATE(MID($AV$3, 15, 4), MONTH("1 " &amp; BC$6 &amp; " " &amp; MID($AV$3, 15, 4)) + 1, 0 ), 'Raw Data'!$AL:$AL,"&gt;" &amp;DATE(MID($AV$3, 15, 4), MONTH("1 " &amp; BC$6 &amp; " " &amp; MID($AV$3, 15, 4)), 0 ), 'Raw Data'!$P:$P,""&amp;'Raw Data'!$B$1,'Raw Data'!$D:$D,"&lt;&gt;*ithdr*",'Raw Data'!$D:$D,"&lt;&gt;*ancel*")</f>
        <v>0</v>
      </c>
      <c r="BD27" s="73"/>
      <c r="BE27" s="73"/>
      <c r="BF27" s="74"/>
    </row>
    <row r="28" ht="12.75" customHeight="1">
      <c r="A28" s="75" t="s">
        <v>173</v>
      </c>
      <c r="B28" s="73"/>
      <c r="C28" s="73"/>
      <c r="D28" s="73"/>
      <c r="E28" s="73"/>
      <c r="F28" s="73"/>
      <c r="G28" s="73"/>
      <c r="H28" s="73"/>
      <c r="I28" s="73"/>
      <c r="J28" s="77"/>
      <c r="K28" s="113">
        <f>SUMIFS('Raw Data'!$Q:$Q, 'Raw Data'!$AN:$AN,"&lt;=" &amp;DATE(LEFT($AV$3, 4), MONTH("1 " &amp; K$6 &amp; " " &amp; LEFT($AV$3, 4)) + 1, 0 ), 'Raw Data'!$AN:$AN,"&gt;" &amp;DATE(LEFT($AV$3, 4), MONTH("1 " &amp; K$6 &amp; " " &amp; LEFT($AV$3, 4)), 0 ), 'Raw Data'!$O:$O,""&amp;'Raw Data'!$B$1,'Raw Data'!$D:$D,"&lt;&gt;*ithdr*",'Raw Data'!$D:$D,"&lt;&gt;*ancel*",'Raw Data'!$P:$P,"--")
+
SUMIFS('Raw Data'!$Q:$Q, 'Raw Data'!$AN:$AN,"&lt;=" &amp;DATE(LEFT($AV$3, 4), MONTH("1 " &amp; K$6 &amp; " " &amp; LEFT($AV$3, 4)) + 1, 0 ), 'Raw Data'!$AN:$AN,"&gt;" &amp;DATE(LEFT($AV$3, 4), MONTH("1 " &amp; K$6 &amp; " " &amp; LEFT($AV$3, 4)), 0 ), 'Raw Data'!$P:$P,""&amp;'Raw Data'!$B$1,'Raw Data'!$D:$D,"&lt;&gt;*ithdr*",'Raw Data'!$D:$D,"&lt;&gt;*ancel*")</f>
        <v>0</v>
      </c>
      <c r="L28" s="73"/>
      <c r="M28" s="73"/>
      <c r="N28" s="77"/>
      <c r="O28" s="113">
        <f>SUMIFS('Raw Data'!$Q:$Q, 'Raw Data'!$AN:$AN,"&lt;=" &amp;DATE(LEFT($AV$3, 4), MONTH("1 " &amp; O$6 &amp; " " &amp; LEFT($AV$3, 4)) + 1, 0 ), 'Raw Data'!$AN:$AN,"&gt;" &amp;DATE(LEFT($AV$3, 4), MONTH("1 " &amp; O$6 &amp; " " &amp; LEFT($AV$3, 4)), 0 ), 'Raw Data'!$O:$O,""&amp;'Raw Data'!$B$1,'Raw Data'!$D:$D,"&lt;&gt;*ithdr*",'Raw Data'!$D:$D,"&lt;&gt;*ancel*",'Raw Data'!$P:$P,"--")
+
SUMIFS('Raw Data'!$Q:$Q, 'Raw Data'!$AN:$AN,"&lt;=" &amp;DATE(LEFT($AV$3, 4), MONTH("1 " &amp; O$6 &amp; " " &amp; LEFT($AV$3, 4)) + 1, 0 ), 'Raw Data'!$AN:$AN,"&gt;" &amp;DATE(LEFT($AV$3, 4), MONTH("1 " &amp; O$6 &amp; " " &amp; LEFT($AV$3, 4)), 0 ), 'Raw Data'!$P:$P,""&amp;'Raw Data'!$B$1,'Raw Data'!$D:$D,"&lt;&gt;*ithdr*",'Raw Data'!$D:$D,"&lt;&gt;*ancel*")</f>
        <v>0</v>
      </c>
      <c r="P28" s="73"/>
      <c r="Q28" s="73"/>
      <c r="R28" s="77"/>
      <c r="S28" s="113">
        <f>SUMIFS('Raw Data'!$Q:$Q, 'Raw Data'!$AN:$AN,"&lt;=" &amp;DATE(LEFT($AV$3, 4), MONTH("1 " &amp; S$6 &amp; " " &amp; LEFT($AV$3, 4)) + 1, 0 ), 'Raw Data'!$AN:$AN,"&gt;" &amp;DATE(LEFT($AV$3, 4), MONTH("1 " &amp; S$6 &amp; " " &amp; LEFT($AV$3, 4)), 0 ), 'Raw Data'!$O:$O,""&amp;'Raw Data'!$B$1,'Raw Data'!$D:$D,"&lt;&gt;*ithdr*",'Raw Data'!$D:$D,"&lt;&gt;*ancel*",'Raw Data'!$P:$P,"--")
+
SUMIFS('Raw Data'!$Q:$Q, 'Raw Data'!$AN:$AN,"&lt;=" &amp;DATE(LEFT($AV$3, 4), MONTH("1 " &amp; S$6 &amp; " " &amp; LEFT($AV$3, 4)) + 1, 0 ), 'Raw Data'!$AN:$AN,"&gt;" &amp;DATE(LEFT($AV$3, 4), MONTH("1 " &amp; S$6 &amp; " " &amp; LEFT($AV$3, 4)), 0 ), 'Raw Data'!$P:$P,""&amp;'Raw Data'!$B$1,'Raw Data'!$D:$D,"&lt;&gt;*ithdr*",'Raw Data'!$D:$D,"&lt;&gt;*ancel*")</f>
        <v>0</v>
      </c>
      <c r="T28" s="73"/>
      <c r="U28" s="73"/>
      <c r="V28" s="77"/>
      <c r="W28" s="113">
        <f>SUMIFS('Raw Data'!$Q:$Q, 'Raw Data'!$AN:$AN,"&lt;=" &amp;DATE(LEFT($AV$3, 4), MONTH("1 " &amp; W$6 &amp; " " &amp; LEFT($AV$3, 4)) + 1, 0 ), 'Raw Data'!$AN:$AN,"&gt;" &amp;DATE(LEFT($AV$3, 4), MONTH("1 " &amp; W$6 &amp; " " &amp; LEFT($AV$3, 4)), 0 ), 'Raw Data'!$O:$O,""&amp;'Raw Data'!$B$1,'Raw Data'!$D:$D,"&lt;&gt;*ithdr*",'Raw Data'!$D:$D,"&lt;&gt;*ancel*",'Raw Data'!$P:$P,"--")
+
SUMIFS('Raw Data'!$Q:$Q, 'Raw Data'!$AN:$AN,"&lt;=" &amp;DATE(LEFT($AV$3, 4), MONTH("1 " &amp; W$6 &amp; " " &amp; LEFT($AV$3, 4)) + 1, 0 ), 'Raw Data'!$AN:$AN,"&gt;" &amp;DATE(LEFT($AV$3, 4), MONTH("1 " &amp; W$6 &amp; " " &amp; LEFT($AV$3, 4)), 0 ), 'Raw Data'!$P:$P,""&amp;'Raw Data'!$B$1,'Raw Data'!$D:$D,"&lt;&gt;*ithdr*",'Raw Data'!$D:$D,"&lt;&gt;*ancel*")</f>
        <v>0</v>
      </c>
      <c r="X28" s="73"/>
      <c r="Y28" s="73"/>
      <c r="Z28" s="77"/>
      <c r="AA28" s="113">
        <f>SUMIFS('Raw Data'!$Q:$Q, 'Raw Data'!$AN:$AN,"&lt;=" &amp;DATE(LEFT($AV$3, 4), MONTH("1 " &amp; AA$6 &amp; " " &amp; LEFT($AV$3, 4)) + 1, 0 ), 'Raw Data'!$AN:$AN,"&gt;" &amp;DATE(LEFT($AV$3, 4), MONTH("1 " &amp; AA$6 &amp; " " &amp; LEFT($AV$3, 4)), 0 ), 'Raw Data'!$O:$O,""&amp;'Raw Data'!$B$1,'Raw Data'!$D:$D,"&lt;&gt;*ithdr*",'Raw Data'!$D:$D,"&lt;&gt;*ancel*",'Raw Data'!$P:$P,"--")
+
SUMIFS('Raw Data'!$Q:$Q, 'Raw Data'!$AN:$AN,"&lt;=" &amp;DATE(LEFT($AV$3, 4), MONTH("1 " &amp; AA$6 &amp; " " &amp; LEFT($AV$3, 4)) + 1, 0 ), 'Raw Data'!$AN:$AN,"&gt;" &amp;DATE(LEFT($AV$3, 4), MONTH("1 " &amp; AA$6 &amp; " " &amp; LEFT($AV$3, 4)), 0 ), 'Raw Data'!$P:$P,""&amp;'Raw Data'!$B$1,'Raw Data'!$D:$D,"&lt;&gt;*ithdr*",'Raw Data'!$D:$D,"&lt;&gt;*ancel*")</f>
        <v>0</v>
      </c>
      <c r="AB28" s="73"/>
      <c r="AC28" s="73"/>
      <c r="AD28" s="77"/>
      <c r="AE28" s="113">
        <f>SUMIFS('Raw Data'!$Q:$Q, 'Raw Data'!$AN:$AN,"&lt;=" &amp;DATE(LEFT($AV$3, 4), MONTH("1 " &amp; AE$6 &amp; " " &amp; LEFT($AV$3, 4)) + 1, 0 ), 'Raw Data'!$AN:$AN,"&gt;" &amp;DATE(LEFT($AV$3, 4), MONTH("1 " &amp; AE$6 &amp; " " &amp; LEFT($AV$3, 4)), 0 ), 'Raw Data'!$O:$O,""&amp;'Raw Data'!$B$1,'Raw Data'!$D:$D,"&lt;&gt;*ithdr*",'Raw Data'!$D:$D,"&lt;&gt;*ancel*",'Raw Data'!$P:$P,"--")
+
SUMIFS('Raw Data'!$Q:$Q, 'Raw Data'!$AN:$AN,"&lt;=" &amp;DATE(LEFT($AV$3, 4), MONTH("1 " &amp; AE$6 &amp; " " &amp; LEFT($AV$3, 4)) + 1, 0 ), 'Raw Data'!$AN:$AN,"&gt;" &amp;DATE(LEFT($AV$3, 4), MONTH("1 " &amp; AE$6 &amp; " " &amp; LEFT($AV$3, 4)), 0 ), 'Raw Data'!$P:$P,""&amp;'Raw Data'!$B$1,'Raw Data'!$D:$D,"&lt;&gt;*ithdr*",'Raw Data'!$D:$D,"&lt;&gt;*ancel*")</f>
        <v>0</v>
      </c>
      <c r="AF28" s="73"/>
      <c r="AG28" s="73"/>
      <c r="AH28" s="77"/>
      <c r="AI28" s="113">
        <f>SUMIFS('Raw Data'!$Q:$Q, 'Raw Data'!$AN:$AN,"&lt;=" &amp;DATE(LEFT($AV$3, 4), MONTH("1 " &amp; AI$6 &amp; " " &amp; LEFT($AV$3, 4)) + 1, 0 ), 'Raw Data'!$AN:$AN,"&gt;" &amp;DATE(LEFT($AV$3, 4), MONTH("1 " &amp; AI$6 &amp; " " &amp; LEFT($AV$3, 4)), 0 ), 'Raw Data'!$O:$O,""&amp;'Raw Data'!$B$1,'Raw Data'!$D:$D,"&lt;&gt;*ithdr*",'Raw Data'!$D:$D,"&lt;&gt;*ancel*",'Raw Data'!$P:$P,"--")
+
SUMIFS('Raw Data'!$Q:$Q, 'Raw Data'!$AN:$AN,"&lt;=" &amp;DATE(LEFT($AV$3, 4), MONTH("1 " &amp; AI$6 &amp; " " &amp; LEFT($AV$3, 4)) + 1, 0 ), 'Raw Data'!$AN:$AN,"&gt;" &amp;DATE(LEFT($AV$3, 4), MONTH("1 " &amp; AI$6 &amp; " " &amp; LEFT($AV$3, 4)), 0 ), 'Raw Data'!$P:$P,""&amp;'Raw Data'!$B$1,'Raw Data'!$D:$D,"&lt;&gt;*ithdr*",'Raw Data'!$D:$D,"&lt;&gt;*ancel*")</f>
        <v>0</v>
      </c>
      <c r="AJ28" s="73"/>
      <c r="AK28" s="73"/>
      <c r="AL28" s="77"/>
      <c r="AM28" s="113">
        <f>SUMIFS('Raw Data'!$Q:$Q, 'Raw Data'!$AN:$AN,"&lt;=" &amp;DATE(LEFT($AV$3, 4), MONTH("1 " &amp; AM$6 &amp; " " &amp; LEFT($AV$3, 4)) + 1, 0 ), 'Raw Data'!$AN:$AN,"&gt;" &amp;DATE(LEFT($AV$3, 4), MONTH("1 " &amp; AM$6 &amp; " " &amp; LEFT($AV$3, 4)), 0 ), 'Raw Data'!$O:$O,""&amp;'Raw Data'!$B$1,'Raw Data'!$D:$D,"&lt;&gt;*ithdr*",'Raw Data'!$D:$D,"&lt;&gt;*ancel*",'Raw Data'!$P:$P,"--")
+
SUMIFS('Raw Data'!$Q:$Q, 'Raw Data'!$AN:$AN,"&lt;=" &amp;DATE(LEFT($AV$3, 4), MONTH("1 " &amp; AM$6 &amp; " " &amp; LEFT($AV$3, 4)) + 1, 0 ), 'Raw Data'!$AN:$AN,"&gt;" &amp;DATE(LEFT($AV$3, 4), MONTH("1 " &amp; AM$6 &amp; " " &amp; LEFT($AV$3, 4)), 0 ), 'Raw Data'!$P:$P,""&amp;'Raw Data'!$B$1,'Raw Data'!$D:$D,"&lt;&gt;*ithdr*",'Raw Data'!$D:$D,"&lt;&gt;*ancel*")</f>
        <v>0</v>
      </c>
      <c r="AN28" s="73"/>
      <c r="AO28" s="73"/>
      <c r="AP28" s="77"/>
      <c r="AQ28" s="113">
        <f>SUMIFS('Raw Data'!$Q:$Q, 'Raw Data'!$AN:$AN,"&lt;=" &amp;DATE(LEFT($AV$3, 4), MONTH("1 " &amp; AQ$6 &amp; " " &amp; LEFT($AV$3, 4)) + 1, 0 ), 'Raw Data'!$AN:$AN,"&gt;" &amp;DATE(LEFT($AV$3, 4), MONTH("1 " &amp; AQ$6 &amp; " " &amp; LEFT($AV$3, 4)), 0 ), 'Raw Data'!$O:$O,""&amp;'Raw Data'!$B$1,'Raw Data'!$D:$D,"&lt;&gt;*ithdr*",'Raw Data'!$D:$D,"&lt;&gt;*ancel*",'Raw Data'!$P:$P,"--")
+
SUMIFS('Raw Data'!$Q:$Q, 'Raw Data'!$AN:$AN,"&lt;=" &amp;DATE(LEFT($AV$3, 4), MONTH("1 " &amp; AQ$6 &amp; " " &amp; LEFT($AV$3, 4)) + 1, 0 ), 'Raw Data'!$AN:$AN,"&gt;" &amp;DATE(LEFT($AV$3, 4), MONTH("1 " &amp; AQ$6 &amp; " " &amp; LEFT($AV$3, 4)), 0 ), 'Raw Data'!$P:$P,""&amp;'Raw Data'!$B$1,'Raw Data'!$D:$D,"&lt;&gt;*ithdr*",'Raw Data'!$D:$D,"&lt;&gt;*ancel*")</f>
        <v>0</v>
      </c>
      <c r="AR28" s="73"/>
      <c r="AS28" s="73"/>
      <c r="AT28" s="77"/>
      <c r="AU28" s="113">
        <f>SUMIFS('Raw Data'!$Q:$Q, 'Raw Data'!$AN:$AN,"&lt;=" &amp;DATE(MID($AV$3, 15, 4), MONTH("1 " &amp; AU$6 &amp; " " &amp; MID($AV$3, 15, 4)) + 1, 0 ), 'Raw Data'!$AN:$AN,"&gt;" &amp;DATE(MID($AV$3, 15, 4), MONTH("1 " &amp; AU$6 &amp; " " &amp; MID($AV$3, 15, 4)), 0 ), 'Raw Data'!$O:$O,""&amp;'Raw Data'!$B$1,'Raw Data'!$D:$D,"&lt;&gt;*ithdr*",'Raw Data'!$D:$D,"&lt;&gt;*ancel*",'Raw Data'!$P:$P,"--")
+
SUMIFS('Raw Data'!$Q:$Q, 'Raw Data'!$AN:$AN,"&lt;=" &amp;DATE(MID($AV$3, 15, 4), MONTH("1 " &amp; AU$6 &amp; " " &amp; MID($AV$3, 15, 4)) + 1, 0 ), 'Raw Data'!$AN:$AN,"&gt;" &amp;DATE(MID($AV$3, 15, 4), MONTH("1 " &amp; AU$6 &amp; " " &amp; MID($AV$3, 15, 4)), 0 ), 'Raw Data'!$P:$P,""&amp;'Raw Data'!$B$1,'Raw Data'!$D:$D,"&lt;&gt;*ithdr*",'Raw Data'!$D:$D,"&lt;&gt;*ancel*")</f>
        <v>0</v>
      </c>
      <c r="AV28" s="73"/>
      <c r="AW28" s="73"/>
      <c r="AX28" s="77"/>
      <c r="AY28" s="113">
        <f>SUMIFS('Raw Data'!$Q:$Q, 'Raw Data'!$AN:$AN,"&lt;=" &amp;DATE(MID($AV$3, 15, 4), MONTH("1 " &amp; AY$6 &amp; " " &amp; MID($AV$3, 15, 4)) + 1, 0 ), 'Raw Data'!$AN:$AN,"&gt;" &amp;DATE(MID($AV$3, 15, 4), MONTH("1 " &amp; AY$6 &amp; " " &amp; MID($AV$3, 15, 4)), 0 ), 'Raw Data'!$O:$O,""&amp;'Raw Data'!$B$1,'Raw Data'!$D:$D,"&lt;&gt;*ithdr*",'Raw Data'!$D:$D,"&lt;&gt;*ancel*",'Raw Data'!$P:$P,"--")
+
SUMIFS('Raw Data'!$Q:$Q, 'Raw Data'!$AN:$AN,"&lt;=" &amp;DATE(MID($AV$3, 15, 4), MONTH("1 " &amp; AY$6 &amp; " " &amp; MID($AV$3, 15, 4)) + 1, 0 ), 'Raw Data'!$AN:$AN,"&gt;" &amp;DATE(MID($AV$3, 15, 4), MONTH("1 " &amp; AY$6 &amp; " " &amp; MID($AV$3, 15, 4)), 0 ), 'Raw Data'!$P:$P,""&amp;'Raw Data'!$B$1,'Raw Data'!$D:$D,"&lt;&gt;*ithdr*",'Raw Data'!$D:$D,"&lt;&gt;*ancel*")</f>
        <v>0</v>
      </c>
      <c r="AZ28" s="73"/>
      <c r="BA28" s="73"/>
      <c r="BB28" s="77"/>
      <c r="BC28" s="113">
        <f>SUMIFS('Raw Data'!$Q:$Q, 'Raw Data'!$AN:$AN,"&lt;=" &amp;DATE(MID($AV$3, 15, 4), MONTH("1 " &amp; BC$6 &amp; " " &amp; MID($AV$3, 15, 4)) + 1, 0 ), 'Raw Data'!$AN:$AN,"&gt;" &amp;DATE(MID($AV$3, 15, 4), MONTH("1 " &amp; BC$6 &amp; " " &amp; MID($AV$3, 15, 4)), 0 ), 'Raw Data'!$O:$O,""&amp;'Raw Data'!$B$1,'Raw Data'!$D:$D,"&lt;&gt;*ithdr*",'Raw Data'!$D:$D,"&lt;&gt;*ancel*",'Raw Data'!$P:$P,"--")
+
SUMIFS('Raw Data'!$Q:$Q, 'Raw Data'!$AN:$AN,"&lt;=" &amp;DATE(MID($AV$3, 15, 4), MONTH("1 " &amp; BC$6 &amp; " " &amp; MID($AV$3, 15, 4)) + 1, 0 ), 'Raw Data'!$AN:$AN,"&gt;" &amp;DATE(MID($AV$3, 15, 4), MONTH("1 " &amp; BC$6 &amp; " " &amp; MID($AV$3, 15, 4)), 0 ), 'Raw Data'!$P:$P,""&amp;'Raw Data'!$B$1,'Raw Data'!$D:$D,"&lt;&gt;*ithdr*",'Raw Data'!$D:$D,"&lt;&gt;*ancel*")</f>
        <v>0</v>
      </c>
      <c r="BD28" s="73"/>
      <c r="BE28" s="73"/>
      <c r="BF28" s="74"/>
    </row>
    <row r="29" ht="12.75" customHeight="1">
      <c r="A29" s="75" t="s">
        <v>174</v>
      </c>
      <c r="B29" s="73"/>
      <c r="C29" s="73"/>
      <c r="D29" s="73"/>
      <c r="E29" s="73"/>
      <c r="F29" s="73"/>
      <c r="G29" s="73"/>
      <c r="H29" s="73"/>
      <c r="I29" s="73"/>
      <c r="J29" s="77"/>
      <c r="K29" s="113">
        <f>SUMIFS('Raw Data'!$R:$R, 'Raw Data'!$AL:$AL,"&lt;=" &amp;DATE(LEFT($AV$3, 4), MONTH("1 " &amp; K$6 &amp; " " &amp; LEFT($AV$3, 4)) + 1, 0 ), 'Raw Data'!$AL:$AL,"&gt;" &amp;DATE(LEFT($AV$3, 4), MONTH("1 " &amp; K$6 &amp; " " &amp; LEFT($AV$3, 4)), 0 ), 'Raw Data'!$O:$O,""&amp;'Raw Data'!$B$1,'Raw Data'!$D:$D,"&lt;&gt;*ithdr*",'Raw Data'!$D:$D,"&lt;&gt;*ancel*",'Raw Data'!$P:$P,"--")
+
SUMIFS('Raw Data'!$R:$R, 'Raw Data'!$AL:$AL,"&lt;=" &amp;DATE(LEFT($AV$3, 4), MONTH("1 " &amp; K$6 &amp; " " &amp; LEFT($AV$3, 4)) + 1, 0 ), 'Raw Data'!$AL:$AL,"&gt;" &amp;DATE(LEFT($AV$3, 4), MONTH("1 " &amp; K$6 &amp; " " &amp; LEFT($AV$3, 4)), 0 ), 'Raw Data'!$P:$P,""&amp;'Raw Data'!$B$1,'Raw Data'!$D:$D,"&lt;&gt;*ithdr*",'Raw Data'!$D:$D,"&lt;&gt;*ancel*")</f>
        <v>0</v>
      </c>
      <c r="L29" s="73"/>
      <c r="M29" s="73"/>
      <c r="N29" s="77"/>
      <c r="O29" s="113">
        <f>SUMIFS('Raw Data'!$R:$R, 'Raw Data'!$AL:$AL,"&lt;=" &amp;DATE(LEFT($AV$3, 4), MONTH("1 " &amp; O$6 &amp; " " &amp; LEFT($AV$3, 4)) + 1, 0 ), 'Raw Data'!$AL:$AL,"&gt;" &amp;DATE(LEFT($AV$3, 4), MONTH("1 " &amp; O$6 &amp; " " &amp; LEFT($AV$3, 4)), 0 ), 'Raw Data'!$O:$O,""&amp;'Raw Data'!$B$1,'Raw Data'!$D:$D,"&lt;&gt;*ithdr*",'Raw Data'!$D:$D,"&lt;&gt;*ancel*",'Raw Data'!$P:$P,"--")
+
SUMIFS('Raw Data'!$R:$R, 'Raw Data'!$AL:$AL,"&lt;=" &amp;DATE(LEFT($AV$3, 4), MONTH("1 " &amp; O$6 &amp; " " &amp; LEFT($AV$3, 4)) + 1, 0 ), 'Raw Data'!$AL:$AL,"&gt;" &amp;DATE(LEFT($AV$3, 4), MONTH("1 " &amp; O$6 &amp; " " &amp; LEFT($AV$3, 4)), 0 ), 'Raw Data'!$P:$P,""&amp;'Raw Data'!$B$1,'Raw Data'!$D:$D,"&lt;&gt;*ithdr*",'Raw Data'!$D:$D,"&lt;&gt;*ancel*")</f>
        <v>0</v>
      </c>
      <c r="P29" s="73"/>
      <c r="Q29" s="73"/>
      <c r="R29" s="77"/>
      <c r="S29" s="113">
        <f>SUMIFS('Raw Data'!$R:$R, 'Raw Data'!$AL:$AL,"&lt;=" &amp;DATE(LEFT($AV$3, 4), MONTH("1 " &amp; S$6 &amp; " " &amp; LEFT($AV$3, 4)) + 1, 0 ), 'Raw Data'!$AL:$AL,"&gt;" &amp;DATE(LEFT($AV$3, 4), MONTH("1 " &amp; S$6 &amp; " " &amp; LEFT($AV$3, 4)), 0 ), 'Raw Data'!$O:$O,""&amp;'Raw Data'!$B$1,'Raw Data'!$D:$D,"&lt;&gt;*ithdr*",'Raw Data'!$D:$D,"&lt;&gt;*ancel*",'Raw Data'!$P:$P,"--")
+
SUMIFS('Raw Data'!$R:$R, 'Raw Data'!$AL:$AL,"&lt;=" &amp;DATE(LEFT($AV$3, 4), MONTH("1 " &amp; S$6 &amp; " " &amp; LEFT($AV$3, 4)) + 1, 0 ), 'Raw Data'!$AL:$AL,"&gt;" &amp;DATE(LEFT($AV$3, 4), MONTH("1 " &amp; S$6 &amp; " " &amp; LEFT($AV$3, 4)), 0 ), 'Raw Data'!$P:$P,""&amp;'Raw Data'!$B$1,'Raw Data'!$D:$D,"&lt;&gt;*ithdr*",'Raw Data'!$D:$D,"&lt;&gt;*ancel*")</f>
        <v>0</v>
      </c>
      <c r="T29" s="73"/>
      <c r="U29" s="73"/>
      <c r="V29" s="77"/>
      <c r="W29" s="113">
        <f>SUMIFS('Raw Data'!$R:$R, 'Raw Data'!$AL:$AL,"&lt;=" &amp;DATE(LEFT($AV$3, 4), MONTH("1 " &amp; W$6 &amp; " " &amp; LEFT($AV$3, 4)) + 1, 0 ), 'Raw Data'!$AL:$AL,"&gt;" &amp;DATE(LEFT($AV$3, 4), MONTH("1 " &amp; W$6 &amp; " " &amp; LEFT($AV$3, 4)), 0 ), 'Raw Data'!$O:$O,""&amp;'Raw Data'!$B$1,'Raw Data'!$D:$D,"&lt;&gt;*ithdr*",'Raw Data'!$D:$D,"&lt;&gt;*ancel*",'Raw Data'!$P:$P,"--")
+
SUMIFS('Raw Data'!$R:$R, 'Raw Data'!$AL:$AL,"&lt;=" &amp;DATE(LEFT($AV$3, 4), MONTH("1 " &amp; W$6 &amp; " " &amp; LEFT($AV$3, 4)) + 1, 0 ), 'Raw Data'!$AL:$AL,"&gt;" &amp;DATE(LEFT($AV$3, 4), MONTH("1 " &amp; W$6 &amp; " " &amp; LEFT($AV$3, 4)), 0 ), 'Raw Data'!$P:$P,""&amp;'Raw Data'!$B$1,'Raw Data'!$D:$D,"&lt;&gt;*ithdr*",'Raw Data'!$D:$D,"&lt;&gt;*ancel*")</f>
        <v>0</v>
      </c>
      <c r="X29" s="73"/>
      <c r="Y29" s="73"/>
      <c r="Z29" s="77"/>
      <c r="AA29" s="113">
        <f>SUMIFS('Raw Data'!$R:$R, 'Raw Data'!$AL:$AL,"&lt;=" &amp;DATE(LEFT($AV$3, 4), MONTH("1 " &amp; AA$6 &amp; " " &amp; LEFT($AV$3, 4)) + 1, 0 ), 'Raw Data'!$AL:$AL,"&gt;" &amp;DATE(LEFT($AV$3, 4), MONTH("1 " &amp; AA$6 &amp; " " &amp; LEFT($AV$3, 4)), 0 ), 'Raw Data'!$O:$O,""&amp;'Raw Data'!$B$1,'Raw Data'!$D:$D,"&lt;&gt;*ithdr*",'Raw Data'!$D:$D,"&lt;&gt;*ancel*",'Raw Data'!$P:$P,"--")
+
SUMIFS('Raw Data'!$R:$R, 'Raw Data'!$AL:$AL,"&lt;=" &amp;DATE(LEFT($AV$3, 4), MONTH("1 " &amp; AA$6 &amp; " " &amp; LEFT($AV$3, 4)) + 1, 0 ), 'Raw Data'!$AL:$AL,"&gt;" &amp;DATE(LEFT($AV$3, 4), MONTH("1 " &amp; AA$6 &amp; " " &amp; LEFT($AV$3, 4)), 0 ), 'Raw Data'!$P:$P,""&amp;'Raw Data'!$B$1,'Raw Data'!$D:$D,"&lt;&gt;*ithdr*",'Raw Data'!$D:$D,"&lt;&gt;*ancel*")</f>
        <v>0</v>
      </c>
      <c r="AB29" s="73"/>
      <c r="AC29" s="73"/>
      <c r="AD29" s="77"/>
      <c r="AE29" s="113">
        <f>SUMIFS('Raw Data'!$R:$R, 'Raw Data'!$AL:$AL,"&lt;=" &amp;DATE(LEFT($AV$3, 4), MONTH("1 " &amp; AE$6 &amp; " " &amp; LEFT($AV$3, 4)) + 1, 0 ), 'Raw Data'!$AL:$AL,"&gt;" &amp;DATE(LEFT($AV$3, 4), MONTH("1 " &amp; AE$6 &amp; " " &amp; LEFT($AV$3, 4)), 0 ), 'Raw Data'!$O:$O,""&amp;'Raw Data'!$B$1,'Raw Data'!$D:$D,"&lt;&gt;*ithdr*",'Raw Data'!$D:$D,"&lt;&gt;*ancel*",'Raw Data'!$P:$P,"--")
+
SUMIFS('Raw Data'!$R:$R, 'Raw Data'!$AL:$AL,"&lt;=" &amp;DATE(LEFT($AV$3, 4), MONTH("1 " &amp; AE$6 &amp; " " &amp; LEFT($AV$3, 4)) + 1, 0 ), 'Raw Data'!$AL:$AL,"&gt;" &amp;DATE(LEFT($AV$3, 4), MONTH("1 " &amp; AE$6 &amp; " " &amp; LEFT($AV$3, 4)), 0 ), 'Raw Data'!$P:$P,""&amp;'Raw Data'!$B$1,'Raw Data'!$D:$D,"&lt;&gt;*ithdr*",'Raw Data'!$D:$D,"&lt;&gt;*ancel*")</f>
        <v>0</v>
      </c>
      <c r="AF29" s="73"/>
      <c r="AG29" s="73"/>
      <c r="AH29" s="77"/>
      <c r="AI29" s="113">
        <f>SUMIFS('Raw Data'!$R:$R, 'Raw Data'!$AL:$AL,"&lt;=" &amp;DATE(LEFT($AV$3, 4), MONTH("1 " &amp; AI$6 &amp; " " &amp; LEFT($AV$3, 4)) + 1, 0 ), 'Raw Data'!$AL:$AL,"&gt;" &amp;DATE(LEFT($AV$3, 4), MONTH("1 " &amp; AI$6 &amp; " " &amp; LEFT($AV$3, 4)), 0 ), 'Raw Data'!$O:$O,""&amp;'Raw Data'!$B$1,'Raw Data'!$D:$D,"&lt;&gt;*ithdr*",'Raw Data'!$D:$D,"&lt;&gt;*ancel*",'Raw Data'!$P:$P,"--")
+
SUMIFS('Raw Data'!$R:$R, 'Raw Data'!$AL:$AL,"&lt;=" &amp;DATE(LEFT($AV$3, 4), MONTH("1 " &amp; AI$6 &amp; " " &amp; LEFT($AV$3, 4)) + 1, 0 ), 'Raw Data'!$AL:$AL,"&gt;" &amp;DATE(LEFT($AV$3, 4), MONTH("1 " &amp; AI$6 &amp; " " &amp; LEFT($AV$3, 4)), 0 ), 'Raw Data'!$P:$P,""&amp;'Raw Data'!$B$1,'Raw Data'!$D:$D,"&lt;&gt;*ithdr*",'Raw Data'!$D:$D,"&lt;&gt;*ancel*")</f>
        <v>0</v>
      </c>
      <c r="AJ29" s="73"/>
      <c r="AK29" s="73"/>
      <c r="AL29" s="77"/>
      <c r="AM29" s="113">
        <f>SUMIFS('Raw Data'!$R:$R, 'Raw Data'!$AL:$AL,"&lt;=" &amp;DATE(LEFT($AV$3, 4), MONTH("1 " &amp; AM$6 &amp; " " &amp; LEFT($AV$3, 4)) + 1, 0 ), 'Raw Data'!$AL:$AL,"&gt;" &amp;DATE(LEFT($AV$3, 4), MONTH("1 " &amp; AM$6 &amp; " " &amp; LEFT($AV$3, 4)), 0 ), 'Raw Data'!$O:$O,""&amp;'Raw Data'!$B$1,'Raw Data'!$D:$D,"&lt;&gt;*ithdr*",'Raw Data'!$D:$D,"&lt;&gt;*ancel*",'Raw Data'!$P:$P,"--")
+
SUMIFS('Raw Data'!$R:$R, 'Raw Data'!$AL:$AL,"&lt;=" &amp;DATE(LEFT($AV$3, 4), MONTH("1 " &amp; AM$6 &amp; " " &amp; LEFT($AV$3, 4)) + 1, 0 ), 'Raw Data'!$AL:$AL,"&gt;" &amp;DATE(LEFT($AV$3, 4), MONTH("1 " &amp; AM$6 &amp; " " &amp; LEFT($AV$3, 4)), 0 ), 'Raw Data'!$P:$P,""&amp;'Raw Data'!$B$1,'Raw Data'!$D:$D,"&lt;&gt;*ithdr*",'Raw Data'!$D:$D,"&lt;&gt;*ancel*")</f>
        <v>0</v>
      </c>
      <c r="AN29" s="73"/>
      <c r="AO29" s="73"/>
      <c r="AP29" s="77"/>
      <c r="AQ29" s="113">
        <f>SUMIFS('Raw Data'!$R:$R, 'Raw Data'!$AL:$AL,"&lt;=" &amp;DATE(LEFT($AV$3, 4), MONTH("1 " &amp; AQ$6 &amp; " " &amp; LEFT($AV$3, 4)) + 1, 0 ), 'Raw Data'!$AL:$AL,"&gt;" &amp;DATE(LEFT($AV$3, 4), MONTH("1 " &amp; AQ$6 &amp; " " &amp; LEFT($AV$3, 4)), 0 ), 'Raw Data'!$O:$O,""&amp;'Raw Data'!$B$1,'Raw Data'!$D:$D,"&lt;&gt;*ithdr*",'Raw Data'!$D:$D,"&lt;&gt;*ancel*",'Raw Data'!$P:$P,"--")
+
SUMIFS('Raw Data'!$R:$R, 'Raw Data'!$AL:$AL,"&lt;=" &amp;DATE(LEFT($AV$3, 4), MONTH("1 " &amp; AQ$6 &amp; " " &amp; LEFT($AV$3, 4)) + 1, 0 ), 'Raw Data'!$AL:$AL,"&gt;" &amp;DATE(LEFT($AV$3, 4), MONTH("1 " &amp; AQ$6 &amp; " " &amp; LEFT($AV$3, 4)), 0 ), 'Raw Data'!$P:$P,""&amp;'Raw Data'!$B$1,'Raw Data'!$D:$D,"&lt;&gt;*ithdr*",'Raw Data'!$D:$D,"&lt;&gt;*ancel*")</f>
        <v>0</v>
      </c>
      <c r="AR29" s="73"/>
      <c r="AS29" s="73"/>
      <c r="AT29" s="77"/>
      <c r="AU29" s="113">
        <f>SUMIFS('Raw Data'!$R:$R, 'Raw Data'!$AL:$AL,"&lt;=" &amp;DATE(MID($AV$3, 15, 4), MONTH("1 " &amp; AU$6 &amp; " " &amp; MID($AV$3, 15, 4)) + 1, 0 ), 'Raw Data'!$AL:$AL,"&gt;" &amp;DATE(MID($AV$3, 15, 4), MONTH("1 " &amp; AU$6 &amp; " " &amp; MID($AV$3, 15, 4)), 0 ), 'Raw Data'!$O:$O,""&amp;'Raw Data'!$B$1,'Raw Data'!$D:$D,"&lt;&gt;*ithdr*",'Raw Data'!$D:$D,"&lt;&gt;*ancel*",'Raw Data'!$P:$P,"--")
+
SUMIFS('Raw Data'!$R:$R, 'Raw Data'!$AL:$AL,"&lt;=" &amp;DATE(MID($AV$3, 15, 4), MONTH("1 " &amp; AU$6 &amp; " " &amp; MID($AV$3, 15, 4)) + 1, 0 ), 'Raw Data'!$AL:$AL,"&gt;" &amp;DATE(MID($AV$3, 15, 4), MONTH("1 " &amp; AU$6 &amp; " " &amp; MID($AV$3, 15, 4)), 0 ), 'Raw Data'!$P:$P,""&amp;'Raw Data'!$B$1,'Raw Data'!$D:$D,"&lt;&gt;*ithdr*",'Raw Data'!$D:$D,"&lt;&gt;*ancel*")</f>
        <v>0</v>
      </c>
      <c r="AV29" s="73"/>
      <c r="AW29" s="73"/>
      <c r="AX29" s="77"/>
      <c r="AY29" s="113">
        <f>SUMIFS('Raw Data'!$R:$R, 'Raw Data'!$AL:$AL,"&lt;=" &amp;DATE(MID($AV$3, 15, 4), MONTH("1 " &amp; AY$6 &amp; " " &amp; MID($AV$3, 15, 4)) + 1, 0 ), 'Raw Data'!$AL:$AL,"&gt;" &amp;DATE(MID($AV$3, 15, 4), MONTH("1 " &amp; AY$6 &amp; " " &amp; MID($AV$3, 15, 4)), 0 ), 'Raw Data'!$O:$O,""&amp;'Raw Data'!$B$1,'Raw Data'!$D:$D,"&lt;&gt;*ithdr*",'Raw Data'!$D:$D,"&lt;&gt;*ancel*",'Raw Data'!$P:$P,"--")
+
SUMIFS('Raw Data'!$R:$R, 'Raw Data'!$AL:$AL,"&lt;=" &amp;DATE(MID($AV$3, 15, 4), MONTH("1 " &amp; AY$6 &amp; " " &amp; MID($AV$3, 15, 4)) + 1, 0 ), 'Raw Data'!$AL:$AL,"&gt;" &amp;DATE(MID($AV$3, 15, 4), MONTH("1 " &amp; AY$6 &amp; " " &amp; MID($AV$3, 15, 4)), 0 ), 'Raw Data'!$P:$P,""&amp;'Raw Data'!$B$1,'Raw Data'!$D:$D,"&lt;&gt;*ithdr*",'Raw Data'!$D:$D,"&lt;&gt;*ancel*")</f>
        <v>0</v>
      </c>
      <c r="AZ29" s="73"/>
      <c r="BA29" s="73"/>
      <c r="BB29" s="77"/>
      <c r="BC29" s="113">
        <f>SUMIFS('Raw Data'!$R:$R, 'Raw Data'!$AL:$AL,"&lt;=" &amp;DATE(MID($AV$3, 15, 4), MONTH("1 " &amp; BC$6 &amp; " " &amp; MID($AV$3, 15, 4)) + 1, 0 ), 'Raw Data'!$AL:$AL,"&gt;" &amp;DATE(MID($AV$3, 15, 4), MONTH("1 " &amp; BC$6 &amp; " " &amp; MID($AV$3, 15, 4)), 0 ), 'Raw Data'!$O:$O,""&amp;'Raw Data'!$B$1,'Raw Data'!$D:$D,"&lt;&gt;*ithdr*",'Raw Data'!$D:$D,"&lt;&gt;*ancel*",'Raw Data'!$P:$P,"--")
+
SUMIFS('Raw Data'!$R:$R, 'Raw Data'!$AL:$AL,"&lt;=" &amp;DATE(MID($AV$3, 15, 4), MONTH("1 " &amp; BC$6 &amp; " " &amp; MID($AV$3, 15, 4)) + 1, 0 ), 'Raw Data'!$AL:$AL,"&gt;" &amp;DATE(MID($AV$3, 15, 4), MONTH("1 " &amp; BC$6 &amp; " " &amp; MID($AV$3, 15, 4)), 0 ), 'Raw Data'!$P:$P,""&amp;'Raw Data'!$B$1,'Raw Data'!$D:$D,"&lt;&gt;*ithdr*",'Raw Data'!$D:$D,"&lt;&gt;*ancel*")</f>
        <v>0</v>
      </c>
      <c r="BD29" s="73"/>
      <c r="BE29" s="73"/>
      <c r="BF29" s="74"/>
    </row>
    <row r="30" ht="12.75" customHeight="1">
      <c r="A30" s="75" t="s">
        <v>175</v>
      </c>
      <c r="B30" s="73"/>
      <c r="C30" s="73"/>
      <c r="D30" s="73"/>
      <c r="E30" s="73"/>
      <c r="F30" s="73"/>
      <c r="G30" s="73"/>
      <c r="H30" s="73"/>
      <c r="I30" s="73"/>
      <c r="J30" s="77"/>
      <c r="K30" s="113">
        <f>SUMIFS('Raw Data'!$R:$R, 'Raw Data'!$AN:$AN,"&lt;=" &amp;DATE(LEFT($AV$3, 4), MONTH("1 " &amp; K$6 &amp; " " &amp; LEFT($AV$3, 4)) + 1, 0 ), 'Raw Data'!$AN:$AN,"&gt;" &amp;DATE(LEFT($AV$3, 4), MONTH("1 " &amp; K$6 &amp; " " &amp; LEFT($AV$3, 4)), 0 ), 'Raw Data'!$O:$O,""&amp;'Raw Data'!$B$1,'Raw Data'!$D:$D,"&lt;&gt;*ithdr*",'Raw Data'!$D:$D,"&lt;&gt;*ancel*",'Raw Data'!$P:$P,"--")
+
SUMIFS('Raw Data'!$R:$R, 'Raw Data'!$AN:$AN,"&lt;=" &amp;DATE(LEFT($AV$3, 4), MONTH("1 " &amp; K$6 &amp; " " &amp; LEFT($AV$3, 4)) + 1, 0 ), 'Raw Data'!$AN:$AN,"&gt;" &amp;DATE(LEFT($AV$3, 4), MONTH("1 " &amp; K$6 &amp; " " &amp; LEFT($AV$3, 4)), 0 ), 'Raw Data'!$P:$P,""&amp;'Raw Data'!$B$1,'Raw Data'!$D:$D,"&lt;&gt;*ithdr*",'Raw Data'!$D:$D,"&lt;&gt;*ancel*")</f>
        <v>0</v>
      </c>
      <c r="L30" s="73"/>
      <c r="M30" s="73"/>
      <c r="N30" s="77"/>
      <c r="O30" s="113">
        <f>SUMIFS('Raw Data'!$R:$R, 'Raw Data'!$AN:$AN,"&lt;=" &amp;DATE(LEFT($AV$3, 4), MONTH("1 " &amp; O$6 &amp; " " &amp; LEFT($AV$3, 4)) + 1, 0 ), 'Raw Data'!$AN:$AN,"&gt;" &amp;DATE(LEFT($AV$3, 4), MONTH("1 " &amp; O$6 &amp; " " &amp; LEFT($AV$3, 4)), 0 ), 'Raw Data'!$O:$O,""&amp;'Raw Data'!$B$1,'Raw Data'!$D:$D,"&lt;&gt;*ithdr*",'Raw Data'!$D:$D,"&lt;&gt;*ancel*",'Raw Data'!$P:$P,"--")
+
SUMIFS('Raw Data'!$R:$R, 'Raw Data'!$AN:$AN,"&lt;=" &amp;DATE(LEFT($AV$3, 4), MONTH("1 " &amp; O$6 &amp; " " &amp; LEFT($AV$3, 4)) + 1, 0 ), 'Raw Data'!$AN:$AN,"&gt;" &amp;DATE(LEFT($AV$3, 4), MONTH("1 " &amp; O$6 &amp; " " &amp; LEFT($AV$3, 4)), 0 ), 'Raw Data'!$P:$P,""&amp;'Raw Data'!$B$1,'Raw Data'!$D:$D,"&lt;&gt;*ithdr*",'Raw Data'!$D:$D,"&lt;&gt;*ancel*")</f>
        <v>0</v>
      </c>
      <c r="P30" s="73"/>
      <c r="Q30" s="73"/>
      <c r="R30" s="77"/>
      <c r="S30" s="113">
        <f>SUMIFS('Raw Data'!$R:$R, 'Raw Data'!$AN:$AN,"&lt;=" &amp;DATE(LEFT($AV$3, 4), MONTH("1 " &amp; S$6 &amp; " " &amp; LEFT($AV$3, 4)) + 1, 0 ), 'Raw Data'!$AN:$AN,"&gt;" &amp;DATE(LEFT($AV$3, 4), MONTH("1 " &amp; S$6 &amp; " " &amp; LEFT($AV$3, 4)), 0 ), 'Raw Data'!$O:$O,""&amp;'Raw Data'!$B$1,'Raw Data'!$D:$D,"&lt;&gt;*ithdr*",'Raw Data'!$D:$D,"&lt;&gt;*ancel*",'Raw Data'!$P:$P,"--")
+
SUMIFS('Raw Data'!$R:$R, 'Raw Data'!$AN:$AN,"&lt;=" &amp;DATE(LEFT($AV$3, 4), MONTH("1 " &amp; S$6 &amp; " " &amp; LEFT($AV$3, 4)) + 1, 0 ), 'Raw Data'!$AN:$AN,"&gt;" &amp;DATE(LEFT($AV$3, 4), MONTH("1 " &amp; S$6 &amp; " " &amp; LEFT($AV$3, 4)), 0 ), 'Raw Data'!$P:$P,""&amp;'Raw Data'!$B$1,'Raw Data'!$D:$D,"&lt;&gt;*ithdr*",'Raw Data'!$D:$D,"&lt;&gt;*ancel*")</f>
        <v>0</v>
      </c>
      <c r="T30" s="73"/>
      <c r="U30" s="73"/>
      <c r="V30" s="77"/>
      <c r="W30" s="113">
        <f>SUMIFS('Raw Data'!$R:$R, 'Raw Data'!$AN:$AN,"&lt;=" &amp;DATE(LEFT($AV$3, 4), MONTH("1 " &amp; W$6 &amp; " " &amp; LEFT($AV$3, 4)) + 1, 0 ), 'Raw Data'!$AN:$AN,"&gt;" &amp;DATE(LEFT($AV$3, 4), MONTH("1 " &amp; W$6 &amp; " " &amp; LEFT($AV$3, 4)), 0 ), 'Raw Data'!$O:$O,""&amp;'Raw Data'!$B$1,'Raw Data'!$D:$D,"&lt;&gt;*ithdr*",'Raw Data'!$D:$D,"&lt;&gt;*ancel*",'Raw Data'!$P:$P,"--")
+
SUMIFS('Raw Data'!$R:$R, 'Raw Data'!$AN:$AN,"&lt;=" &amp;DATE(LEFT($AV$3, 4), MONTH("1 " &amp; W$6 &amp; " " &amp; LEFT($AV$3, 4)) + 1, 0 ), 'Raw Data'!$AN:$AN,"&gt;" &amp;DATE(LEFT($AV$3, 4), MONTH("1 " &amp; W$6 &amp; " " &amp; LEFT($AV$3, 4)), 0 ), 'Raw Data'!$P:$P,""&amp;'Raw Data'!$B$1,'Raw Data'!$D:$D,"&lt;&gt;*ithdr*",'Raw Data'!$D:$D,"&lt;&gt;*ancel*")</f>
        <v>0</v>
      </c>
      <c r="X30" s="73"/>
      <c r="Y30" s="73"/>
      <c r="Z30" s="77"/>
      <c r="AA30" s="113">
        <f>SUMIFS('Raw Data'!$R:$R, 'Raw Data'!$AN:$AN,"&lt;=" &amp;DATE(LEFT($AV$3, 4), MONTH("1 " &amp; AA$6 &amp; " " &amp; LEFT($AV$3, 4)) + 1, 0 ), 'Raw Data'!$AN:$AN,"&gt;" &amp;DATE(LEFT($AV$3, 4), MONTH("1 " &amp; AA$6 &amp; " " &amp; LEFT($AV$3, 4)), 0 ), 'Raw Data'!$O:$O,""&amp;'Raw Data'!$B$1,'Raw Data'!$D:$D,"&lt;&gt;*ithdr*",'Raw Data'!$D:$D,"&lt;&gt;*ancel*",'Raw Data'!$P:$P,"--")
+
SUMIFS('Raw Data'!$R:$R, 'Raw Data'!$AN:$AN,"&lt;=" &amp;DATE(LEFT($AV$3, 4), MONTH("1 " &amp; AA$6 &amp; " " &amp; LEFT($AV$3, 4)) + 1, 0 ), 'Raw Data'!$AN:$AN,"&gt;" &amp;DATE(LEFT($AV$3, 4), MONTH("1 " &amp; AA$6 &amp; " " &amp; LEFT($AV$3, 4)), 0 ), 'Raw Data'!$P:$P,""&amp;'Raw Data'!$B$1,'Raw Data'!$D:$D,"&lt;&gt;*ithdr*",'Raw Data'!$D:$D,"&lt;&gt;*ancel*")</f>
        <v>0</v>
      </c>
      <c r="AB30" s="73"/>
      <c r="AC30" s="73"/>
      <c r="AD30" s="77"/>
      <c r="AE30" s="113">
        <f>SUMIFS('Raw Data'!$R:$R, 'Raw Data'!$AN:$AN,"&lt;=" &amp;DATE(LEFT($AV$3, 4), MONTH("1 " &amp; AE$6 &amp; " " &amp; LEFT($AV$3, 4)) + 1, 0 ), 'Raw Data'!$AN:$AN,"&gt;" &amp;DATE(LEFT($AV$3, 4), MONTH("1 " &amp; AE$6 &amp; " " &amp; LEFT($AV$3, 4)), 0 ), 'Raw Data'!$O:$O,""&amp;'Raw Data'!$B$1,'Raw Data'!$D:$D,"&lt;&gt;*ithdr*",'Raw Data'!$D:$D,"&lt;&gt;*ancel*",'Raw Data'!$P:$P,"--")
+
SUMIFS('Raw Data'!$R:$R, 'Raw Data'!$AN:$AN,"&lt;=" &amp;DATE(LEFT($AV$3, 4), MONTH("1 " &amp; AE$6 &amp; " " &amp; LEFT($AV$3, 4)) + 1, 0 ), 'Raw Data'!$AN:$AN,"&gt;" &amp;DATE(LEFT($AV$3, 4), MONTH("1 " &amp; AE$6 &amp; " " &amp; LEFT($AV$3, 4)), 0 ), 'Raw Data'!$P:$P,""&amp;'Raw Data'!$B$1,'Raw Data'!$D:$D,"&lt;&gt;*ithdr*",'Raw Data'!$D:$D,"&lt;&gt;*ancel*")</f>
        <v>0</v>
      </c>
      <c r="AF30" s="73"/>
      <c r="AG30" s="73"/>
      <c r="AH30" s="77"/>
      <c r="AI30" s="113">
        <f>SUMIFS('Raw Data'!$R:$R, 'Raw Data'!$AN:$AN,"&lt;=" &amp;DATE(LEFT($AV$3, 4), MONTH("1 " &amp; AI$6 &amp; " " &amp; LEFT($AV$3, 4)) + 1, 0 ), 'Raw Data'!$AN:$AN,"&gt;" &amp;DATE(LEFT($AV$3, 4), MONTH("1 " &amp; AI$6 &amp; " " &amp; LEFT($AV$3, 4)), 0 ), 'Raw Data'!$O:$O,""&amp;'Raw Data'!$B$1,'Raw Data'!$D:$D,"&lt;&gt;*ithdr*",'Raw Data'!$D:$D,"&lt;&gt;*ancel*",'Raw Data'!$P:$P,"--")
+
SUMIFS('Raw Data'!$R:$R, 'Raw Data'!$AN:$AN,"&lt;=" &amp;DATE(LEFT($AV$3, 4), MONTH("1 " &amp; AI$6 &amp; " " &amp; LEFT($AV$3, 4)) + 1, 0 ), 'Raw Data'!$AN:$AN,"&gt;" &amp;DATE(LEFT($AV$3, 4), MONTH("1 " &amp; AI$6 &amp; " " &amp; LEFT($AV$3, 4)), 0 ), 'Raw Data'!$P:$P,""&amp;'Raw Data'!$B$1,'Raw Data'!$D:$D,"&lt;&gt;*ithdr*",'Raw Data'!$D:$D,"&lt;&gt;*ancel*")</f>
        <v>0</v>
      </c>
      <c r="AJ30" s="73"/>
      <c r="AK30" s="73"/>
      <c r="AL30" s="77"/>
      <c r="AM30" s="113">
        <f>SUMIFS('Raw Data'!$R:$R, 'Raw Data'!$AN:$AN,"&lt;=" &amp;DATE(LEFT($AV$3, 4), MONTH("1 " &amp; AM$6 &amp; " " &amp; LEFT($AV$3, 4)) + 1, 0 ), 'Raw Data'!$AN:$AN,"&gt;" &amp;DATE(LEFT($AV$3, 4), MONTH("1 " &amp; AM$6 &amp; " " &amp; LEFT($AV$3, 4)), 0 ), 'Raw Data'!$O:$O,""&amp;'Raw Data'!$B$1,'Raw Data'!$D:$D,"&lt;&gt;*ithdr*",'Raw Data'!$D:$D,"&lt;&gt;*ancel*",'Raw Data'!$P:$P,"--")
+
SUMIFS('Raw Data'!$R:$R, 'Raw Data'!$AN:$AN,"&lt;=" &amp;DATE(LEFT($AV$3, 4), MONTH("1 " &amp; AM$6 &amp; " " &amp; LEFT($AV$3, 4)) + 1, 0 ), 'Raw Data'!$AN:$AN,"&gt;" &amp;DATE(LEFT($AV$3, 4), MONTH("1 " &amp; AM$6 &amp; " " &amp; LEFT($AV$3, 4)), 0 ), 'Raw Data'!$P:$P,""&amp;'Raw Data'!$B$1,'Raw Data'!$D:$D,"&lt;&gt;*ithdr*",'Raw Data'!$D:$D,"&lt;&gt;*ancel*")</f>
        <v>0</v>
      </c>
      <c r="AN30" s="73"/>
      <c r="AO30" s="73"/>
      <c r="AP30" s="77"/>
      <c r="AQ30" s="113">
        <f>SUMIFS('Raw Data'!$R:$R, 'Raw Data'!$AN:$AN,"&lt;=" &amp;DATE(LEFT($AV$3, 4), MONTH("1 " &amp; AQ$6 &amp; " " &amp; LEFT($AV$3, 4)) + 1, 0 ), 'Raw Data'!$AN:$AN,"&gt;" &amp;DATE(LEFT($AV$3, 4), MONTH("1 " &amp; AQ$6 &amp; " " &amp; LEFT($AV$3, 4)), 0 ), 'Raw Data'!$O:$O,""&amp;'Raw Data'!$B$1,'Raw Data'!$D:$D,"&lt;&gt;*ithdr*",'Raw Data'!$D:$D,"&lt;&gt;*ancel*",'Raw Data'!$P:$P,"--")
+
SUMIFS('Raw Data'!$R:$R, 'Raw Data'!$AN:$AN,"&lt;=" &amp;DATE(LEFT($AV$3, 4), MONTH("1 " &amp; AQ$6 &amp; " " &amp; LEFT($AV$3, 4)) + 1, 0 ), 'Raw Data'!$AN:$AN,"&gt;" &amp;DATE(LEFT($AV$3, 4), MONTH("1 " &amp; AQ$6 &amp; " " &amp; LEFT($AV$3, 4)), 0 ), 'Raw Data'!$P:$P,""&amp;'Raw Data'!$B$1,'Raw Data'!$D:$D,"&lt;&gt;*ithdr*",'Raw Data'!$D:$D,"&lt;&gt;*ancel*")</f>
        <v>0</v>
      </c>
      <c r="AR30" s="73"/>
      <c r="AS30" s="73"/>
      <c r="AT30" s="77"/>
      <c r="AU30" s="113">
        <f>SUMIFS('Raw Data'!$R:$R, 'Raw Data'!$AN:$AN,"&lt;=" &amp;DATE(MID($AV$3, 15, 4), MONTH("1 " &amp; AU$6 &amp; " " &amp; MID($AV$3, 15, 4)) + 1, 0 ), 'Raw Data'!$AN:$AN,"&gt;" &amp;DATE(MID($AV$3, 15, 4), MONTH("1 " &amp; AU$6 &amp; " " &amp; MID($AV$3, 15, 4)), 0 ), 'Raw Data'!$O:$O,""&amp;'Raw Data'!$B$1,'Raw Data'!$D:$D,"&lt;&gt;*ithdr*",'Raw Data'!$D:$D,"&lt;&gt;*ancel*",'Raw Data'!$P:$P,"--")
+
SUMIFS('Raw Data'!$R:$R, 'Raw Data'!$AN:$AN,"&lt;=" &amp;DATE(MID($AV$3, 15, 4), MONTH("1 " &amp; AU$6 &amp; " " &amp; MID($AV$3, 15, 4)) + 1, 0 ), 'Raw Data'!$AN:$AN,"&gt;" &amp;DATE(MID($AV$3, 15, 4), MONTH("1 " &amp; AU$6 &amp; " " &amp; MID($AV$3, 15, 4)), 0 ), 'Raw Data'!$P:$P,""&amp;'Raw Data'!$B$1,'Raw Data'!$D:$D,"&lt;&gt;*ithdr*",'Raw Data'!$D:$D,"&lt;&gt;*ancel*")</f>
        <v>0</v>
      </c>
      <c r="AV30" s="73"/>
      <c r="AW30" s="73"/>
      <c r="AX30" s="77"/>
      <c r="AY30" s="113">
        <f>SUMIFS('Raw Data'!$R:$R, 'Raw Data'!$AN:$AN,"&lt;=" &amp;DATE(MID($AV$3, 15, 4), MONTH("1 " &amp; AY$6 &amp; " " &amp; MID($AV$3, 15, 4)) + 1, 0 ), 'Raw Data'!$AN:$AN,"&gt;" &amp;DATE(MID($AV$3, 15, 4), MONTH("1 " &amp; AY$6 &amp; " " &amp; MID($AV$3, 15, 4)), 0 ), 'Raw Data'!$O:$O,""&amp;'Raw Data'!$B$1,'Raw Data'!$D:$D,"&lt;&gt;*ithdr*",'Raw Data'!$D:$D,"&lt;&gt;*ancel*",'Raw Data'!$P:$P,"--")
+
SUMIFS('Raw Data'!$R:$R, 'Raw Data'!$AN:$AN,"&lt;=" &amp;DATE(MID($AV$3, 15, 4), MONTH("1 " &amp; AY$6 &amp; " " &amp; MID($AV$3, 15, 4)) + 1, 0 ), 'Raw Data'!$AN:$AN,"&gt;" &amp;DATE(MID($AV$3, 15, 4), MONTH("1 " &amp; AY$6 &amp; " " &amp; MID($AV$3, 15, 4)), 0 ), 'Raw Data'!$P:$P,""&amp;'Raw Data'!$B$1,'Raw Data'!$D:$D,"&lt;&gt;*ithdr*",'Raw Data'!$D:$D,"&lt;&gt;*ancel*")</f>
        <v>0</v>
      </c>
      <c r="AZ30" s="73"/>
      <c r="BA30" s="73"/>
      <c r="BB30" s="77"/>
      <c r="BC30" s="113">
        <f>SUMIFS('Raw Data'!$R:$R, 'Raw Data'!$AN:$AN,"&lt;=" &amp;DATE(MID($AV$3, 15, 4), MONTH("1 " &amp; BC$6 &amp; " " &amp; MID($AV$3, 15, 4)) + 1, 0 ), 'Raw Data'!$AN:$AN,"&gt;" &amp;DATE(MID($AV$3, 15, 4), MONTH("1 " &amp; BC$6 &amp; " " &amp; MID($AV$3, 15, 4)), 0 ), 'Raw Data'!$O:$O,""&amp;'Raw Data'!$B$1,'Raw Data'!$D:$D,"&lt;&gt;*ithdr*",'Raw Data'!$D:$D,"&lt;&gt;*ancel*",'Raw Data'!$P:$P,"--")
+
SUMIFS('Raw Data'!$R:$R, 'Raw Data'!$AN:$AN,"&lt;=" &amp;DATE(MID($AV$3, 15, 4), MONTH("1 " &amp; BC$6 &amp; " " &amp; MID($AV$3, 15, 4)) + 1, 0 ), 'Raw Data'!$AN:$AN,"&gt;" &amp;DATE(MID($AV$3, 15, 4), MONTH("1 " &amp; BC$6 &amp; " " &amp; MID($AV$3, 15, 4)), 0 ), 'Raw Data'!$P:$P,""&amp;'Raw Data'!$B$1,'Raw Data'!$D:$D,"&lt;&gt;*ithdr*",'Raw Data'!$D:$D,"&lt;&gt;*ancel*")</f>
        <v>0</v>
      </c>
      <c r="BD30" s="73"/>
      <c r="BE30" s="73"/>
      <c r="BF30" s="74"/>
    </row>
    <row r="31" ht="12.75" customHeight="1">
      <c r="A31" s="75" t="s">
        <v>176</v>
      </c>
      <c r="B31" s="73"/>
      <c r="C31" s="73"/>
      <c r="D31" s="73"/>
      <c r="E31" s="73"/>
      <c r="F31" s="73"/>
      <c r="G31" s="73"/>
      <c r="H31" s="73"/>
      <c r="I31" s="73"/>
      <c r="J31" s="77"/>
      <c r="K31" s="113">
        <f>COUNTIF(K32:N47, "&gt;0")</f>
        <v>0</v>
      </c>
      <c r="L31" s="73"/>
      <c r="M31" s="73"/>
      <c r="N31" s="77"/>
      <c r="O31" s="113">
        <f>COUNTIF(O32:R47, "&gt;0")</f>
        <v>0</v>
      </c>
      <c r="P31" s="73"/>
      <c r="Q31" s="73"/>
      <c r="R31" s="77"/>
      <c r="S31" s="113">
        <f>COUNTIF(S32:V47, "&gt;0")</f>
        <v>0</v>
      </c>
      <c r="T31" s="73"/>
      <c r="U31" s="73"/>
      <c r="V31" s="77"/>
      <c r="W31" s="113">
        <f>COUNTIF(W32:Z47, "&gt;0")</f>
        <v>0</v>
      </c>
      <c r="X31" s="73"/>
      <c r="Y31" s="73"/>
      <c r="Z31" s="77"/>
      <c r="AA31" s="113">
        <f>COUNTIF(AA32:AD47, "&gt;0")</f>
        <v>0</v>
      </c>
      <c r="AB31" s="73"/>
      <c r="AC31" s="73"/>
      <c r="AD31" s="77"/>
      <c r="AE31" s="113">
        <f>COUNTIF(AE32:AH47, "&gt;0")</f>
        <v>0</v>
      </c>
      <c r="AF31" s="73"/>
      <c r="AG31" s="73"/>
      <c r="AH31" s="77"/>
      <c r="AI31" s="113">
        <f>COUNTIF(AI32:AL47, "&gt;0")</f>
        <v>0</v>
      </c>
      <c r="AJ31" s="73"/>
      <c r="AK31" s="73"/>
      <c r="AL31" s="77"/>
      <c r="AM31" s="113">
        <f>COUNTIF(AM32:AP47, "&gt;0")</f>
        <v>0</v>
      </c>
      <c r="AN31" s="73"/>
      <c r="AO31" s="73"/>
      <c r="AP31" s="77"/>
      <c r="AQ31" s="113">
        <f>COUNTIF(AQ32:AT47, "&gt;0")</f>
        <v>0</v>
      </c>
      <c r="AR31" s="73"/>
      <c r="AS31" s="73"/>
      <c r="AT31" s="77"/>
      <c r="AU31" s="113">
        <f>COUNTIF(AU32:AX47, "&gt;0")</f>
        <v>0</v>
      </c>
      <c r="AV31" s="73"/>
      <c r="AW31" s="73"/>
      <c r="AX31" s="77"/>
      <c r="AY31" s="113">
        <f>COUNTIF(AY32:BB47, "&gt;0")</f>
        <v>0</v>
      </c>
      <c r="AZ31" s="73"/>
      <c r="BA31" s="73"/>
      <c r="BB31" s="77"/>
      <c r="BC31" s="113">
        <f>COUNTIF(BC32:BF47, "&gt;0")</f>
        <v>0</v>
      </c>
      <c r="BD31" s="73"/>
      <c r="BE31" s="73"/>
      <c r="BF31" s="74"/>
    </row>
    <row r="32" ht="12.75" customHeight="1">
      <c r="A32" s="114" t="s">
        <v>177</v>
      </c>
      <c r="B32" s="73"/>
      <c r="C32" s="73"/>
      <c r="D32" s="73"/>
      <c r="E32" s="73"/>
      <c r="F32" s="73"/>
      <c r="G32" s="73"/>
      <c r="H32" s="73"/>
      <c r="I32" s="73"/>
      <c r="J32" s="77"/>
      <c r="K32" s="115">
        <f>COUNTIFS('Raw Data'!$AN:$AN,"&lt;=" &amp;DATE(LEFT($AV$3, 4), MONTH("1 " &amp; K$6 &amp; " " &amp; LEFT($AV$3, 4)) + 1, 0 ), 'Raw Data'!$AN:$AN,"&gt;" &amp;DATE(LEFT($AV$3, 4), MONTH("1 " &amp; K$6 &amp; " " &amp; LEFT($AV$3, 4)), 0 ), 'Raw Data'!$O:$O,""&amp;'Raw Data'!$B$1,'Raw Data'!$D:$D,"&lt;&gt;*ithdr*",'Raw Data'!$D:$D,"&lt;&gt;*ancel*",'Raw Data'!$P:$P,"--", 'Raw Data'!$K:$K, "*" &amp; MID($A32, 2, 4) &amp;"*")
+
COUNTIFS( 'Raw Data'!$AN:$AN,"&lt;=" &amp;DATE(LEFT($AV$3, 4), MONTH("1 " &amp; K$6 &amp; " " &amp; LEFT($AV$3, 4)) + 1, 0 ), 'Raw Data'!$AN:$AN,"&gt;" &amp;DATE(LEFT($AV$3, 4), MONTH("1 " &amp; K$6 &amp; " " &amp; LEFT($AV$3, 4)), 0 ), 'Raw Data'!$P:$P,""&amp;'Raw Data'!$B$1,'Raw Data'!$D:$D,"&lt;&gt;*ithdr*",'Raw Data'!$D:$D,"&lt;&gt;*ancel*", 'Raw Data'!$K:$K,  "*" &amp; MID($A32, 2, 4) &amp;"*")</f>
        <v>0</v>
      </c>
      <c r="L32" s="73"/>
      <c r="M32" s="73"/>
      <c r="N32" s="77"/>
      <c r="O32" s="113">
        <f>COUNTIFS('Raw Data'!$AN:$AN,"&lt;=" &amp;DATE(LEFT($AV$3, 4), MONTH("1 " &amp; O$6 &amp; " " &amp; LEFT($AV$3, 4)) + 1, 0 ), 'Raw Data'!$AN:$AN,"&gt;" &amp;DATE(LEFT($AV$3, 4), MONTH("1 " &amp; O$6 &amp; " " &amp; LEFT($AV$3, 4)), 0 ), 'Raw Data'!$O:$O,""&amp;'Raw Data'!$B$1,'Raw Data'!$D:$D,"&lt;&gt;*ithdr*",'Raw Data'!$D:$D,"&lt;&gt;*ancel*",'Raw Data'!$P:$P,"--", 'Raw Data'!$K:$K, "*" &amp; MID($A32, 2, 4) &amp;"*")
+
COUNTIFS( 'Raw Data'!$AN:$AN,"&lt;=" &amp;DATE(LEFT($AV$3, 4), MONTH("1 " &amp; O$6 &amp; " " &amp; LEFT($AV$3, 4)) + 1, 0 ), 'Raw Data'!$AN:$AN,"&gt;" &amp;DATE(LEFT($AV$3, 4), MONTH("1 " &amp; O$6 &amp; " " &amp; LEFT($AV$3, 4)), 0 ), 'Raw Data'!$P:$P,""&amp;'Raw Data'!$B$1,'Raw Data'!$D:$D,"&lt;&gt;*ithdr*",'Raw Data'!$D:$D,"&lt;&gt;*ancel*", 'Raw Data'!$K:$K,  "*" &amp; MID($A32, 2, 4) &amp;"*")</f>
        <v>0</v>
      </c>
      <c r="P32" s="73"/>
      <c r="Q32" s="73"/>
      <c r="R32" s="77"/>
      <c r="S32" s="113">
        <f>COUNTIFS('Raw Data'!$AN:$AN,"&lt;=" &amp;DATE(LEFT($AV$3, 4), MONTH("1 " &amp; S$6 &amp; " " &amp; LEFT($AV$3, 4)) + 1, 0 ), 'Raw Data'!$AN:$AN,"&gt;" &amp;DATE(LEFT($AV$3, 4), MONTH("1 " &amp; S$6 &amp; " " &amp; LEFT($AV$3, 4)), 0 ), 'Raw Data'!$O:$O,""&amp;'Raw Data'!$B$1,'Raw Data'!$D:$D,"&lt;&gt;*ithdr*",'Raw Data'!$D:$D,"&lt;&gt;*ancel*",'Raw Data'!$P:$P,"--", 'Raw Data'!$K:$K, "*" &amp; MID($A32, 2, 4) &amp;"*")
+
COUNTIFS( 'Raw Data'!$AN:$AN,"&lt;=" &amp;DATE(LEFT($AV$3, 4), MONTH("1 " &amp; S$6 &amp; " " &amp; LEFT($AV$3, 4)) + 1, 0 ), 'Raw Data'!$AN:$AN,"&gt;" &amp;DATE(LEFT($AV$3, 4), MONTH("1 " &amp; S$6 &amp; " " &amp; LEFT($AV$3, 4)), 0 ), 'Raw Data'!$P:$P,""&amp;'Raw Data'!$B$1,'Raw Data'!$D:$D,"&lt;&gt;*ithdr*",'Raw Data'!$D:$D,"&lt;&gt;*ancel*", 'Raw Data'!$K:$K,  "*" &amp; MID($A32, 2, 4) &amp;"*")</f>
        <v>0</v>
      </c>
      <c r="T32" s="73"/>
      <c r="U32" s="73"/>
      <c r="V32" s="77"/>
      <c r="W32" s="113">
        <f>COUNTIFS('Raw Data'!$AN:$AN,"&lt;=" &amp;DATE(LEFT($AV$3, 4), MONTH("1 " &amp; W$6 &amp; " " &amp; LEFT($AV$3, 4)) + 1, 0 ), 'Raw Data'!$AN:$AN,"&gt;" &amp;DATE(LEFT($AV$3, 4), MONTH("1 " &amp; W$6 &amp; " " &amp; LEFT($AV$3, 4)), 0 ), 'Raw Data'!$O:$O,""&amp;'Raw Data'!$B$1,'Raw Data'!$D:$D,"&lt;&gt;*ithdr*",'Raw Data'!$D:$D,"&lt;&gt;*ancel*",'Raw Data'!$P:$P,"--", 'Raw Data'!$K:$K, "*" &amp; MID($A32, 2, 4) &amp;"*")
+
COUNTIFS( 'Raw Data'!$AN:$AN,"&lt;=" &amp;DATE(LEFT($AV$3, 4), MONTH("1 " &amp; W$6 &amp; " " &amp; LEFT($AV$3, 4)) + 1, 0 ), 'Raw Data'!$AN:$AN,"&gt;" &amp;DATE(LEFT($AV$3, 4), MONTH("1 " &amp; W$6 &amp; " " &amp; LEFT($AV$3, 4)), 0 ), 'Raw Data'!$P:$P,""&amp;'Raw Data'!$B$1,'Raw Data'!$D:$D,"&lt;&gt;*ithdr*",'Raw Data'!$D:$D,"&lt;&gt;*ancel*", 'Raw Data'!$K:$K,  "*" &amp; MID($A32, 2, 4) &amp;"*")</f>
        <v>0</v>
      </c>
      <c r="X32" s="73"/>
      <c r="Y32" s="73"/>
      <c r="Z32" s="77"/>
      <c r="AA32" s="113">
        <f>COUNTIFS('Raw Data'!$AN:$AN,"&lt;=" &amp;DATE(LEFT($AV$3, 4), MONTH("1 " &amp; AA$6 &amp; " " &amp; LEFT($AV$3, 4)) + 1, 0 ), 'Raw Data'!$AN:$AN,"&gt;" &amp;DATE(LEFT($AV$3, 4), MONTH("1 " &amp; AA$6 &amp; " " &amp; LEFT($AV$3, 4)), 0 ), 'Raw Data'!$O:$O,""&amp;'Raw Data'!$B$1,'Raw Data'!$D:$D,"&lt;&gt;*ithdr*",'Raw Data'!$D:$D,"&lt;&gt;*ancel*",'Raw Data'!$P:$P,"--", 'Raw Data'!$K:$K, "*" &amp; MID($A32, 2, 4) &amp;"*")
+
COUNTIFS( 'Raw Data'!$AN:$AN,"&lt;=" &amp;DATE(LEFT($AV$3, 4), MONTH("1 " &amp; AA$6 &amp; " " &amp; LEFT($AV$3, 4)) + 1, 0 ), 'Raw Data'!$AN:$AN,"&gt;" &amp;DATE(LEFT($AV$3, 4), MONTH("1 " &amp; AA$6 &amp; " " &amp; LEFT($AV$3, 4)), 0 ), 'Raw Data'!$P:$P,""&amp;'Raw Data'!$B$1,'Raw Data'!$D:$D,"&lt;&gt;*ithdr*",'Raw Data'!$D:$D,"&lt;&gt;*ancel*", 'Raw Data'!$K:$K,  "*" &amp; MID($A32, 2, 4) &amp;"*")</f>
        <v>0</v>
      </c>
      <c r="AB32" s="73"/>
      <c r="AC32" s="73"/>
      <c r="AD32" s="77"/>
      <c r="AE32" s="113">
        <f>COUNTIFS('Raw Data'!$AN:$AN,"&lt;=" &amp;DATE(LEFT($AV$3, 4), MONTH("1 " &amp; AE$6 &amp; " " &amp; LEFT($AV$3, 4)) + 1, 0 ), 'Raw Data'!$AN:$AN,"&gt;" &amp;DATE(LEFT($AV$3, 4), MONTH("1 " &amp; AE$6 &amp; " " &amp; LEFT($AV$3, 4)), 0 ), 'Raw Data'!$O:$O,""&amp;'Raw Data'!$B$1,'Raw Data'!$D:$D,"&lt;&gt;*ithdr*",'Raw Data'!$D:$D,"&lt;&gt;*ancel*",'Raw Data'!$P:$P,"--", 'Raw Data'!$K:$K, "*" &amp; MID($A32, 2, 4) &amp;"*")
+
COUNTIFS( 'Raw Data'!$AN:$AN,"&lt;=" &amp;DATE(LEFT($AV$3, 4), MONTH("1 " &amp; AE$6 &amp; " " &amp; LEFT($AV$3, 4)) + 1, 0 ), 'Raw Data'!$AN:$AN,"&gt;" &amp;DATE(LEFT($AV$3, 4), MONTH("1 " &amp; AE$6 &amp; " " &amp; LEFT($AV$3, 4)), 0 ), 'Raw Data'!$P:$P,""&amp;'Raw Data'!$B$1,'Raw Data'!$D:$D,"&lt;&gt;*ithdr*",'Raw Data'!$D:$D,"&lt;&gt;*ancel*", 'Raw Data'!$K:$K,  "*" &amp; MID($A32, 2, 4) &amp;"*")</f>
        <v>0</v>
      </c>
      <c r="AF32" s="73"/>
      <c r="AG32" s="73"/>
      <c r="AH32" s="77"/>
      <c r="AI32" s="113">
        <f>COUNTIFS('Raw Data'!$AN:$AN,"&lt;=" &amp;DATE(LEFT($AV$3, 4), MONTH("1 " &amp; AI$6 &amp; " " &amp; LEFT($AV$3, 4)) + 1, 0 ), 'Raw Data'!$AN:$AN,"&gt;" &amp;DATE(LEFT($AV$3, 4), MONTH("1 " &amp; AI$6 &amp; " " &amp; LEFT($AV$3, 4)), 0 ), 'Raw Data'!$O:$O,""&amp;'Raw Data'!$B$1,'Raw Data'!$D:$D,"&lt;&gt;*ithdr*",'Raw Data'!$D:$D,"&lt;&gt;*ancel*",'Raw Data'!$P:$P,"--", 'Raw Data'!$K:$K, "*" &amp; MID($A32, 2, 4) &amp;"*")
+
COUNTIFS( 'Raw Data'!$AN:$AN,"&lt;=" &amp;DATE(LEFT($AV$3, 4), MONTH("1 " &amp; AI$6 &amp; " " &amp; LEFT($AV$3, 4)) + 1, 0 ), 'Raw Data'!$AN:$AN,"&gt;" &amp;DATE(LEFT($AV$3, 4), MONTH("1 " &amp; AI$6 &amp; " " &amp; LEFT($AV$3, 4)), 0 ), 'Raw Data'!$P:$P,""&amp;'Raw Data'!$B$1,'Raw Data'!$D:$D,"&lt;&gt;*ithdr*",'Raw Data'!$D:$D,"&lt;&gt;*ancel*", 'Raw Data'!$K:$K,  "*" &amp; MID($A32, 2, 4) &amp;"*")</f>
        <v>0</v>
      </c>
      <c r="AJ32" s="73"/>
      <c r="AK32" s="73"/>
      <c r="AL32" s="77"/>
      <c r="AM32" s="113">
        <f>COUNTIFS('Raw Data'!$AN:$AN,"&lt;=" &amp;DATE(LEFT($AV$3, 4), MONTH("1 " &amp; AM$6 &amp; " " &amp; LEFT($AV$3, 4)) + 1, 0 ), 'Raw Data'!$AN:$AN,"&gt;" &amp;DATE(LEFT($AV$3, 4), MONTH("1 " &amp; AM$6 &amp; " " &amp; LEFT($AV$3, 4)), 0 ), 'Raw Data'!$O:$O,""&amp;'Raw Data'!$B$1,'Raw Data'!$D:$D,"&lt;&gt;*ithdr*",'Raw Data'!$D:$D,"&lt;&gt;*ancel*",'Raw Data'!$P:$P,"--", 'Raw Data'!$K:$K, "*" &amp; MID($A32, 2, 4) &amp;"*")
+
COUNTIFS( 'Raw Data'!$AN:$AN,"&lt;=" &amp;DATE(LEFT($AV$3, 4), MONTH("1 " &amp; AM$6 &amp; " " &amp; LEFT($AV$3, 4)) + 1, 0 ), 'Raw Data'!$AN:$AN,"&gt;" &amp;DATE(LEFT($AV$3, 4), MONTH("1 " &amp; AM$6 &amp; " " &amp; LEFT($AV$3, 4)), 0 ), 'Raw Data'!$P:$P,""&amp;'Raw Data'!$B$1,'Raw Data'!$D:$D,"&lt;&gt;*ithdr*",'Raw Data'!$D:$D,"&lt;&gt;*ancel*", 'Raw Data'!$K:$K,  "*" &amp; MID($A32, 2, 4) &amp;"*")</f>
        <v>0</v>
      </c>
      <c r="AN32" s="73"/>
      <c r="AO32" s="73"/>
      <c r="AP32" s="77"/>
      <c r="AQ32" s="113">
        <f>COUNTIFS('Raw Data'!$AN:$AN,"&lt;=" &amp;DATE(LEFT($AV$3, 4), MONTH("1 " &amp; AQ$6 &amp; " " &amp; LEFT($AV$3, 4)) + 1, 0 ), 'Raw Data'!$AN:$AN,"&gt;" &amp;DATE(LEFT($AV$3, 4), MONTH("1 " &amp; AQ$6 &amp; " " &amp; LEFT($AV$3, 4)), 0 ), 'Raw Data'!$O:$O,""&amp;'Raw Data'!$B$1,'Raw Data'!$D:$D,"&lt;&gt;*ithdr*",'Raw Data'!$D:$D,"&lt;&gt;*ancel*",'Raw Data'!$P:$P,"--", 'Raw Data'!$K:$K, "*" &amp; MID($A32, 2, 4) &amp;"*")
+
COUNTIFS( 'Raw Data'!$AN:$AN,"&lt;=" &amp;DATE(LEFT($AV$3, 4), MONTH("1 " &amp; AQ$6 &amp; " " &amp; LEFT($AV$3, 4)) + 1, 0 ), 'Raw Data'!$AN:$AN,"&gt;" &amp;DATE(LEFT($AV$3, 4), MONTH("1 " &amp; AQ$6 &amp; " " &amp; LEFT($AV$3, 4)), 0 ), 'Raw Data'!$P:$P,""&amp;'Raw Data'!$B$1,'Raw Data'!$D:$D,"&lt;&gt;*ithdr*",'Raw Data'!$D:$D,"&lt;&gt;*ancel*", 'Raw Data'!$K:$K,  "*" &amp; MID($A32, 2, 4) &amp;"*")</f>
        <v>0</v>
      </c>
      <c r="AR32" s="73"/>
      <c r="AS32" s="73"/>
      <c r="AT32" s="77"/>
      <c r="AU32" s="113">
        <f>COUNTIFS('Raw Data'!$AN:$AN,"&lt;=" &amp;DATE(MID($AV$3, 15, 4), MONTH("1 " &amp; AU$6 &amp; " " &amp; MID($AV$3, 15, 4)) + 1, 0 ), 'Raw Data'!$AN:$AN,"&gt;" &amp;DATE(MID($AV$3, 15, 4), MONTH("1 " &amp; AU$6 &amp; " " &amp; MID($AV$3, 15, 4)), 0 ), 'Raw Data'!$O:$O,""&amp;'Raw Data'!$B$1,'Raw Data'!$D:$D,"&lt;&gt;*ithdr*",'Raw Data'!$D:$D,"&lt;&gt;*ancel*",'Raw Data'!$P:$P,"--", 'Raw Data'!$K:$K, "*" &amp; MID($A32, 2, 4) &amp;"*")
+
COUNTIFS( 'Raw Data'!$AN:$AN,"&lt;=" &amp;DATE(MID($AV$3, 15, 4), MONTH("1 " &amp; AU$6 &amp; " " &amp; MID($AV$3, 15, 4)) + 1, 0 ), 'Raw Data'!$AN:$AN,"&gt;" &amp;DATE(MID($AV$3, 15, 4), MONTH("1 " &amp; AU$6 &amp; " " &amp; MID($AV$3, 15, 4)), 0 ), 'Raw Data'!$P:$P,""&amp;'Raw Data'!$B$1,'Raw Data'!$D:$D,"&lt;&gt;*ithdr*",'Raw Data'!$D:$D,"&lt;&gt;*ancel*", 'Raw Data'!$K:$K,  "*" &amp; MID($A32, 2, 4) &amp;"*")</f>
        <v>0</v>
      </c>
      <c r="AV32" s="73"/>
      <c r="AW32" s="73"/>
      <c r="AX32" s="77"/>
      <c r="AY32" s="113">
        <f>COUNTIFS('Raw Data'!$AN:$AN,"&lt;=" &amp;DATE(MID($AV$3, 15, 4), MONTH("1 " &amp; AY$6 &amp; " " &amp; MID($AV$3, 15, 4)) + 1, 0 ), 'Raw Data'!$AN:$AN,"&gt;" &amp;DATE(MID($AV$3, 15, 4), MONTH("1 " &amp; AY$6 &amp; " " &amp; MID($AV$3, 15, 4)), 0 ), 'Raw Data'!$O:$O,""&amp;'Raw Data'!$B$1,'Raw Data'!$D:$D,"&lt;&gt;*ithdr*",'Raw Data'!$D:$D,"&lt;&gt;*ancel*",'Raw Data'!$P:$P,"--", 'Raw Data'!$K:$K, "*" &amp; MID($A32, 2, 4) &amp;"*")
+
COUNTIFS( 'Raw Data'!$AN:$AN,"&lt;=" &amp;DATE(MID($AV$3, 15, 4), MONTH("1 " &amp; AY$6 &amp; " " &amp; MID($AV$3, 15, 4)) + 1, 0 ), 'Raw Data'!$AN:$AN,"&gt;" &amp;DATE(MID($AV$3, 15, 4), MONTH("1 " &amp; AY$6 &amp; " " &amp; MID($AV$3, 15, 4)), 0 ), 'Raw Data'!$P:$P,""&amp;'Raw Data'!$B$1,'Raw Data'!$D:$D,"&lt;&gt;*ithdr*",'Raw Data'!$D:$D,"&lt;&gt;*ancel*", 'Raw Data'!$K:$K,  "*" &amp; MID($A32, 2, 4) &amp;"*")</f>
        <v>0</v>
      </c>
      <c r="AZ32" s="73"/>
      <c r="BA32" s="73"/>
      <c r="BB32" s="77"/>
      <c r="BC32" s="113">
        <f>COUNTIFS('Raw Data'!$AN:$AN,"&lt;=" &amp;DATE(MID($AV$3, 15, 4), MONTH("1 " &amp; BC$6 &amp; " " &amp; MID($AV$3, 15, 4)) + 1, 0 ), 'Raw Data'!$AN:$AN,"&gt;" &amp;DATE(MID($AV$3, 15, 4), MONTH("1 " &amp; BC$6 &amp; " " &amp; MID($AV$3, 15, 4)), 0 ), 'Raw Data'!$O:$O,""&amp;'Raw Data'!$B$1,'Raw Data'!$D:$D,"&lt;&gt;*ithdr*",'Raw Data'!$D:$D,"&lt;&gt;*ancel*",'Raw Data'!$P:$P,"--", 'Raw Data'!$K:$K, "*" &amp; MID($A32, 2, 4) &amp;"*")
+
COUNTIFS( 'Raw Data'!$AN:$AN,"&lt;=" &amp;DATE(MID($AV$3, 15, 4), MONTH("1 " &amp; BC$6 &amp; " " &amp; MID($AV$3, 15, 4)) + 1, 0 ), 'Raw Data'!$AN:$AN,"&gt;" &amp;DATE(MID($AV$3, 15, 4), MONTH("1 " &amp; BC$6 &amp; " " &amp; MID($AV$3, 15, 4)), 0 ), 'Raw Data'!$P:$P,""&amp;'Raw Data'!$B$1,'Raw Data'!$D:$D,"&lt;&gt;*ithdr*",'Raw Data'!$D:$D,"&lt;&gt;*ancel*", 'Raw Data'!$K:$K,  "*" &amp; MID($A32, 2, 4) &amp;"*")</f>
        <v>0</v>
      </c>
      <c r="BD32" s="73"/>
      <c r="BE32" s="73"/>
      <c r="BF32" s="77"/>
    </row>
    <row r="33" ht="12.75" customHeight="1">
      <c r="A33" s="114" t="s">
        <v>178</v>
      </c>
      <c r="B33" s="73"/>
      <c r="C33" s="73"/>
      <c r="D33" s="73"/>
      <c r="E33" s="73"/>
      <c r="F33" s="73"/>
      <c r="G33" s="73"/>
      <c r="H33" s="73"/>
      <c r="I33" s="73"/>
      <c r="J33" s="77"/>
      <c r="K33" s="115">
        <f>COUNTIFS('Raw Data'!$AN:$AN,"&lt;=" &amp;DATE(LEFT($AV$3, 4), MONTH("1 " &amp; K$6 &amp; " " &amp; LEFT($AV$3, 4)) + 1, 0 ), 'Raw Data'!$AN:$AN,"&gt;" &amp;DATE(LEFT($AV$3, 4), MONTH("1 " &amp; K$6 &amp; " " &amp; LEFT($AV$3, 4)), 0 ), 'Raw Data'!$O:$O,""&amp;'Raw Data'!$B$1,'Raw Data'!$D:$D,"&lt;&gt;*ithdr*",'Raw Data'!$D:$D,"&lt;&gt;*ancel*",'Raw Data'!$P:$P,"--", 'Raw Data'!$K:$K, "*" &amp; MID($A33, 2, 4) &amp;"*")
+
COUNTIFS( 'Raw Data'!$AN:$AN,"&lt;=" &amp;DATE(LEFT($AV$3, 4), MONTH("1 " &amp; K$6 &amp; " " &amp; LEFT($AV$3, 4)) + 1, 0 ), 'Raw Data'!$AN:$AN,"&gt;" &amp;DATE(LEFT($AV$3, 4), MONTH("1 " &amp; K$6 &amp; " " &amp; LEFT($AV$3, 4)), 0 ), 'Raw Data'!$P:$P,""&amp;'Raw Data'!$B$1,'Raw Data'!$D:$D,"&lt;&gt;*ithdr*",'Raw Data'!$D:$D,"&lt;&gt;*ancel*", 'Raw Data'!$K:$K,  "*" &amp; MID($A33, 2, 4) &amp;"*")</f>
        <v>0</v>
      </c>
      <c r="L33" s="73"/>
      <c r="M33" s="73"/>
      <c r="N33" s="77"/>
      <c r="O33" s="113">
        <f>COUNTIFS('Raw Data'!$AN:$AN,"&lt;=" &amp;DATE(LEFT($AV$3, 4), MONTH("1 " &amp; O$6 &amp; " " &amp; LEFT($AV$3, 4)) + 1, 0 ), 'Raw Data'!$AN:$AN,"&gt;" &amp;DATE(LEFT($AV$3, 4), MONTH("1 " &amp; O$6 &amp; " " &amp; LEFT($AV$3, 4)), 0 ), 'Raw Data'!$O:$O,""&amp;'Raw Data'!$B$1,'Raw Data'!$D:$D,"&lt;&gt;*ithdr*",'Raw Data'!$D:$D,"&lt;&gt;*ancel*",'Raw Data'!$P:$P,"--", 'Raw Data'!$K:$K, "*" &amp; MID($A33, 2, 4) &amp;"*")
+
COUNTIFS( 'Raw Data'!$AN:$AN,"&lt;=" &amp;DATE(LEFT($AV$3, 4), MONTH("1 " &amp; O$6 &amp; " " &amp; LEFT($AV$3, 4)) + 1, 0 ), 'Raw Data'!$AN:$AN,"&gt;" &amp;DATE(LEFT($AV$3, 4), MONTH("1 " &amp; O$6 &amp; " " &amp; LEFT($AV$3, 4)), 0 ), 'Raw Data'!$P:$P,""&amp;'Raw Data'!$B$1,'Raw Data'!$D:$D,"&lt;&gt;*ithdr*",'Raw Data'!$D:$D,"&lt;&gt;*ancel*", 'Raw Data'!$K:$K,  "*" &amp; MID($A33, 2, 4) &amp;"*")</f>
        <v>0</v>
      </c>
      <c r="P33" s="73"/>
      <c r="Q33" s="73"/>
      <c r="R33" s="77"/>
      <c r="S33" s="113">
        <f>COUNTIFS('Raw Data'!$AN:$AN,"&lt;=" &amp;DATE(LEFT($AV$3, 4), MONTH("1 " &amp; S$6 &amp; " " &amp; LEFT($AV$3, 4)) + 1, 0 ), 'Raw Data'!$AN:$AN,"&gt;" &amp;DATE(LEFT($AV$3, 4), MONTH("1 " &amp; S$6 &amp; " " &amp; LEFT($AV$3, 4)), 0 ), 'Raw Data'!$O:$O,""&amp;'Raw Data'!$B$1,'Raw Data'!$D:$D,"&lt;&gt;*ithdr*",'Raw Data'!$D:$D,"&lt;&gt;*ancel*",'Raw Data'!$P:$P,"--", 'Raw Data'!$K:$K, "*" &amp; MID($A33, 2, 4) &amp;"*")
+
COUNTIFS( 'Raw Data'!$AN:$AN,"&lt;=" &amp;DATE(LEFT($AV$3, 4), MONTH("1 " &amp; S$6 &amp; " " &amp; LEFT($AV$3, 4)) + 1, 0 ), 'Raw Data'!$AN:$AN,"&gt;" &amp;DATE(LEFT($AV$3, 4), MONTH("1 " &amp; S$6 &amp; " " &amp; LEFT($AV$3, 4)), 0 ), 'Raw Data'!$P:$P,""&amp;'Raw Data'!$B$1,'Raw Data'!$D:$D,"&lt;&gt;*ithdr*",'Raw Data'!$D:$D,"&lt;&gt;*ancel*", 'Raw Data'!$K:$K,  "*" &amp; MID($A33, 2, 4) &amp;"*")</f>
        <v>0</v>
      </c>
      <c r="T33" s="73"/>
      <c r="U33" s="73"/>
      <c r="V33" s="77"/>
      <c r="W33" s="113">
        <f>COUNTIFS('Raw Data'!$AN:$AN,"&lt;=" &amp;DATE(LEFT($AV$3, 4), MONTH("1 " &amp; W$6 &amp; " " &amp; LEFT($AV$3, 4)) + 1, 0 ), 'Raw Data'!$AN:$AN,"&gt;" &amp;DATE(LEFT($AV$3, 4), MONTH("1 " &amp; W$6 &amp; " " &amp; LEFT($AV$3, 4)), 0 ), 'Raw Data'!$O:$O,""&amp;'Raw Data'!$B$1,'Raw Data'!$D:$D,"&lt;&gt;*ithdr*",'Raw Data'!$D:$D,"&lt;&gt;*ancel*",'Raw Data'!$P:$P,"--", 'Raw Data'!$K:$K, "*" &amp; MID($A33, 2, 4) &amp;"*")
+
COUNTIFS( 'Raw Data'!$AN:$AN,"&lt;=" &amp;DATE(LEFT($AV$3, 4), MONTH("1 " &amp; W$6 &amp; " " &amp; LEFT($AV$3, 4)) + 1, 0 ), 'Raw Data'!$AN:$AN,"&gt;" &amp;DATE(LEFT($AV$3, 4), MONTH("1 " &amp; W$6 &amp; " " &amp; LEFT($AV$3, 4)), 0 ), 'Raw Data'!$P:$P,""&amp;'Raw Data'!$B$1,'Raw Data'!$D:$D,"&lt;&gt;*ithdr*",'Raw Data'!$D:$D,"&lt;&gt;*ancel*", 'Raw Data'!$K:$K,  "*" &amp; MID($A33, 2, 4) &amp;"*")</f>
        <v>0</v>
      </c>
      <c r="X33" s="73"/>
      <c r="Y33" s="73"/>
      <c r="Z33" s="77"/>
      <c r="AA33" s="113">
        <f>COUNTIFS('Raw Data'!$AN:$AN,"&lt;=" &amp;DATE(LEFT($AV$3, 4), MONTH("1 " &amp; AA$6 &amp; " " &amp; LEFT($AV$3, 4)) + 1, 0 ), 'Raw Data'!$AN:$AN,"&gt;" &amp;DATE(LEFT($AV$3, 4), MONTH("1 " &amp; AA$6 &amp; " " &amp; LEFT($AV$3, 4)), 0 ), 'Raw Data'!$O:$O,""&amp;'Raw Data'!$B$1,'Raw Data'!$D:$D,"&lt;&gt;*ithdr*",'Raw Data'!$D:$D,"&lt;&gt;*ancel*",'Raw Data'!$P:$P,"--", 'Raw Data'!$K:$K, "*" &amp; MID($A33, 2, 4) &amp;"*")
+
COUNTIFS( 'Raw Data'!$AN:$AN,"&lt;=" &amp;DATE(LEFT($AV$3, 4), MONTH("1 " &amp; AA$6 &amp; " " &amp; LEFT($AV$3, 4)) + 1, 0 ), 'Raw Data'!$AN:$AN,"&gt;" &amp;DATE(LEFT($AV$3, 4), MONTH("1 " &amp; AA$6 &amp; " " &amp; LEFT($AV$3, 4)), 0 ), 'Raw Data'!$P:$P,""&amp;'Raw Data'!$B$1,'Raw Data'!$D:$D,"&lt;&gt;*ithdr*",'Raw Data'!$D:$D,"&lt;&gt;*ancel*", 'Raw Data'!$K:$K,  "*" &amp; MID($A33, 2, 4) &amp;"*")</f>
        <v>0</v>
      </c>
      <c r="AB33" s="73"/>
      <c r="AC33" s="73"/>
      <c r="AD33" s="77"/>
      <c r="AE33" s="113">
        <f>COUNTIFS('Raw Data'!$AN:$AN,"&lt;=" &amp;DATE(LEFT($AV$3, 4), MONTH("1 " &amp; AE$6 &amp; " " &amp; LEFT($AV$3, 4)) + 1, 0 ), 'Raw Data'!$AN:$AN,"&gt;" &amp;DATE(LEFT($AV$3, 4), MONTH("1 " &amp; AE$6 &amp; " " &amp; LEFT($AV$3, 4)), 0 ), 'Raw Data'!$O:$O,""&amp;'Raw Data'!$B$1,'Raw Data'!$D:$D,"&lt;&gt;*ithdr*",'Raw Data'!$D:$D,"&lt;&gt;*ancel*",'Raw Data'!$P:$P,"--", 'Raw Data'!$K:$K, "*" &amp; MID($A33, 2, 4) &amp;"*")
+
COUNTIFS( 'Raw Data'!$AN:$AN,"&lt;=" &amp;DATE(LEFT($AV$3, 4), MONTH("1 " &amp; AE$6 &amp; " " &amp; LEFT($AV$3, 4)) + 1, 0 ), 'Raw Data'!$AN:$AN,"&gt;" &amp;DATE(LEFT($AV$3, 4), MONTH("1 " &amp; AE$6 &amp; " " &amp; LEFT($AV$3, 4)), 0 ), 'Raw Data'!$P:$P,""&amp;'Raw Data'!$B$1,'Raw Data'!$D:$D,"&lt;&gt;*ithdr*",'Raw Data'!$D:$D,"&lt;&gt;*ancel*", 'Raw Data'!$K:$K,  "*" &amp; MID($A33, 2, 4) &amp;"*")</f>
        <v>0</v>
      </c>
      <c r="AF33" s="73"/>
      <c r="AG33" s="73"/>
      <c r="AH33" s="77"/>
      <c r="AI33" s="113">
        <f>COUNTIFS('Raw Data'!$AN:$AN,"&lt;=" &amp;DATE(LEFT($AV$3, 4), MONTH("1 " &amp; AI$6 &amp; " " &amp; LEFT($AV$3, 4)) + 1, 0 ), 'Raw Data'!$AN:$AN,"&gt;" &amp;DATE(LEFT($AV$3, 4), MONTH("1 " &amp; AI$6 &amp; " " &amp; LEFT($AV$3, 4)), 0 ), 'Raw Data'!$O:$O,""&amp;'Raw Data'!$B$1,'Raw Data'!$D:$D,"&lt;&gt;*ithdr*",'Raw Data'!$D:$D,"&lt;&gt;*ancel*",'Raw Data'!$P:$P,"--", 'Raw Data'!$K:$K, "*" &amp; MID($A33, 2, 4) &amp;"*")
+
COUNTIFS( 'Raw Data'!$AN:$AN,"&lt;=" &amp;DATE(LEFT($AV$3, 4), MONTH("1 " &amp; AI$6 &amp; " " &amp; LEFT($AV$3, 4)) + 1, 0 ), 'Raw Data'!$AN:$AN,"&gt;" &amp;DATE(LEFT($AV$3, 4), MONTH("1 " &amp; AI$6 &amp; " " &amp; LEFT($AV$3, 4)), 0 ), 'Raw Data'!$P:$P,""&amp;'Raw Data'!$B$1,'Raw Data'!$D:$D,"&lt;&gt;*ithdr*",'Raw Data'!$D:$D,"&lt;&gt;*ancel*", 'Raw Data'!$K:$K,  "*" &amp; MID($A33, 2, 4) &amp;"*")</f>
        <v>0</v>
      </c>
      <c r="AJ33" s="73"/>
      <c r="AK33" s="73"/>
      <c r="AL33" s="77"/>
      <c r="AM33" s="113">
        <f>COUNTIFS('Raw Data'!$AN:$AN,"&lt;=" &amp;DATE(LEFT($AV$3, 4), MONTH("1 " &amp; AM$6 &amp; " " &amp; LEFT($AV$3, 4)) + 1, 0 ), 'Raw Data'!$AN:$AN,"&gt;" &amp;DATE(LEFT($AV$3, 4), MONTH("1 " &amp; AM$6 &amp; " " &amp; LEFT($AV$3, 4)), 0 ), 'Raw Data'!$O:$O,""&amp;'Raw Data'!$B$1,'Raw Data'!$D:$D,"&lt;&gt;*ithdr*",'Raw Data'!$D:$D,"&lt;&gt;*ancel*",'Raw Data'!$P:$P,"--", 'Raw Data'!$K:$K, "*" &amp; MID($A33, 2, 4) &amp;"*")
+
COUNTIFS( 'Raw Data'!$AN:$AN,"&lt;=" &amp;DATE(LEFT($AV$3, 4), MONTH("1 " &amp; AM$6 &amp; " " &amp; LEFT($AV$3, 4)) + 1, 0 ), 'Raw Data'!$AN:$AN,"&gt;" &amp;DATE(LEFT($AV$3, 4), MONTH("1 " &amp; AM$6 &amp; " " &amp; LEFT($AV$3, 4)), 0 ), 'Raw Data'!$P:$P,""&amp;'Raw Data'!$B$1,'Raw Data'!$D:$D,"&lt;&gt;*ithdr*",'Raw Data'!$D:$D,"&lt;&gt;*ancel*", 'Raw Data'!$K:$K,  "*" &amp; MID($A33, 2, 4) &amp;"*")</f>
        <v>0</v>
      </c>
      <c r="AN33" s="73"/>
      <c r="AO33" s="73"/>
      <c r="AP33" s="77"/>
      <c r="AQ33" s="113">
        <f>COUNTIFS('Raw Data'!$AN:$AN,"&lt;=" &amp;DATE(LEFT($AV$3, 4), MONTH("1 " &amp; AQ$6 &amp; " " &amp; LEFT($AV$3, 4)) + 1, 0 ), 'Raw Data'!$AN:$AN,"&gt;" &amp;DATE(LEFT($AV$3, 4), MONTH("1 " &amp; AQ$6 &amp; " " &amp; LEFT($AV$3, 4)), 0 ), 'Raw Data'!$O:$O,""&amp;'Raw Data'!$B$1,'Raw Data'!$D:$D,"&lt;&gt;*ithdr*",'Raw Data'!$D:$D,"&lt;&gt;*ancel*",'Raw Data'!$P:$P,"--", 'Raw Data'!$K:$K, "*" &amp; MID($A33, 2, 4) &amp;"*")
+
COUNTIFS( 'Raw Data'!$AN:$AN,"&lt;=" &amp;DATE(LEFT($AV$3, 4), MONTH("1 " &amp; AQ$6 &amp; " " &amp; LEFT($AV$3, 4)) + 1, 0 ), 'Raw Data'!$AN:$AN,"&gt;" &amp;DATE(LEFT($AV$3, 4), MONTH("1 " &amp; AQ$6 &amp; " " &amp; LEFT($AV$3, 4)), 0 ), 'Raw Data'!$P:$P,""&amp;'Raw Data'!$B$1,'Raw Data'!$D:$D,"&lt;&gt;*ithdr*",'Raw Data'!$D:$D,"&lt;&gt;*ancel*", 'Raw Data'!$K:$K,  "*" &amp; MID($A33, 2, 4) &amp;"*")</f>
        <v>0</v>
      </c>
      <c r="AR33" s="73"/>
      <c r="AS33" s="73"/>
      <c r="AT33" s="77"/>
      <c r="AU33" s="113">
        <f>COUNTIFS('Raw Data'!$AN:$AN,"&lt;=" &amp;DATE(MID($AV$3, 15, 4), MONTH("1 " &amp; AU$6 &amp; " " &amp; MID($AV$3, 15, 4)) + 1, 0 ), 'Raw Data'!$AN:$AN,"&gt;" &amp;DATE(MID($AV$3, 15, 4), MONTH("1 " &amp; AU$6 &amp; " " &amp; MID($AV$3, 15, 4)), 0 ), 'Raw Data'!$O:$O,""&amp;'Raw Data'!$B$1,'Raw Data'!$D:$D,"&lt;&gt;*ithdr*",'Raw Data'!$D:$D,"&lt;&gt;*ancel*",'Raw Data'!$P:$P,"--", 'Raw Data'!$K:$K, "*" &amp; MID($A33, 2, 4) &amp;"*")
+
COUNTIFS( 'Raw Data'!$AN:$AN,"&lt;=" &amp;DATE(MID($AV$3, 15, 4), MONTH("1 " &amp; AU$6 &amp; " " &amp; MID($AV$3, 15, 4)) + 1, 0 ), 'Raw Data'!$AN:$AN,"&gt;" &amp;DATE(MID($AV$3, 15, 4), MONTH("1 " &amp; AU$6 &amp; " " &amp; MID($AV$3, 15, 4)), 0 ), 'Raw Data'!$P:$P,""&amp;'Raw Data'!$B$1,'Raw Data'!$D:$D,"&lt;&gt;*ithdr*",'Raw Data'!$D:$D,"&lt;&gt;*ancel*", 'Raw Data'!$K:$K,  "*" &amp; MID($A33, 2, 4) &amp;"*")</f>
        <v>0</v>
      </c>
      <c r="AV33" s="73"/>
      <c r="AW33" s="73"/>
      <c r="AX33" s="77"/>
      <c r="AY33" s="113">
        <f>COUNTIFS('Raw Data'!$AN:$AN,"&lt;=" &amp;DATE(MID($AV$3, 15, 4), MONTH("1 " &amp; AY$6 &amp; " " &amp; MID($AV$3, 15, 4)) + 1, 0 ), 'Raw Data'!$AN:$AN,"&gt;" &amp;DATE(MID($AV$3, 15, 4), MONTH("1 " &amp; AY$6 &amp; " " &amp; MID($AV$3, 15, 4)), 0 ), 'Raw Data'!$O:$O,""&amp;'Raw Data'!$B$1,'Raw Data'!$D:$D,"&lt;&gt;*ithdr*",'Raw Data'!$D:$D,"&lt;&gt;*ancel*",'Raw Data'!$P:$P,"--", 'Raw Data'!$K:$K, "*" &amp; MID($A33, 2, 4) &amp;"*")
+
COUNTIFS( 'Raw Data'!$AN:$AN,"&lt;=" &amp;DATE(MID($AV$3, 15, 4), MONTH("1 " &amp; AY$6 &amp; " " &amp; MID($AV$3, 15, 4)) + 1, 0 ), 'Raw Data'!$AN:$AN,"&gt;" &amp;DATE(MID($AV$3, 15, 4), MONTH("1 " &amp; AY$6 &amp; " " &amp; MID($AV$3, 15, 4)), 0 ), 'Raw Data'!$P:$P,""&amp;'Raw Data'!$B$1,'Raw Data'!$D:$D,"&lt;&gt;*ithdr*",'Raw Data'!$D:$D,"&lt;&gt;*ancel*", 'Raw Data'!$K:$K,  "*" &amp; MID($A33, 2, 4) &amp;"*")</f>
        <v>0</v>
      </c>
      <c r="AZ33" s="73"/>
      <c r="BA33" s="73"/>
      <c r="BB33" s="77"/>
      <c r="BC33" s="113">
        <f>COUNTIFS('Raw Data'!$AN:$AN,"&lt;=" &amp;DATE(MID($AV$3, 15, 4), MONTH("1 " &amp; BC$6 &amp; " " &amp; MID($AV$3, 15, 4)) + 1, 0 ), 'Raw Data'!$AN:$AN,"&gt;" &amp;DATE(MID($AV$3, 15, 4), MONTH("1 " &amp; BC$6 &amp; " " &amp; MID($AV$3, 15, 4)), 0 ), 'Raw Data'!$O:$O,""&amp;'Raw Data'!$B$1,'Raw Data'!$D:$D,"&lt;&gt;*ithdr*",'Raw Data'!$D:$D,"&lt;&gt;*ancel*",'Raw Data'!$P:$P,"--", 'Raw Data'!$K:$K, "*" &amp; MID($A33, 2, 4) &amp;"*")
+
COUNTIFS( 'Raw Data'!$AN:$AN,"&lt;=" &amp;DATE(MID($AV$3, 15, 4), MONTH("1 " &amp; BC$6 &amp; " " &amp; MID($AV$3, 15, 4)) + 1, 0 ), 'Raw Data'!$AN:$AN,"&gt;" &amp;DATE(MID($AV$3, 15, 4), MONTH("1 " &amp; BC$6 &amp; " " &amp; MID($AV$3, 15, 4)), 0 ), 'Raw Data'!$P:$P,""&amp;'Raw Data'!$B$1,'Raw Data'!$D:$D,"&lt;&gt;*ithdr*",'Raw Data'!$D:$D,"&lt;&gt;*ancel*", 'Raw Data'!$K:$K,  "*" &amp; MID($A33, 2, 4) &amp;"*")</f>
        <v>0</v>
      </c>
      <c r="BD33" s="73"/>
      <c r="BE33" s="73"/>
      <c r="BF33" s="77"/>
    </row>
    <row r="34" ht="12.75" customHeight="1">
      <c r="A34" s="114" t="s">
        <v>179</v>
      </c>
      <c r="B34" s="73"/>
      <c r="C34" s="73"/>
      <c r="D34" s="73"/>
      <c r="E34" s="73"/>
      <c r="F34" s="73"/>
      <c r="G34" s="73"/>
      <c r="H34" s="73"/>
      <c r="I34" s="73"/>
      <c r="J34" s="77"/>
      <c r="K34" s="115">
        <f>COUNTIFS('Raw Data'!$AN:$AN,"&lt;=" &amp;DATE(LEFT($AV$3, 4), MONTH("1 " &amp; K$6 &amp; " " &amp; LEFT($AV$3, 4)) + 1, 0 ), 'Raw Data'!$AN:$AN,"&gt;" &amp;DATE(LEFT($AV$3, 4), MONTH("1 " &amp; K$6 &amp; " " &amp; LEFT($AV$3, 4)), 0 ), 'Raw Data'!$O:$O,""&amp;'Raw Data'!$B$1,'Raw Data'!$D:$D,"&lt;&gt;*ithdr*",'Raw Data'!$D:$D,"&lt;&gt;*ancel*",'Raw Data'!$P:$P,"--", 'Raw Data'!$K:$K, "*" &amp; MID($A34, 2, 4) &amp;"*")
+
COUNTIFS( 'Raw Data'!$AN:$AN,"&lt;=" &amp;DATE(LEFT($AV$3, 4), MONTH("1 " &amp; K$6 &amp; " " &amp; LEFT($AV$3, 4)) + 1, 0 ), 'Raw Data'!$AN:$AN,"&gt;" &amp;DATE(LEFT($AV$3, 4), MONTH("1 " &amp; K$6 &amp; " " &amp; LEFT($AV$3, 4)), 0 ), 'Raw Data'!$P:$P,""&amp;'Raw Data'!$B$1,'Raw Data'!$D:$D,"&lt;&gt;*ithdr*",'Raw Data'!$D:$D,"&lt;&gt;*ancel*", 'Raw Data'!$K:$K,  "*" &amp; MID($A34, 2, 4) &amp;"*")</f>
        <v>0</v>
      </c>
      <c r="L34" s="73"/>
      <c r="M34" s="73"/>
      <c r="N34" s="77"/>
      <c r="O34" s="113">
        <f>COUNTIFS('Raw Data'!$AN:$AN,"&lt;=" &amp;DATE(LEFT($AV$3, 4), MONTH("1 " &amp; O$6 &amp; " " &amp; LEFT($AV$3, 4)) + 1, 0 ), 'Raw Data'!$AN:$AN,"&gt;" &amp;DATE(LEFT($AV$3, 4), MONTH("1 " &amp; O$6 &amp; " " &amp; LEFT($AV$3, 4)), 0 ), 'Raw Data'!$O:$O,""&amp;'Raw Data'!$B$1,'Raw Data'!$D:$D,"&lt;&gt;*ithdr*",'Raw Data'!$D:$D,"&lt;&gt;*ancel*",'Raw Data'!$P:$P,"--", 'Raw Data'!$K:$K, "*" &amp; MID($A34, 2, 4) &amp;"*")
+
COUNTIFS( 'Raw Data'!$AN:$AN,"&lt;=" &amp;DATE(LEFT($AV$3, 4), MONTH("1 " &amp; O$6 &amp; " " &amp; LEFT($AV$3, 4)) + 1, 0 ), 'Raw Data'!$AN:$AN,"&gt;" &amp;DATE(LEFT($AV$3, 4), MONTH("1 " &amp; O$6 &amp; " " &amp; LEFT($AV$3, 4)), 0 ), 'Raw Data'!$P:$P,""&amp;'Raw Data'!$B$1,'Raw Data'!$D:$D,"&lt;&gt;*ithdr*",'Raw Data'!$D:$D,"&lt;&gt;*ancel*", 'Raw Data'!$K:$K,  "*" &amp; MID($A34, 2, 4) &amp;"*")</f>
        <v>0</v>
      </c>
      <c r="P34" s="73"/>
      <c r="Q34" s="73"/>
      <c r="R34" s="77"/>
      <c r="S34" s="113">
        <f>COUNTIFS('Raw Data'!$AN:$AN,"&lt;=" &amp;DATE(LEFT($AV$3, 4), MONTH("1 " &amp; S$6 &amp; " " &amp; LEFT($AV$3, 4)) + 1, 0 ), 'Raw Data'!$AN:$AN,"&gt;" &amp;DATE(LEFT($AV$3, 4), MONTH("1 " &amp; S$6 &amp; " " &amp; LEFT($AV$3, 4)), 0 ), 'Raw Data'!$O:$O,""&amp;'Raw Data'!$B$1,'Raw Data'!$D:$D,"&lt;&gt;*ithdr*",'Raw Data'!$D:$D,"&lt;&gt;*ancel*",'Raw Data'!$P:$P,"--", 'Raw Data'!$K:$K, "*" &amp; MID($A34, 2, 4) &amp;"*")
+
COUNTIFS( 'Raw Data'!$AN:$AN,"&lt;=" &amp;DATE(LEFT($AV$3, 4), MONTH("1 " &amp; S$6 &amp; " " &amp; LEFT($AV$3, 4)) + 1, 0 ), 'Raw Data'!$AN:$AN,"&gt;" &amp;DATE(LEFT($AV$3, 4), MONTH("1 " &amp; S$6 &amp; " " &amp; LEFT($AV$3, 4)), 0 ), 'Raw Data'!$P:$P,""&amp;'Raw Data'!$B$1,'Raw Data'!$D:$D,"&lt;&gt;*ithdr*",'Raw Data'!$D:$D,"&lt;&gt;*ancel*", 'Raw Data'!$K:$K,  "*" &amp; MID($A34, 2, 4) &amp;"*")</f>
        <v>0</v>
      </c>
      <c r="T34" s="73"/>
      <c r="U34" s="73"/>
      <c r="V34" s="77"/>
      <c r="W34" s="113">
        <f>COUNTIFS('Raw Data'!$AN:$AN,"&lt;=" &amp;DATE(LEFT($AV$3, 4), MONTH("1 " &amp; W$6 &amp; " " &amp; LEFT($AV$3, 4)) + 1, 0 ), 'Raw Data'!$AN:$AN,"&gt;" &amp;DATE(LEFT($AV$3, 4), MONTH("1 " &amp; W$6 &amp; " " &amp; LEFT($AV$3, 4)), 0 ), 'Raw Data'!$O:$O,""&amp;'Raw Data'!$B$1,'Raw Data'!$D:$D,"&lt;&gt;*ithdr*",'Raw Data'!$D:$D,"&lt;&gt;*ancel*",'Raw Data'!$P:$P,"--", 'Raw Data'!$K:$K, "*" &amp; MID($A34, 2, 4) &amp;"*")
+
COUNTIFS( 'Raw Data'!$AN:$AN,"&lt;=" &amp;DATE(LEFT($AV$3, 4), MONTH("1 " &amp; W$6 &amp; " " &amp; LEFT($AV$3, 4)) + 1, 0 ), 'Raw Data'!$AN:$AN,"&gt;" &amp;DATE(LEFT($AV$3, 4), MONTH("1 " &amp; W$6 &amp; " " &amp; LEFT($AV$3, 4)), 0 ), 'Raw Data'!$P:$P,""&amp;'Raw Data'!$B$1,'Raw Data'!$D:$D,"&lt;&gt;*ithdr*",'Raw Data'!$D:$D,"&lt;&gt;*ancel*", 'Raw Data'!$K:$K,  "*" &amp; MID($A34, 2, 4) &amp;"*")</f>
        <v>0</v>
      </c>
      <c r="X34" s="73"/>
      <c r="Y34" s="73"/>
      <c r="Z34" s="77"/>
      <c r="AA34" s="113">
        <f>COUNTIFS('Raw Data'!$AN:$AN,"&lt;=" &amp;DATE(LEFT($AV$3, 4), MONTH("1 " &amp; AA$6 &amp; " " &amp; LEFT($AV$3, 4)) + 1, 0 ), 'Raw Data'!$AN:$AN,"&gt;" &amp;DATE(LEFT($AV$3, 4), MONTH("1 " &amp; AA$6 &amp; " " &amp; LEFT($AV$3, 4)), 0 ), 'Raw Data'!$O:$O,""&amp;'Raw Data'!$B$1,'Raw Data'!$D:$D,"&lt;&gt;*ithdr*",'Raw Data'!$D:$D,"&lt;&gt;*ancel*",'Raw Data'!$P:$P,"--", 'Raw Data'!$K:$K, "*" &amp; MID($A34, 2, 4) &amp;"*")
+
COUNTIFS( 'Raw Data'!$AN:$AN,"&lt;=" &amp;DATE(LEFT($AV$3, 4), MONTH("1 " &amp; AA$6 &amp; " " &amp; LEFT($AV$3, 4)) + 1, 0 ), 'Raw Data'!$AN:$AN,"&gt;" &amp;DATE(LEFT($AV$3, 4), MONTH("1 " &amp; AA$6 &amp; " " &amp; LEFT($AV$3, 4)), 0 ), 'Raw Data'!$P:$P,""&amp;'Raw Data'!$B$1,'Raw Data'!$D:$D,"&lt;&gt;*ithdr*",'Raw Data'!$D:$D,"&lt;&gt;*ancel*", 'Raw Data'!$K:$K,  "*" &amp; MID($A34, 2, 4) &amp;"*")</f>
        <v>0</v>
      </c>
      <c r="AB34" s="73"/>
      <c r="AC34" s="73"/>
      <c r="AD34" s="77"/>
      <c r="AE34" s="113">
        <f>COUNTIFS('Raw Data'!$AN:$AN,"&lt;=" &amp;DATE(LEFT($AV$3, 4), MONTH("1 " &amp; AE$6 &amp; " " &amp; LEFT($AV$3, 4)) + 1, 0 ), 'Raw Data'!$AN:$AN,"&gt;" &amp;DATE(LEFT($AV$3, 4), MONTH("1 " &amp; AE$6 &amp; " " &amp; LEFT($AV$3, 4)), 0 ), 'Raw Data'!$O:$O,""&amp;'Raw Data'!$B$1,'Raw Data'!$D:$D,"&lt;&gt;*ithdr*",'Raw Data'!$D:$D,"&lt;&gt;*ancel*",'Raw Data'!$P:$P,"--", 'Raw Data'!$K:$K, "*" &amp; MID($A34, 2, 4) &amp;"*")
+
COUNTIFS( 'Raw Data'!$AN:$AN,"&lt;=" &amp;DATE(LEFT($AV$3, 4), MONTH("1 " &amp; AE$6 &amp; " " &amp; LEFT($AV$3, 4)) + 1, 0 ), 'Raw Data'!$AN:$AN,"&gt;" &amp;DATE(LEFT($AV$3, 4), MONTH("1 " &amp; AE$6 &amp; " " &amp; LEFT($AV$3, 4)), 0 ), 'Raw Data'!$P:$P,""&amp;'Raw Data'!$B$1,'Raw Data'!$D:$D,"&lt;&gt;*ithdr*",'Raw Data'!$D:$D,"&lt;&gt;*ancel*", 'Raw Data'!$K:$K,  "*" &amp; MID($A34, 2, 4) &amp;"*")</f>
        <v>0</v>
      </c>
      <c r="AF34" s="73"/>
      <c r="AG34" s="73"/>
      <c r="AH34" s="77"/>
      <c r="AI34" s="113">
        <f>COUNTIFS('Raw Data'!$AN:$AN,"&lt;=" &amp;DATE(LEFT($AV$3, 4), MONTH("1 " &amp; AI$6 &amp; " " &amp; LEFT($AV$3, 4)) + 1, 0 ), 'Raw Data'!$AN:$AN,"&gt;" &amp;DATE(LEFT($AV$3, 4), MONTH("1 " &amp; AI$6 &amp; " " &amp; LEFT($AV$3, 4)), 0 ), 'Raw Data'!$O:$O,""&amp;'Raw Data'!$B$1,'Raw Data'!$D:$D,"&lt;&gt;*ithdr*",'Raw Data'!$D:$D,"&lt;&gt;*ancel*",'Raw Data'!$P:$P,"--", 'Raw Data'!$K:$K, "*" &amp; MID($A34, 2, 4) &amp;"*")
+
COUNTIFS( 'Raw Data'!$AN:$AN,"&lt;=" &amp;DATE(LEFT($AV$3, 4), MONTH("1 " &amp; AI$6 &amp; " " &amp; LEFT($AV$3, 4)) + 1, 0 ), 'Raw Data'!$AN:$AN,"&gt;" &amp;DATE(LEFT($AV$3, 4), MONTH("1 " &amp; AI$6 &amp; " " &amp; LEFT($AV$3, 4)), 0 ), 'Raw Data'!$P:$P,""&amp;'Raw Data'!$B$1,'Raw Data'!$D:$D,"&lt;&gt;*ithdr*",'Raw Data'!$D:$D,"&lt;&gt;*ancel*", 'Raw Data'!$K:$K,  "*" &amp; MID($A34, 2, 4) &amp;"*")</f>
        <v>0</v>
      </c>
      <c r="AJ34" s="73"/>
      <c r="AK34" s="73"/>
      <c r="AL34" s="77"/>
      <c r="AM34" s="113">
        <f>COUNTIFS('Raw Data'!$AN:$AN,"&lt;=" &amp;DATE(LEFT($AV$3, 4), MONTH("1 " &amp; AM$6 &amp; " " &amp; LEFT($AV$3, 4)) + 1, 0 ), 'Raw Data'!$AN:$AN,"&gt;" &amp;DATE(LEFT($AV$3, 4), MONTH("1 " &amp; AM$6 &amp; " " &amp; LEFT($AV$3, 4)), 0 ), 'Raw Data'!$O:$O,""&amp;'Raw Data'!$B$1,'Raw Data'!$D:$D,"&lt;&gt;*ithdr*",'Raw Data'!$D:$D,"&lt;&gt;*ancel*",'Raw Data'!$P:$P,"--", 'Raw Data'!$K:$K, "*" &amp; MID($A34, 2, 4) &amp;"*")
+
COUNTIFS( 'Raw Data'!$AN:$AN,"&lt;=" &amp;DATE(LEFT($AV$3, 4), MONTH("1 " &amp; AM$6 &amp; " " &amp; LEFT($AV$3, 4)) + 1, 0 ), 'Raw Data'!$AN:$AN,"&gt;" &amp;DATE(LEFT($AV$3, 4), MONTH("1 " &amp; AM$6 &amp; " " &amp; LEFT($AV$3, 4)), 0 ), 'Raw Data'!$P:$P,""&amp;'Raw Data'!$B$1,'Raw Data'!$D:$D,"&lt;&gt;*ithdr*",'Raw Data'!$D:$D,"&lt;&gt;*ancel*", 'Raw Data'!$K:$K,  "*" &amp; MID($A34, 2, 4) &amp;"*")</f>
        <v>0</v>
      </c>
      <c r="AN34" s="73"/>
      <c r="AO34" s="73"/>
      <c r="AP34" s="77"/>
      <c r="AQ34" s="113">
        <f>COUNTIFS('Raw Data'!$AN:$AN,"&lt;=" &amp;DATE(LEFT($AV$3, 4), MONTH("1 " &amp; AQ$6 &amp; " " &amp; LEFT($AV$3, 4)) + 1, 0 ), 'Raw Data'!$AN:$AN,"&gt;" &amp;DATE(LEFT($AV$3, 4), MONTH("1 " &amp; AQ$6 &amp; " " &amp; LEFT($AV$3, 4)), 0 ), 'Raw Data'!$O:$O,""&amp;'Raw Data'!$B$1,'Raw Data'!$D:$D,"&lt;&gt;*ithdr*",'Raw Data'!$D:$D,"&lt;&gt;*ancel*",'Raw Data'!$P:$P,"--", 'Raw Data'!$K:$K, "*" &amp; MID($A34, 2, 4) &amp;"*")
+
COUNTIFS( 'Raw Data'!$AN:$AN,"&lt;=" &amp;DATE(LEFT($AV$3, 4), MONTH("1 " &amp; AQ$6 &amp; " " &amp; LEFT($AV$3, 4)) + 1, 0 ), 'Raw Data'!$AN:$AN,"&gt;" &amp;DATE(LEFT($AV$3, 4), MONTH("1 " &amp; AQ$6 &amp; " " &amp; LEFT($AV$3, 4)), 0 ), 'Raw Data'!$P:$P,""&amp;'Raw Data'!$B$1,'Raw Data'!$D:$D,"&lt;&gt;*ithdr*",'Raw Data'!$D:$D,"&lt;&gt;*ancel*", 'Raw Data'!$K:$K,  "*" &amp; MID($A34, 2, 4) &amp;"*")</f>
        <v>0</v>
      </c>
      <c r="AR34" s="73"/>
      <c r="AS34" s="73"/>
      <c r="AT34" s="77"/>
      <c r="AU34" s="113">
        <f>COUNTIFS('Raw Data'!$AN:$AN,"&lt;=" &amp;DATE(MID($AV$3, 15, 4), MONTH("1 " &amp; AU$6 &amp; " " &amp; MID($AV$3, 15, 4)) + 1, 0 ), 'Raw Data'!$AN:$AN,"&gt;" &amp;DATE(MID($AV$3, 15, 4), MONTH("1 " &amp; AU$6 &amp; " " &amp; MID($AV$3, 15, 4)), 0 ), 'Raw Data'!$O:$O,""&amp;'Raw Data'!$B$1,'Raw Data'!$D:$D,"&lt;&gt;*ithdr*",'Raw Data'!$D:$D,"&lt;&gt;*ancel*",'Raw Data'!$P:$P,"--", 'Raw Data'!$K:$K, "*" &amp; MID($A34, 2, 4) &amp;"*")
+
COUNTIFS( 'Raw Data'!$AN:$AN,"&lt;=" &amp;DATE(MID($AV$3, 15, 4), MONTH("1 " &amp; AU$6 &amp; " " &amp; MID($AV$3, 15, 4)) + 1, 0 ), 'Raw Data'!$AN:$AN,"&gt;" &amp;DATE(MID($AV$3, 15, 4), MONTH("1 " &amp; AU$6 &amp; " " &amp; MID($AV$3, 15, 4)), 0 ), 'Raw Data'!$P:$P,""&amp;'Raw Data'!$B$1,'Raw Data'!$D:$D,"&lt;&gt;*ithdr*",'Raw Data'!$D:$D,"&lt;&gt;*ancel*", 'Raw Data'!$K:$K,  "*" &amp; MID($A34, 2, 4) &amp;"*")</f>
        <v>0</v>
      </c>
      <c r="AV34" s="73"/>
      <c r="AW34" s="73"/>
      <c r="AX34" s="77"/>
      <c r="AY34" s="113">
        <f>COUNTIFS('Raw Data'!$AN:$AN,"&lt;=" &amp;DATE(MID($AV$3, 15, 4), MONTH("1 " &amp; AY$6 &amp; " " &amp; MID($AV$3, 15, 4)) + 1, 0 ), 'Raw Data'!$AN:$AN,"&gt;" &amp;DATE(MID($AV$3, 15, 4), MONTH("1 " &amp; AY$6 &amp; " " &amp; MID($AV$3, 15, 4)), 0 ), 'Raw Data'!$O:$O,""&amp;'Raw Data'!$B$1,'Raw Data'!$D:$D,"&lt;&gt;*ithdr*",'Raw Data'!$D:$D,"&lt;&gt;*ancel*",'Raw Data'!$P:$P,"--", 'Raw Data'!$K:$K, "*" &amp; MID($A34, 2, 4) &amp;"*")
+
COUNTIFS( 'Raw Data'!$AN:$AN,"&lt;=" &amp;DATE(MID($AV$3, 15, 4), MONTH("1 " &amp; AY$6 &amp; " " &amp; MID($AV$3, 15, 4)) + 1, 0 ), 'Raw Data'!$AN:$AN,"&gt;" &amp;DATE(MID($AV$3, 15, 4), MONTH("1 " &amp; AY$6 &amp; " " &amp; MID($AV$3, 15, 4)), 0 ), 'Raw Data'!$P:$P,""&amp;'Raw Data'!$B$1,'Raw Data'!$D:$D,"&lt;&gt;*ithdr*",'Raw Data'!$D:$D,"&lt;&gt;*ancel*", 'Raw Data'!$K:$K,  "*" &amp; MID($A34, 2, 4) &amp;"*")</f>
        <v>0</v>
      </c>
      <c r="AZ34" s="73"/>
      <c r="BA34" s="73"/>
      <c r="BB34" s="77"/>
      <c r="BC34" s="113">
        <f>COUNTIFS('Raw Data'!$AN:$AN,"&lt;=" &amp;DATE(MID($AV$3, 15, 4), MONTH("1 " &amp; BC$6 &amp; " " &amp; MID($AV$3, 15, 4)) + 1, 0 ), 'Raw Data'!$AN:$AN,"&gt;" &amp;DATE(MID($AV$3, 15, 4), MONTH("1 " &amp; BC$6 &amp; " " &amp; MID($AV$3, 15, 4)), 0 ), 'Raw Data'!$O:$O,""&amp;'Raw Data'!$B$1,'Raw Data'!$D:$D,"&lt;&gt;*ithdr*",'Raw Data'!$D:$D,"&lt;&gt;*ancel*",'Raw Data'!$P:$P,"--", 'Raw Data'!$K:$K, "*" &amp; MID($A34, 2, 4) &amp;"*")
+
COUNTIFS( 'Raw Data'!$AN:$AN,"&lt;=" &amp;DATE(MID($AV$3, 15, 4), MONTH("1 " &amp; BC$6 &amp; " " &amp; MID($AV$3, 15, 4)) + 1, 0 ), 'Raw Data'!$AN:$AN,"&gt;" &amp;DATE(MID($AV$3, 15, 4), MONTH("1 " &amp; BC$6 &amp; " " &amp; MID($AV$3, 15, 4)), 0 ), 'Raw Data'!$P:$P,""&amp;'Raw Data'!$B$1,'Raw Data'!$D:$D,"&lt;&gt;*ithdr*",'Raw Data'!$D:$D,"&lt;&gt;*ancel*", 'Raw Data'!$K:$K,  "*" &amp; MID($A34, 2, 4) &amp;"*")</f>
        <v>0</v>
      </c>
      <c r="BD34" s="73"/>
      <c r="BE34" s="73"/>
      <c r="BF34" s="77"/>
    </row>
    <row r="35" ht="12.75" customHeight="1">
      <c r="A35" s="114" t="s">
        <v>180</v>
      </c>
      <c r="B35" s="73"/>
      <c r="C35" s="73"/>
      <c r="D35" s="73"/>
      <c r="E35" s="73"/>
      <c r="F35" s="73"/>
      <c r="G35" s="73"/>
      <c r="H35" s="73"/>
      <c r="I35" s="73"/>
      <c r="J35" s="77"/>
      <c r="K35" s="115">
        <f>COUNTIFS('Raw Data'!$AN:$AN,"&lt;=" &amp;DATE(LEFT($AV$3, 4), MONTH("1 " &amp; K$6 &amp; " " &amp; LEFT($AV$3, 4)) + 1, 0 ), 'Raw Data'!$AN:$AN,"&gt;" &amp;DATE(LEFT($AV$3, 4), MONTH("1 " &amp; K$6 &amp; " " &amp; LEFT($AV$3, 4)), 0 ), 'Raw Data'!$O:$O,""&amp;'Raw Data'!$B$1,'Raw Data'!$D:$D,"&lt;&gt;*ithdr*",'Raw Data'!$D:$D,"&lt;&gt;*ancel*",'Raw Data'!$P:$P,"--", 'Raw Data'!$K:$K, "*" &amp; MID($A35, 2, 4) &amp;"*")
+
COUNTIFS( 'Raw Data'!$AN:$AN,"&lt;=" &amp;DATE(LEFT($AV$3, 4), MONTH("1 " &amp; K$6 &amp; " " &amp; LEFT($AV$3, 4)) + 1, 0 ), 'Raw Data'!$AN:$AN,"&gt;" &amp;DATE(LEFT($AV$3, 4), MONTH("1 " &amp; K$6 &amp; " " &amp; LEFT($AV$3, 4)), 0 ), 'Raw Data'!$P:$P,""&amp;'Raw Data'!$B$1,'Raw Data'!$D:$D,"&lt;&gt;*ithdr*",'Raw Data'!$D:$D,"&lt;&gt;*ancel*", 'Raw Data'!$K:$K,  "*" &amp; MID($A35, 2, 4) &amp;"*")</f>
        <v>0</v>
      </c>
      <c r="L35" s="73"/>
      <c r="M35" s="73"/>
      <c r="N35" s="77"/>
      <c r="O35" s="113">
        <f>COUNTIFS('Raw Data'!$AN:$AN,"&lt;=" &amp;DATE(LEFT($AV$3, 4), MONTH("1 " &amp; O$6 &amp; " " &amp; LEFT($AV$3, 4)) + 1, 0 ), 'Raw Data'!$AN:$AN,"&gt;" &amp;DATE(LEFT($AV$3, 4), MONTH("1 " &amp; O$6 &amp; " " &amp; LEFT($AV$3, 4)), 0 ), 'Raw Data'!$O:$O,""&amp;'Raw Data'!$B$1,'Raw Data'!$D:$D,"&lt;&gt;*ithdr*",'Raw Data'!$D:$D,"&lt;&gt;*ancel*",'Raw Data'!$P:$P,"--", 'Raw Data'!$K:$K, "*" &amp; MID($A35, 2, 4) &amp;"*")
+
COUNTIFS( 'Raw Data'!$AN:$AN,"&lt;=" &amp;DATE(LEFT($AV$3, 4), MONTH("1 " &amp; O$6 &amp; " " &amp; LEFT($AV$3, 4)) + 1, 0 ), 'Raw Data'!$AN:$AN,"&gt;" &amp;DATE(LEFT($AV$3, 4), MONTH("1 " &amp; O$6 &amp; " " &amp; LEFT($AV$3, 4)), 0 ), 'Raw Data'!$P:$P,""&amp;'Raw Data'!$B$1,'Raw Data'!$D:$D,"&lt;&gt;*ithdr*",'Raw Data'!$D:$D,"&lt;&gt;*ancel*", 'Raw Data'!$K:$K,  "*" &amp; MID($A35, 2, 4) &amp;"*")</f>
        <v>0</v>
      </c>
      <c r="P35" s="73"/>
      <c r="Q35" s="73"/>
      <c r="R35" s="77"/>
      <c r="S35" s="113">
        <f>COUNTIFS('Raw Data'!$AN:$AN,"&lt;=" &amp;DATE(LEFT($AV$3, 4), MONTH("1 " &amp; S$6 &amp; " " &amp; LEFT($AV$3, 4)) + 1, 0 ), 'Raw Data'!$AN:$AN,"&gt;" &amp;DATE(LEFT($AV$3, 4), MONTH("1 " &amp; S$6 &amp; " " &amp; LEFT($AV$3, 4)), 0 ), 'Raw Data'!$O:$O,""&amp;'Raw Data'!$B$1,'Raw Data'!$D:$D,"&lt;&gt;*ithdr*",'Raw Data'!$D:$D,"&lt;&gt;*ancel*",'Raw Data'!$P:$P,"--", 'Raw Data'!$K:$K, "*" &amp; MID($A35, 2, 4) &amp;"*")
+
COUNTIFS( 'Raw Data'!$AN:$AN,"&lt;=" &amp;DATE(LEFT($AV$3, 4), MONTH("1 " &amp; S$6 &amp; " " &amp; LEFT($AV$3, 4)) + 1, 0 ), 'Raw Data'!$AN:$AN,"&gt;" &amp;DATE(LEFT($AV$3, 4), MONTH("1 " &amp; S$6 &amp; " " &amp; LEFT($AV$3, 4)), 0 ), 'Raw Data'!$P:$P,""&amp;'Raw Data'!$B$1,'Raw Data'!$D:$D,"&lt;&gt;*ithdr*",'Raw Data'!$D:$D,"&lt;&gt;*ancel*", 'Raw Data'!$K:$K,  "*" &amp; MID($A35, 2, 4) &amp;"*")</f>
        <v>0</v>
      </c>
      <c r="T35" s="73"/>
      <c r="U35" s="73"/>
      <c r="V35" s="77"/>
      <c r="W35" s="113">
        <f>COUNTIFS('Raw Data'!$AN:$AN,"&lt;=" &amp;DATE(LEFT($AV$3, 4), MONTH("1 " &amp; W$6 &amp; " " &amp; LEFT($AV$3, 4)) + 1, 0 ), 'Raw Data'!$AN:$AN,"&gt;" &amp;DATE(LEFT($AV$3, 4), MONTH("1 " &amp; W$6 &amp; " " &amp; LEFT($AV$3, 4)), 0 ), 'Raw Data'!$O:$O,""&amp;'Raw Data'!$B$1,'Raw Data'!$D:$D,"&lt;&gt;*ithdr*",'Raw Data'!$D:$D,"&lt;&gt;*ancel*",'Raw Data'!$P:$P,"--", 'Raw Data'!$K:$K, "*" &amp; MID($A35, 2, 4) &amp;"*")
+
COUNTIFS( 'Raw Data'!$AN:$AN,"&lt;=" &amp;DATE(LEFT($AV$3, 4), MONTH("1 " &amp; W$6 &amp; " " &amp; LEFT($AV$3, 4)) + 1, 0 ), 'Raw Data'!$AN:$AN,"&gt;" &amp;DATE(LEFT($AV$3, 4), MONTH("1 " &amp; W$6 &amp; " " &amp; LEFT($AV$3, 4)), 0 ), 'Raw Data'!$P:$P,""&amp;'Raw Data'!$B$1,'Raw Data'!$D:$D,"&lt;&gt;*ithdr*",'Raw Data'!$D:$D,"&lt;&gt;*ancel*", 'Raw Data'!$K:$K,  "*" &amp; MID($A35, 2, 4) &amp;"*")</f>
        <v>0</v>
      </c>
      <c r="X35" s="73"/>
      <c r="Y35" s="73"/>
      <c r="Z35" s="77"/>
      <c r="AA35" s="113">
        <f>COUNTIFS('Raw Data'!$AN:$AN,"&lt;=" &amp;DATE(LEFT($AV$3, 4), MONTH("1 " &amp; AA$6 &amp; " " &amp; LEFT($AV$3, 4)) + 1, 0 ), 'Raw Data'!$AN:$AN,"&gt;" &amp;DATE(LEFT($AV$3, 4), MONTH("1 " &amp; AA$6 &amp; " " &amp; LEFT($AV$3, 4)), 0 ), 'Raw Data'!$O:$O,""&amp;'Raw Data'!$B$1,'Raw Data'!$D:$D,"&lt;&gt;*ithdr*",'Raw Data'!$D:$D,"&lt;&gt;*ancel*",'Raw Data'!$P:$P,"--", 'Raw Data'!$K:$K, "*" &amp; MID($A35, 2, 4) &amp;"*")
+
COUNTIFS( 'Raw Data'!$AN:$AN,"&lt;=" &amp;DATE(LEFT($AV$3, 4), MONTH("1 " &amp; AA$6 &amp; " " &amp; LEFT($AV$3, 4)) + 1, 0 ), 'Raw Data'!$AN:$AN,"&gt;" &amp;DATE(LEFT($AV$3, 4), MONTH("1 " &amp; AA$6 &amp; " " &amp; LEFT($AV$3, 4)), 0 ), 'Raw Data'!$P:$P,""&amp;'Raw Data'!$B$1,'Raw Data'!$D:$D,"&lt;&gt;*ithdr*",'Raw Data'!$D:$D,"&lt;&gt;*ancel*", 'Raw Data'!$K:$K,  "*" &amp; MID($A35, 2, 4) &amp;"*")</f>
        <v>0</v>
      </c>
      <c r="AB35" s="73"/>
      <c r="AC35" s="73"/>
      <c r="AD35" s="77"/>
      <c r="AE35" s="113">
        <f>COUNTIFS('Raw Data'!$AN:$AN,"&lt;=" &amp;DATE(LEFT($AV$3, 4), MONTH("1 " &amp; AE$6 &amp; " " &amp; LEFT($AV$3, 4)) + 1, 0 ), 'Raw Data'!$AN:$AN,"&gt;" &amp;DATE(LEFT($AV$3, 4), MONTH("1 " &amp; AE$6 &amp; " " &amp; LEFT($AV$3, 4)), 0 ), 'Raw Data'!$O:$O,""&amp;'Raw Data'!$B$1,'Raw Data'!$D:$D,"&lt;&gt;*ithdr*",'Raw Data'!$D:$D,"&lt;&gt;*ancel*",'Raw Data'!$P:$P,"--", 'Raw Data'!$K:$K, "*" &amp; MID($A35, 2, 4) &amp;"*")
+
COUNTIFS( 'Raw Data'!$AN:$AN,"&lt;=" &amp;DATE(LEFT($AV$3, 4), MONTH("1 " &amp; AE$6 &amp; " " &amp; LEFT($AV$3, 4)) + 1, 0 ), 'Raw Data'!$AN:$AN,"&gt;" &amp;DATE(LEFT($AV$3, 4), MONTH("1 " &amp; AE$6 &amp; " " &amp; LEFT($AV$3, 4)), 0 ), 'Raw Data'!$P:$P,""&amp;'Raw Data'!$B$1,'Raw Data'!$D:$D,"&lt;&gt;*ithdr*",'Raw Data'!$D:$D,"&lt;&gt;*ancel*", 'Raw Data'!$K:$K,  "*" &amp; MID($A35, 2, 4) &amp;"*")</f>
        <v>0</v>
      </c>
      <c r="AF35" s="73"/>
      <c r="AG35" s="73"/>
      <c r="AH35" s="77"/>
      <c r="AI35" s="113">
        <f>COUNTIFS('Raw Data'!$AN:$AN,"&lt;=" &amp;DATE(LEFT($AV$3, 4), MONTH("1 " &amp; AI$6 &amp; " " &amp; LEFT($AV$3, 4)) + 1, 0 ), 'Raw Data'!$AN:$AN,"&gt;" &amp;DATE(LEFT($AV$3, 4), MONTH("1 " &amp; AI$6 &amp; " " &amp; LEFT($AV$3, 4)), 0 ), 'Raw Data'!$O:$O,""&amp;'Raw Data'!$B$1,'Raw Data'!$D:$D,"&lt;&gt;*ithdr*",'Raw Data'!$D:$D,"&lt;&gt;*ancel*",'Raw Data'!$P:$P,"--", 'Raw Data'!$K:$K, "*" &amp; MID($A35, 2, 4) &amp;"*")
+
COUNTIFS( 'Raw Data'!$AN:$AN,"&lt;=" &amp;DATE(LEFT($AV$3, 4), MONTH("1 " &amp; AI$6 &amp; " " &amp; LEFT($AV$3, 4)) + 1, 0 ), 'Raw Data'!$AN:$AN,"&gt;" &amp;DATE(LEFT($AV$3, 4), MONTH("1 " &amp; AI$6 &amp; " " &amp; LEFT($AV$3, 4)), 0 ), 'Raw Data'!$P:$P,""&amp;'Raw Data'!$B$1,'Raw Data'!$D:$D,"&lt;&gt;*ithdr*",'Raw Data'!$D:$D,"&lt;&gt;*ancel*", 'Raw Data'!$K:$K,  "*" &amp; MID($A35, 2, 4) &amp;"*")</f>
        <v>0</v>
      </c>
      <c r="AJ35" s="73"/>
      <c r="AK35" s="73"/>
      <c r="AL35" s="77"/>
      <c r="AM35" s="113">
        <f>COUNTIFS('Raw Data'!$AN:$AN,"&lt;=" &amp;DATE(LEFT($AV$3, 4), MONTH("1 " &amp; AM$6 &amp; " " &amp; LEFT($AV$3, 4)) + 1, 0 ), 'Raw Data'!$AN:$AN,"&gt;" &amp;DATE(LEFT($AV$3, 4), MONTH("1 " &amp; AM$6 &amp; " " &amp; LEFT($AV$3, 4)), 0 ), 'Raw Data'!$O:$O,""&amp;'Raw Data'!$B$1,'Raw Data'!$D:$D,"&lt;&gt;*ithdr*",'Raw Data'!$D:$D,"&lt;&gt;*ancel*",'Raw Data'!$P:$P,"--", 'Raw Data'!$K:$K, "*" &amp; MID($A35, 2, 4) &amp;"*")
+
COUNTIFS( 'Raw Data'!$AN:$AN,"&lt;=" &amp;DATE(LEFT($AV$3, 4), MONTH("1 " &amp; AM$6 &amp; " " &amp; LEFT($AV$3, 4)) + 1, 0 ), 'Raw Data'!$AN:$AN,"&gt;" &amp;DATE(LEFT($AV$3, 4), MONTH("1 " &amp; AM$6 &amp; " " &amp; LEFT($AV$3, 4)), 0 ), 'Raw Data'!$P:$P,""&amp;'Raw Data'!$B$1,'Raw Data'!$D:$D,"&lt;&gt;*ithdr*",'Raw Data'!$D:$D,"&lt;&gt;*ancel*", 'Raw Data'!$K:$K,  "*" &amp; MID($A35, 2, 4) &amp;"*")</f>
        <v>0</v>
      </c>
      <c r="AN35" s="73"/>
      <c r="AO35" s="73"/>
      <c r="AP35" s="77"/>
      <c r="AQ35" s="113">
        <f>COUNTIFS('Raw Data'!$AN:$AN,"&lt;=" &amp;DATE(LEFT($AV$3, 4), MONTH("1 " &amp; AQ$6 &amp; " " &amp; LEFT($AV$3, 4)) + 1, 0 ), 'Raw Data'!$AN:$AN,"&gt;" &amp;DATE(LEFT($AV$3, 4), MONTH("1 " &amp; AQ$6 &amp; " " &amp; LEFT($AV$3, 4)), 0 ), 'Raw Data'!$O:$O,""&amp;'Raw Data'!$B$1,'Raw Data'!$D:$D,"&lt;&gt;*ithdr*",'Raw Data'!$D:$D,"&lt;&gt;*ancel*",'Raw Data'!$P:$P,"--", 'Raw Data'!$K:$K, "*" &amp; MID($A35, 2, 4) &amp;"*")
+
COUNTIFS( 'Raw Data'!$AN:$AN,"&lt;=" &amp;DATE(LEFT($AV$3, 4), MONTH("1 " &amp; AQ$6 &amp; " " &amp; LEFT($AV$3, 4)) + 1, 0 ), 'Raw Data'!$AN:$AN,"&gt;" &amp;DATE(LEFT($AV$3, 4), MONTH("1 " &amp; AQ$6 &amp; " " &amp; LEFT($AV$3, 4)), 0 ), 'Raw Data'!$P:$P,""&amp;'Raw Data'!$B$1,'Raw Data'!$D:$D,"&lt;&gt;*ithdr*",'Raw Data'!$D:$D,"&lt;&gt;*ancel*", 'Raw Data'!$K:$K,  "*" &amp; MID($A35, 2, 4) &amp;"*")</f>
        <v>0</v>
      </c>
      <c r="AR35" s="73"/>
      <c r="AS35" s="73"/>
      <c r="AT35" s="77"/>
      <c r="AU35" s="113">
        <f>COUNTIFS('Raw Data'!$AN:$AN,"&lt;=" &amp;DATE(MID($AV$3, 15, 4), MONTH("1 " &amp; AU$6 &amp; " " &amp; MID($AV$3, 15, 4)) + 1, 0 ), 'Raw Data'!$AN:$AN,"&gt;" &amp;DATE(MID($AV$3, 15, 4), MONTH("1 " &amp; AU$6 &amp; " " &amp; MID($AV$3, 15, 4)), 0 ), 'Raw Data'!$O:$O,""&amp;'Raw Data'!$B$1,'Raw Data'!$D:$D,"&lt;&gt;*ithdr*",'Raw Data'!$D:$D,"&lt;&gt;*ancel*",'Raw Data'!$P:$P,"--", 'Raw Data'!$K:$K, "*" &amp; MID($A35, 2, 4) &amp;"*")
+
COUNTIFS( 'Raw Data'!$AN:$AN,"&lt;=" &amp;DATE(MID($AV$3, 15, 4), MONTH("1 " &amp; AU$6 &amp; " " &amp; MID($AV$3, 15, 4)) + 1, 0 ), 'Raw Data'!$AN:$AN,"&gt;" &amp;DATE(MID($AV$3, 15, 4), MONTH("1 " &amp; AU$6 &amp; " " &amp; MID($AV$3, 15, 4)), 0 ), 'Raw Data'!$P:$P,""&amp;'Raw Data'!$B$1,'Raw Data'!$D:$D,"&lt;&gt;*ithdr*",'Raw Data'!$D:$D,"&lt;&gt;*ancel*", 'Raw Data'!$K:$K,  "*" &amp; MID($A35, 2, 4) &amp;"*")</f>
        <v>0</v>
      </c>
      <c r="AV35" s="73"/>
      <c r="AW35" s="73"/>
      <c r="AX35" s="77"/>
      <c r="AY35" s="113">
        <f>COUNTIFS('Raw Data'!$AN:$AN,"&lt;=" &amp;DATE(MID($AV$3, 15, 4), MONTH("1 " &amp; AY$6 &amp; " " &amp; MID($AV$3, 15, 4)) + 1, 0 ), 'Raw Data'!$AN:$AN,"&gt;" &amp;DATE(MID($AV$3, 15, 4), MONTH("1 " &amp; AY$6 &amp; " " &amp; MID($AV$3, 15, 4)), 0 ), 'Raw Data'!$O:$O,""&amp;'Raw Data'!$B$1,'Raw Data'!$D:$D,"&lt;&gt;*ithdr*",'Raw Data'!$D:$D,"&lt;&gt;*ancel*",'Raw Data'!$P:$P,"--", 'Raw Data'!$K:$K, "*" &amp; MID($A35, 2, 4) &amp;"*")
+
COUNTIFS( 'Raw Data'!$AN:$AN,"&lt;=" &amp;DATE(MID($AV$3, 15, 4), MONTH("1 " &amp; AY$6 &amp; " " &amp; MID($AV$3, 15, 4)) + 1, 0 ), 'Raw Data'!$AN:$AN,"&gt;" &amp;DATE(MID($AV$3, 15, 4), MONTH("1 " &amp; AY$6 &amp; " " &amp; MID($AV$3, 15, 4)), 0 ), 'Raw Data'!$P:$P,""&amp;'Raw Data'!$B$1,'Raw Data'!$D:$D,"&lt;&gt;*ithdr*",'Raw Data'!$D:$D,"&lt;&gt;*ancel*", 'Raw Data'!$K:$K,  "*" &amp; MID($A35, 2, 4) &amp;"*")</f>
        <v>0</v>
      </c>
      <c r="AZ35" s="73"/>
      <c r="BA35" s="73"/>
      <c r="BB35" s="77"/>
      <c r="BC35" s="113">
        <f>COUNTIFS('Raw Data'!$AN:$AN,"&lt;=" &amp;DATE(MID($AV$3, 15, 4), MONTH("1 " &amp; BC$6 &amp; " " &amp; MID($AV$3, 15, 4)) + 1, 0 ), 'Raw Data'!$AN:$AN,"&gt;" &amp;DATE(MID($AV$3, 15, 4), MONTH("1 " &amp; BC$6 &amp; " " &amp; MID($AV$3, 15, 4)), 0 ), 'Raw Data'!$O:$O,""&amp;'Raw Data'!$B$1,'Raw Data'!$D:$D,"&lt;&gt;*ithdr*",'Raw Data'!$D:$D,"&lt;&gt;*ancel*",'Raw Data'!$P:$P,"--", 'Raw Data'!$K:$K, "*" &amp; MID($A35, 2, 4) &amp;"*")
+
COUNTIFS( 'Raw Data'!$AN:$AN,"&lt;=" &amp;DATE(MID($AV$3, 15, 4), MONTH("1 " &amp; BC$6 &amp; " " &amp; MID($AV$3, 15, 4)) + 1, 0 ), 'Raw Data'!$AN:$AN,"&gt;" &amp;DATE(MID($AV$3, 15, 4), MONTH("1 " &amp; BC$6 &amp; " " &amp; MID($AV$3, 15, 4)), 0 ), 'Raw Data'!$P:$P,""&amp;'Raw Data'!$B$1,'Raw Data'!$D:$D,"&lt;&gt;*ithdr*",'Raw Data'!$D:$D,"&lt;&gt;*ancel*", 'Raw Data'!$K:$K,  "*" &amp; MID($A35, 2, 4) &amp;"*")</f>
        <v>0</v>
      </c>
      <c r="BD35" s="73"/>
      <c r="BE35" s="73"/>
      <c r="BF35" s="77"/>
    </row>
    <row r="36" ht="12.75" customHeight="1">
      <c r="A36" s="114" t="s">
        <v>181</v>
      </c>
      <c r="B36" s="73"/>
      <c r="C36" s="73"/>
      <c r="D36" s="73"/>
      <c r="E36" s="73"/>
      <c r="F36" s="73"/>
      <c r="G36" s="73"/>
      <c r="H36" s="73"/>
      <c r="I36" s="73"/>
      <c r="J36" s="77"/>
      <c r="K36" s="115">
        <f>COUNTIFS('Raw Data'!$AN:$AN,"&lt;=" &amp;DATE(LEFT($AV$3, 4), MONTH("1 " &amp; K$6 &amp; " " &amp; LEFT($AV$3, 4)) + 1, 0 ), 'Raw Data'!$AN:$AN,"&gt;" &amp;DATE(LEFT($AV$3, 4), MONTH("1 " &amp; K$6 &amp; " " &amp; LEFT($AV$3, 4)), 0 ), 'Raw Data'!$O:$O,""&amp;'Raw Data'!$B$1,'Raw Data'!$D:$D,"&lt;&gt;*ithdr*",'Raw Data'!$D:$D,"&lt;&gt;*ancel*",'Raw Data'!$P:$P,"--", 'Raw Data'!$K:$K, "*" &amp; MID($A36, 2, 4) &amp;"*")
+
COUNTIFS( 'Raw Data'!$AN:$AN,"&lt;=" &amp;DATE(LEFT($AV$3, 4), MONTH("1 " &amp; K$6 &amp; " " &amp; LEFT($AV$3, 4)) + 1, 0 ), 'Raw Data'!$AN:$AN,"&gt;" &amp;DATE(LEFT($AV$3, 4), MONTH("1 " &amp; K$6 &amp; " " &amp; LEFT($AV$3, 4)), 0 ), 'Raw Data'!$P:$P,""&amp;'Raw Data'!$B$1,'Raw Data'!$D:$D,"&lt;&gt;*ithdr*",'Raw Data'!$D:$D,"&lt;&gt;*ancel*", 'Raw Data'!$K:$K,  "*" &amp; MID($A36, 2, 4) &amp;"*")</f>
        <v>0</v>
      </c>
      <c r="L36" s="73"/>
      <c r="M36" s="73"/>
      <c r="N36" s="77"/>
      <c r="O36" s="113">
        <f>COUNTIFS('Raw Data'!$AN:$AN,"&lt;=" &amp;DATE(LEFT($AV$3, 4), MONTH("1 " &amp; O$6 &amp; " " &amp; LEFT($AV$3, 4)) + 1, 0 ), 'Raw Data'!$AN:$AN,"&gt;" &amp;DATE(LEFT($AV$3, 4), MONTH("1 " &amp; O$6 &amp; " " &amp; LEFT($AV$3, 4)), 0 ), 'Raw Data'!$O:$O,""&amp;'Raw Data'!$B$1,'Raw Data'!$D:$D,"&lt;&gt;*ithdr*",'Raw Data'!$D:$D,"&lt;&gt;*ancel*",'Raw Data'!$P:$P,"--", 'Raw Data'!$K:$K, "*" &amp; MID($A36, 2, 4) &amp;"*")
+
COUNTIFS( 'Raw Data'!$AN:$AN,"&lt;=" &amp;DATE(LEFT($AV$3, 4), MONTH("1 " &amp; O$6 &amp; " " &amp; LEFT($AV$3, 4)) + 1, 0 ), 'Raw Data'!$AN:$AN,"&gt;" &amp;DATE(LEFT($AV$3, 4), MONTH("1 " &amp; O$6 &amp; " " &amp; LEFT($AV$3, 4)), 0 ), 'Raw Data'!$P:$P,""&amp;'Raw Data'!$B$1,'Raw Data'!$D:$D,"&lt;&gt;*ithdr*",'Raw Data'!$D:$D,"&lt;&gt;*ancel*", 'Raw Data'!$K:$K,  "*" &amp; MID($A36, 2, 4) &amp;"*")</f>
        <v>0</v>
      </c>
      <c r="P36" s="73"/>
      <c r="Q36" s="73"/>
      <c r="R36" s="77"/>
      <c r="S36" s="113">
        <f>COUNTIFS('Raw Data'!$AN:$AN,"&lt;=" &amp;DATE(LEFT($AV$3, 4), MONTH("1 " &amp; S$6 &amp; " " &amp; LEFT($AV$3, 4)) + 1, 0 ), 'Raw Data'!$AN:$AN,"&gt;" &amp;DATE(LEFT($AV$3, 4), MONTH("1 " &amp; S$6 &amp; " " &amp; LEFT($AV$3, 4)), 0 ), 'Raw Data'!$O:$O,""&amp;'Raw Data'!$B$1,'Raw Data'!$D:$D,"&lt;&gt;*ithdr*",'Raw Data'!$D:$D,"&lt;&gt;*ancel*",'Raw Data'!$P:$P,"--", 'Raw Data'!$K:$K, "*" &amp; MID($A36, 2, 4) &amp;"*")
+
COUNTIFS( 'Raw Data'!$AN:$AN,"&lt;=" &amp;DATE(LEFT($AV$3, 4), MONTH("1 " &amp; S$6 &amp; " " &amp; LEFT($AV$3, 4)) + 1, 0 ), 'Raw Data'!$AN:$AN,"&gt;" &amp;DATE(LEFT($AV$3, 4), MONTH("1 " &amp; S$6 &amp; " " &amp; LEFT($AV$3, 4)), 0 ), 'Raw Data'!$P:$P,""&amp;'Raw Data'!$B$1,'Raw Data'!$D:$D,"&lt;&gt;*ithdr*",'Raw Data'!$D:$D,"&lt;&gt;*ancel*", 'Raw Data'!$K:$K,  "*" &amp; MID($A36, 2, 4) &amp;"*")</f>
        <v>0</v>
      </c>
      <c r="T36" s="73"/>
      <c r="U36" s="73"/>
      <c r="V36" s="77"/>
      <c r="W36" s="113">
        <f>COUNTIFS('Raw Data'!$AN:$AN,"&lt;=" &amp;DATE(LEFT($AV$3, 4), MONTH("1 " &amp; W$6 &amp; " " &amp; LEFT($AV$3, 4)) + 1, 0 ), 'Raw Data'!$AN:$AN,"&gt;" &amp;DATE(LEFT($AV$3, 4), MONTH("1 " &amp; W$6 &amp; " " &amp; LEFT($AV$3, 4)), 0 ), 'Raw Data'!$O:$O,""&amp;'Raw Data'!$B$1,'Raw Data'!$D:$D,"&lt;&gt;*ithdr*",'Raw Data'!$D:$D,"&lt;&gt;*ancel*",'Raw Data'!$P:$P,"--", 'Raw Data'!$K:$K, "*" &amp; MID($A36, 2, 4) &amp;"*")
+
COUNTIFS( 'Raw Data'!$AN:$AN,"&lt;=" &amp;DATE(LEFT($AV$3, 4), MONTH("1 " &amp; W$6 &amp; " " &amp; LEFT($AV$3, 4)) + 1, 0 ), 'Raw Data'!$AN:$AN,"&gt;" &amp;DATE(LEFT($AV$3, 4), MONTH("1 " &amp; W$6 &amp; " " &amp; LEFT($AV$3, 4)), 0 ), 'Raw Data'!$P:$P,""&amp;'Raw Data'!$B$1,'Raw Data'!$D:$D,"&lt;&gt;*ithdr*",'Raw Data'!$D:$D,"&lt;&gt;*ancel*", 'Raw Data'!$K:$K,  "*" &amp; MID($A36, 2, 4) &amp;"*")</f>
        <v>0</v>
      </c>
      <c r="X36" s="73"/>
      <c r="Y36" s="73"/>
      <c r="Z36" s="77"/>
      <c r="AA36" s="113">
        <f>COUNTIFS('Raw Data'!$AN:$AN,"&lt;=" &amp;DATE(LEFT($AV$3, 4), MONTH("1 " &amp; AA$6 &amp; " " &amp; LEFT($AV$3, 4)) + 1, 0 ), 'Raw Data'!$AN:$AN,"&gt;" &amp;DATE(LEFT($AV$3, 4), MONTH("1 " &amp; AA$6 &amp; " " &amp; LEFT($AV$3, 4)), 0 ), 'Raw Data'!$O:$O,""&amp;'Raw Data'!$B$1,'Raw Data'!$D:$D,"&lt;&gt;*ithdr*",'Raw Data'!$D:$D,"&lt;&gt;*ancel*",'Raw Data'!$P:$P,"--", 'Raw Data'!$K:$K, "*" &amp; MID($A36, 2, 4) &amp;"*")
+
COUNTIFS( 'Raw Data'!$AN:$AN,"&lt;=" &amp;DATE(LEFT($AV$3, 4), MONTH("1 " &amp; AA$6 &amp; " " &amp; LEFT($AV$3, 4)) + 1, 0 ), 'Raw Data'!$AN:$AN,"&gt;" &amp;DATE(LEFT($AV$3, 4), MONTH("1 " &amp; AA$6 &amp; " " &amp; LEFT($AV$3, 4)), 0 ), 'Raw Data'!$P:$P,""&amp;'Raw Data'!$B$1,'Raw Data'!$D:$D,"&lt;&gt;*ithdr*",'Raw Data'!$D:$D,"&lt;&gt;*ancel*", 'Raw Data'!$K:$K,  "*" &amp; MID($A36, 2, 4) &amp;"*")</f>
        <v>0</v>
      </c>
      <c r="AB36" s="73"/>
      <c r="AC36" s="73"/>
      <c r="AD36" s="77"/>
      <c r="AE36" s="113">
        <f>COUNTIFS('Raw Data'!$AN:$AN,"&lt;=" &amp;DATE(LEFT($AV$3, 4), MONTH("1 " &amp; AE$6 &amp; " " &amp; LEFT($AV$3, 4)) + 1, 0 ), 'Raw Data'!$AN:$AN,"&gt;" &amp;DATE(LEFT($AV$3, 4), MONTH("1 " &amp; AE$6 &amp; " " &amp; LEFT($AV$3, 4)), 0 ), 'Raw Data'!$O:$O,""&amp;'Raw Data'!$B$1,'Raw Data'!$D:$D,"&lt;&gt;*ithdr*",'Raw Data'!$D:$D,"&lt;&gt;*ancel*",'Raw Data'!$P:$P,"--", 'Raw Data'!$K:$K, "*" &amp; MID($A36, 2, 4) &amp;"*")
+
COUNTIFS( 'Raw Data'!$AN:$AN,"&lt;=" &amp;DATE(LEFT($AV$3, 4), MONTH("1 " &amp; AE$6 &amp; " " &amp; LEFT($AV$3, 4)) + 1, 0 ), 'Raw Data'!$AN:$AN,"&gt;" &amp;DATE(LEFT($AV$3, 4), MONTH("1 " &amp; AE$6 &amp; " " &amp; LEFT($AV$3, 4)), 0 ), 'Raw Data'!$P:$P,""&amp;'Raw Data'!$B$1,'Raw Data'!$D:$D,"&lt;&gt;*ithdr*",'Raw Data'!$D:$D,"&lt;&gt;*ancel*", 'Raw Data'!$K:$K,  "*" &amp; MID($A36, 2, 4) &amp;"*")</f>
        <v>0</v>
      </c>
      <c r="AF36" s="73"/>
      <c r="AG36" s="73"/>
      <c r="AH36" s="77"/>
      <c r="AI36" s="113">
        <f>COUNTIFS('Raw Data'!$AN:$AN,"&lt;=" &amp;DATE(LEFT($AV$3, 4), MONTH("1 " &amp; AI$6 &amp; " " &amp; LEFT($AV$3, 4)) + 1, 0 ), 'Raw Data'!$AN:$AN,"&gt;" &amp;DATE(LEFT($AV$3, 4), MONTH("1 " &amp; AI$6 &amp; " " &amp; LEFT($AV$3, 4)), 0 ), 'Raw Data'!$O:$O,""&amp;'Raw Data'!$B$1,'Raw Data'!$D:$D,"&lt;&gt;*ithdr*",'Raw Data'!$D:$D,"&lt;&gt;*ancel*",'Raw Data'!$P:$P,"--", 'Raw Data'!$K:$K, "*" &amp; MID($A36, 2, 4) &amp;"*")
+
COUNTIFS( 'Raw Data'!$AN:$AN,"&lt;=" &amp;DATE(LEFT($AV$3, 4), MONTH("1 " &amp; AI$6 &amp; " " &amp; LEFT($AV$3, 4)) + 1, 0 ), 'Raw Data'!$AN:$AN,"&gt;" &amp;DATE(LEFT($AV$3, 4), MONTH("1 " &amp; AI$6 &amp; " " &amp; LEFT($AV$3, 4)), 0 ), 'Raw Data'!$P:$P,""&amp;'Raw Data'!$B$1,'Raw Data'!$D:$D,"&lt;&gt;*ithdr*",'Raw Data'!$D:$D,"&lt;&gt;*ancel*", 'Raw Data'!$K:$K,  "*" &amp; MID($A36, 2, 4) &amp;"*")</f>
        <v>0</v>
      </c>
      <c r="AJ36" s="73"/>
      <c r="AK36" s="73"/>
      <c r="AL36" s="77"/>
      <c r="AM36" s="113">
        <f>COUNTIFS('Raw Data'!$AN:$AN,"&lt;=" &amp;DATE(LEFT($AV$3, 4), MONTH("1 " &amp; AM$6 &amp; " " &amp; LEFT($AV$3, 4)) + 1, 0 ), 'Raw Data'!$AN:$AN,"&gt;" &amp;DATE(LEFT($AV$3, 4), MONTH("1 " &amp; AM$6 &amp; " " &amp; LEFT($AV$3, 4)), 0 ), 'Raw Data'!$O:$O,""&amp;'Raw Data'!$B$1,'Raw Data'!$D:$D,"&lt;&gt;*ithdr*",'Raw Data'!$D:$D,"&lt;&gt;*ancel*",'Raw Data'!$P:$P,"--", 'Raw Data'!$K:$K, "*" &amp; MID($A36, 2, 4) &amp;"*")
+
COUNTIFS( 'Raw Data'!$AN:$AN,"&lt;=" &amp;DATE(LEFT($AV$3, 4), MONTH("1 " &amp; AM$6 &amp; " " &amp; LEFT($AV$3, 4)) + 1, 0 ), 'Raw Data'!$AN:$AN,"&gt;" &amp;DATE(LEFT($AV$3, 4), MONTH("1 " &amp; AM$6 &amp; " " &amp; LEFT($AV$3, 4)), 0 ), 'Raw Data'!$P:$P,""&amp;'Raw Data'!$B$1,'Raw Data'!$D:$D,"&lt;&gt;*ithdr*",'Raw Data'!$D:$D,"&lt;&gt;*ancel*", 'Raw Data'!$K:$K,  "*" &amp; MID($A36, 2, 4) &amp;"*")</f>
        <v>0</v>
      </c>
      <c r="AN36" s="73"/>
      <c r="AO36" s="73"/>
      <c r="AP36" s="77"/>
      <c r="AQ36" s="113">
        <f>COUNTIFS('Raw Data'!$AN:$AN,"&lt;=" &amp;DATE(LEFT($AV$3, 4), MONTH("1 " &amp; AQ$6 &amp; " " &amp; LEFT($AV$3, 4)) + 1, 0 ), 'Raw Data'!$AN:$AN,"&gt;" &amp;DATE(LEFT($AV$3, 4), MONTH("1 " &amp; AQ$6 &amp; " " &amp; LEFT($AV$3, 4)), 0 ), 'Raw Data'!$O:$O,""&amp;'Raw Data'!$B$1,'Raw Data'!$D:$D,"&lt;&gt;*ithdr*",'Raw Data'!$D:$D,"&lt;&gt;*ancel*",'Raw Data'!$P:$P,"--", 'Raw Data'!$K:$K, "*" &amp; MID($A36, 2, 4) &amp;"*")
+
COUNTIFS( 'Raw Data'!$AN:$AN,"&lt;=" &amp;DATE(LEFT($AV$3, 4), MONTH("1 " &amp; AQ$6 &amp; " " &amp; LEFT($AV$3, 4)) + 1, 0 ), 'Raw Data'!$AN:$AN,"&gt;" &amp;DATE(LEFT($AV$3, 4), MONTH("1 " &amp; AQ$6 &amp; " " &amp; LEFT($AV$3, 4)), 0 ), 'Raw Data'!$P:$P,""&amp;'Raw Data'!$B$1,'Raw Data'!$D:$D,"&lt;&gt;*ithdr*",'Raw Data'!$D:$D,"&lt;&gt;*ancel*", 'Raw Data'!$K:$K,  "*" &amp; MID($A36, 2, 4) &amp;"*")</f>
        <v>0</v>
      </c>
      <c r="AR36" s="73"/>
      <c r="AS36" s="73"/>
      <c r="AT36" s="77"/>
      <c r="AU36" s="113">
        <f>COUNTIFS('Raw Data'!$AN:$AN,"&lt;=" &amp;DATE(MID($AV$3, 15, 4), MONTH("1 " &amp; AU$6 &amp; " " &amp; MID($AV$3, 15, 4)) + 1, 0 ), 'Raw Data'!$AN:$AN,"&gt;" &amp;DATE(MID($AV$3, 15, 4), MONTH("1 " &amp; AU$6 &amp; " " &amp; MID($AV$3, 15, 4)), 0 ), 'Raw Data'!$O:$O,""&amp;'Raw Data'!$B$1,'Raw Data'!$D:$D,"&lt;&gt;*ithdr*",'Raw Data'!$D:$D,"&lt;&gt;*ancel*",'Raw Data'!$P:$P,"--", 'Raw Data'!$K:$K, "*" &amp; MID($A36, 2, 4) &amp;"*")
+
COUNTIFS( 'Raw Data'!$AN:$AN,"&lt;=" &amp;DATE(MID($AV$3, 15, 4), MONTH("1 " &amp; AU$6 &amp; " " &amp; MID($AV$3, 15, 4)) + 1, 0 ), 'Raw Data'!$AN:$AN,"&gt;" &amp;DATE(MID($AV$3, 15, 4), MONTH("1 " &amp; AU$6 &amp; " " &amp; MID($AV$3, 15, 4)), 0 ), 'Raw Data'!$P:$P,""&amp;'Raw Data'!$B$1,'Raw Data'!$D:$D,"&lt;&gt;*ithdr*",'Raw Data'!$D:$D,"&lt;&gt;*ancel*", 'Raw Data'!$K:$K,  "*" &amp; MID($A36, 2, 4) &amp;"*")</f>
        <v>0</v>
      </c>
      <c r="AV36" s="73"/>
      <c r="AW36" s="73"/>
      <c r="AX36" s="77"/>
      <c r="AY36" s="113">
        <f>COUNTIFS('Raw Data'!$AN:$AN,"&lt;=" &amp;DATE(MID($AV$3, 15, 4), MONTH("1 " &amp; AY$6 &amp; " " &amp; MID($AV$3, 15, 4)) + 1, 0 ), 'Raw Data'!$AN:$AN,"&gt;" &amp;DATE(MID($AV$3, 15, 4), MONTH("1 " &amp; AY$6 &amp; " " &amp; MID($AV$3, 15, 4)), 0 ), 'Raw Data'!$O:$O,""&amp;'Raw Data'!$B$1,'Raw Data'!$D:$D,"&lt;&gt;*ithdr*",'Raw Data'!$D:$D,"&lt;&gt;*ancel*",'Raw Data'!$P:$P,"--", 'Raw Data'!$K:$K, "*" &amp; MID($A36, 2, 4) &amp;"*")
+
COUNTIFS( 'Raw Data'!$AN:$AN,"&lt;=" &amp;DATE(MID($AV$3, 15, 4), MONTH("1 " &amp; AY$6 &amp; " " &amp; MID($AV$3, 15, 4)) + 1, 0 ), 'Raw Data'!$AN:$AN,"&gt;" &amp;DATE(MID($AV$3, 15, 4), MONTH("1 " &amp; AY$6 &amp; " " &amp; MID($AV$3, 15, 4)), 0 ), 'Raw Data'!$P:$P,""&amp;'Raw Data'!$B$1,'Raw Data'!$D:$D,"&lt;&gt;*ithdr*",'Raw Data'!$D:$D,"&lt;&gt;*ancel*", 'Raw Data'!$K:$K,  "*" &amp; MID($A36, 2, 4) &amp;"*")</f>
        <v>0</v>
      </c>
      <c r="AZ36" s="73"/>
      <c r="BA36" s="73"/>
      <c r="BB36" s="77"/>
      <c r="BC36" s="113">
        <f>COUNTIFS('Raw Data'!$AN:$AN,"&lt;=" &amp;DATE(MID($AV$3, 15, 4), MONTH("1 " &amp; BC$6 &amp; " " &amp; MID($AV$3, 15, 4)) + 1, 0 ), 'Raw Data'!$AN:$AN,"&gt;" &amp;DATE(MID($AV$3, 15, 4), MONTH("1 " &amp; BC$6 &amp; " " &amp; MID($AV$3, 15, 4)), 0 ), 'Raw Data'!$O:$O,""&amp;'Raw Data'!$B$1,'Raw Data'!$D:$D,"&lt;&gt;*ithdr*",'Raw Data'!$D:$D,"&lt;&gt;*ancel*",'Raw Data'!$P:$P,"--", 'Raw Data'!$K:$K, "*" &amp; MID($A36, 2, 4) &amp;"*")
+
COUNTIFS( 'Raw Data'!$AN:$AN,"&lt;=" &amp;DATE(MID($AV$3, 15, 4), MONTH("1 " &amp; BC$6 &amp; " " &amp; MID($AV$3, 15, 4)) + 1, 0 ), 'Raw Data'!$AN:$AN,"&gt;" &amp;DATE(MID($AV$3, 15, 4), MONTH("1 " &amp; BC$6 &amp; " " &amp; MID($AV$3, 15, 4)), 0 ), 'Raw Data'!$P:$P,""&amp;'Raw Data'!$B$1,'Raw Data'!$D:$D,"&lt;&gt;*ithdr*",'Raw Data'!$D:$D,"&lt;&gt;*ancel*", 'Raw Data'!$K:$K,  "*" &amp; MID($A36, 2, 4) &amp;"*")</f>
        <v>0</v>
      </c>
      <c r="BD36" s="73"/>
      <c r="BE36" s="73"/>
      <c r="BF36" s="77"/>
    </row>
    <row r="37" ht="12.75" customHeight="1">
      <c r="A37" s="114" t="s">
        <v>182</v>
      </c>
      <c r="B37" s="73"/>
      <c r="C37" s="73"/>
      <c r="D37" s="73"/>
      <c r="E37" s="73"/>
      <c r="F37" s="73"/>
      <c r="G37" s="73"/>
      <c r="H37" s="73"/>
      <c r="I37" s="73"/>
      <c r="J37" s="77"/>
      <c r="K37" s="115">
        <f>COUNTIFS('Raw Data'!$AN:$AN,"&lt;=" &amp;DATE(LEFT($AV$3, 4), MONTH("1 " &amp; K$6 &amp; " " &amp; LEFT($AV$3, 4)) + 1, 0 ), 'Raw Data'!$AN:$AN,"&gt;" &amp;DATE(LEFT($AV$3, 4), MONTH("1 " &amp; K$6 &amp; " " &amp; LEFT($AV$3, 4)), 0 ), 'Raw Data'!$O:$O,""&amp;'Raw Data'!$B$1,'Raw Data'!$D:$D,"&lt;&gt;*ithdr*",'Raw Data'!$D:$D,"&lt;&gt;*ancel*",'Raw Data'!$P:$P,"--", 'Raw Data'!$K:$K, "*" &amp; MID($A37, 2, 4) &amp;"*")
+
COUNTIFS( 'Raw Data'!$AN:$AN,"&lt;=" &amp;DATE(LEFT($AV$3, 4), MONTH("1 " &amp; K$6 &amp; " " &amp; LEFT($AV$3, 4)) + 1, 0 ), 'Raw Data'!$AN:$AN,"&gt;" &amp;DATE(LEFT($AV$3, 4), MONTH("1 " &amp; K$6 &amp; " " &amp; LEFT($AV$3, 4)), 0 ), 'Raw Data'!$P:$P,""&amp;'Raw Data'!$B$1,'Raw Data'!$D:$D,"&lt;&gt;*ithdr*",'Raw Data'!$D:$D,"&lt;&gt;*ancel*", 'Raw Data'!$K:$K,  "*" &amp; MID($A37, 2, 4) &amp;"*")</f>
        <v>0</v>
      </c>
      <c r="L37" s="73"/>
      <c r="M37" s="73"/>
      <c r="N37" s="77"/>
      <c r="O37" s="113">
        <f>COUNTIFS('Raw Data'!$AN:$AN,"&lt;=" &amp;DATE(LEFT($AV$3, 4), MONTH("1 " &amp; O$6 &amp; " " &amp; LEFT($AV$3, 4)) + 1, 0 ), 'Raw Data'!$AN:$AN,"&gt;" &amp;DATE(LEFT($AV$3, 4), MONTH("1 " &amp; O$6 &amp; " " &amp; LEFT($AV$3, 4)), 0 ), 'Raw Data'!$O:$O,""&amp;'Raw Data'!$B$1,'Raw Data'!$D:$D,"&lt;&gt;*ithdr*",'Raw Data'!$D:$D,"&lt;&gt;*ancel*",'Raw Data'!$P:$P,"--", 'Raw Data'!$K:$K, "*" &amp; MID($A37, 2, 4) &amp;"*")
+
COUNTIFS( 'Raw Data'!$AN:$AN,"&lt;=" &amp;DATE(LEFT($AV$3, 4), MONTH("1 " &amp; O$6 &amp; " " &amp; LEFT($AV$3, 4)) + 1, 0 ), 'Raw Data'!$AN:$AN,"&gt;" &amp;DATE(LEFT($AV$3, 4), MONTH("1 " &amp; O$6 &amp; " " &amp; LEFT($AV$3, 4)), 0 ), 'Raw Data'!$P:$P,""&amp;'Raw Data'!$B$1,'Raw Data'!$D:$D,"&lt;&gt;*ithdr*",'Raw Data'!$D:$D,"&lt;&gt;*ancel*", 'Raw Data'!$K:$K,  "*" &amp; MID($A37, 2, 4) &amp;"*")</f>
        <v>0</v>
      </c>
      <c r="P37" s="73"/>
      <c r="Q37" s="73"/>
      <c r="R37" s="77"/>
      <c r="S37" s="113">
        <f>COUNTIFS('Raw Data'!$AN:$AN,"&lt;=" &amp;DATE(LEFT($AV$3, 4), MONTH("1 " &amp; S$6 &amp; " " &amp; LEFT($AV$3, 4)) + 1, 0 ), 'Raw Data'!$AN:$AN,"&gt;" &amp;DATE(LEFT($AV$3, 4), MONTH("1 " &amp; S$6 &amp; " " &amp; LEFT($AV$3, 4)), 0 ), 'Raw Data'!$O:$O,""&amp;'Raw Data'!$B$1,'Raw Data'!$D:$D,"&lt;&gt;*ithdr*",'Raw Data'!$D:$D,"&lt;&gt;*ancel*",'Raw Data'!$P:$P,"--", 'Raw Data'!$K:$K, "*" &amp; MID($A37, 2, 4) &amp;"*")
+
COUNTIFS( 'Raw Data'!$AN:$AN,"&lt;=" &amp;DATE(LEFT($AV$3, 4), MONTH("1 " &amp; S$6 &amp; " " &amp; LEFT($AV$3, 4)) + 1, 0 ), 'Raw Data'!$AN:$AN,"&gt;" &amp;DATE(LEFT($AV$3, 4), MONTH("1 " &amp; S$6 &amp; " " &amp; LEFT($AV$3, 4)), 0 ), 'Raw Data'!$P:$P,""&amp;'Raw Data'!$B$1,'Raw Data'!$D:$D,"&lt;&gt;*ithdr*",'Raw Data'!$D:$D,"&lt;&gt;*ancel*", 'Raw Data'!$K:$K,  "*" &amp; MID($A37, 2, 4) &amp;"*")</f>
        <v>0</v>
      </c>
      <c r="T37" s="73"/>
      <c r="U37" s="73"/>
      <c r="V37" s="77"/>
      <c r="W37" s="113">
        <f>COUNTIFS('Raw Data'!$AN:$AN,"&lt;=" &amp;DATE(LEFT($AV$3, 4), MONTH("1 " &amp; W$6 &amp; " " &amp; LEFT($AV$3, 4)) + 1, 0 ), 'Raw Data'!$AN:$AN,"&gt;" &amp;DATE(LEFT($AV$3, 4), MONTH("1 " &amp; W$6 &amp; " " &amp; LEFT($AV$3, 4)), 0 ), 'Raw Data'!$O:$O,""&amp;'Raw Data'!$B$1,'Raw Data'!$D:$D,"&lt;&gt;*ithdr*",'Raw Data'!$D:$D,"&lt;&gt;*ancel*",'Raw Data'!$P:$P,"--", 'Raw Data'!$K:$K, "*" &amp; MID($A37, 2, 4) &amp;"*")
+
COUNTIFS( 'Raw Data'!$AN:$AN,"&lt;=" &amp;DATE(LEFT($AV$3, 4), MONTH("1 " &amp; W$6 &amp; " " &amp; LEFT($AV$3, 4)) + 1, 0 ), 'Raw Data'!$AN:$AN,"&gt;" &amp;DATE(LEFT($AV$3, 4), MONTH("1 " &amp; W$6 &amp; " " &amp; LEFT($AV$3, 4)), 0 ), 'Raw Data'!$P:$P,""&amp;'Raw Data'!$B$1,'Raw Data'!$D:$D,"&lt;&gt;*ithdr*",'Raw Data'!$D:$D,"&lt;&gt;*ancel*", 'Raw Data'!$K:$K,  "*" &amp; MID($A37, 2, 4) &amp;"*")</f>
        <v>0</v>
      </c>
      <c r="X37" s="73"/>
      <c r="Y37" s="73"/>
      <c r="Z37" s="77"/>
      <c r="AA37" s="113">
        <f>COUNTIFS('Raw Data'!$AN:$AN,"&lt;=" &amp;DATE(LEFT($AV$3, 4), MONTH("1 " &amp; AA$6 &amp; " " &amp; LEFT($AV$3, 4)) + 1, 0 ), 'Raw Data'!$AN:$AN,"&gt;" &amp;DATE(LEFT($AV$3, 4), MONTH("1 " &amp; AA$6 &amp; " " &amp; LEFT($AV$3, 4)), 0 ), 'Raw Data'!$O:$O,""&amp;'Raw Data'!$B$1,'Raw Data'!$D:$D,"&lt;&gt;*ithdr*",'Raw Data'!$D:$D,"&lt;&gt;*ancel*",'Raw Data'!$P:$P,"--", 'Raw Data'!$K:$K, "*" &amp; MID($A37, 2, 4) &amp;"*")
+
COUNTIFS( 'Raw Data'!$AN:$AN,"&lt;=" &amp;DATE(LEFT($AV$3, 4), MONTH("1 " &amp; AA$6 &amp; " " &amp; LEFT($AV$3, 4)) + 1, 0 ), 'Raw Data'!$AN:$AN,"&gt;" &amp;DATE(LEFT($AV$3, 4), MONTH("1 " &amp; AA$6 &amp; " " &amp; LEFT($AV$3, 4)), 0 ), 'Raw Data'!$P:$P,""&amp;'Raw Data'!$B$1,'Raw Data'!$D:$D,"&lt;&gt;*ithdr*",'Raw Data'!$D:$D,"&lt;&gt;*ancel*", 'Raw Data'!$K:$K,  "*" &amp; MID($A37, 2, 4) &amp;"*")</f>
        <v>0</v>
      </c>
      <c r="AB37" s="73"/>
      <c r="AC37" s="73"/>
      <c r="AD37" s="77"/>
      <c r="AE37" s="113">
        <f>COUNTIFS('Raw Data'!$AN:$AN,"&lt;=" &amp;DATE(LEFT($AV$3, 4), MONTH("1 " &amp; AE$6 &amp; " " &amp; LEFT($AV$3, 4)) + 1, 0 ), 'Raw Data'!$AN:$AN,"&gt;" &amp;DATE(LEFT($AV$3, 4), MONTH("1 " &amp; AE$6 &amp; " " &amp; LEFT($AV$3, 4)), 0 ), 'Raw Data'!$O:$O,""&amp;'Raw Data'!$B$1,'Raw Data'!$D:$D,"&lt;&gt;*ithdr*",'Raw Data'!$D:$D,"&lt;&gt;*ancel*",'Raw Data'!$P:$P,"--", 'Raw Data'!$K:$K, "*" &amp; MID($A37, 2, 4) &amp;"*")
+
COUNTIFS( 'Raw Data'!$AN:$AN,"&lt;=" &amp;DATE(LEFT($AV$3, 4), MONTH("1 " &amp; AE$6 &amp; " " &amp; LEFT($AV$3, 4)) + 1, 0 ), 'Raw Data'!$AN:$AN,"&gt;" &amp;DATE(LEFT($AV$3, 4), MONTH("1 " &amp; AE$6 &amp; " " &amp; LEFT($AV$3, 4)), 0 ), 'Raw Data'!$P:$P,""&amp;'Raw Data'!$B$1,'Raw Data'!$D:$D,"&lt;&gt;*ithdr*",'Raw Data'!$D:$D,"&lt;&gt;*ancel*", 'Raw Data'!$K:$K,  "*" &amp; MID($A37, 2, 4) &amp;"*")</f>
        <v>0</v>
      </c>
      <c r="AF37" s="73"/>
      <c r="AG37" s="73"/>
      <c r="AH37" s="77"/>
      <c r="AI37" s="113">
        <f>COUNTIFS('Raw Data'!$AN:$AN,"&lt;=" &amp;DATE(LEFT($AV$3, 4), MONTH("1 " &amp; AI$6 &amp; " " &amp; LEFT($AV$3, 4)) + 1, 0 ), 'Raw Data'!$AN:$AN,"&gt;" &amp;DATE(LEFT($AV$3, 4), MONTH("1 " &amp; AI$6 &amp; " " &amp; LEFT($AV$3, 4)), 0 ), 'Raw Data'!$O:$O,""&amp;'Raw Data'!$B$1,'Raw Data'!$D:$D,"&lt;&gt;*ithdr*",'Raw Data'!$D:$D,"&lt;&gt;*ancel*",'Raw Data'!$P:$P,"--", 'Raw Data'!$K:$K, "*" &amp; MID($A37, 2, 4) &amp;"*")
+
COUNTIFS( 'Raw Data'!$AN:$AN,"&lt;=" &amp;DATE(LEFT($AV$3, 4), MONTH("1 " &amp; AI$6 &amp; " " &amp; LEFT($AV$3, 4)) + 1, 0 ), 'Raw Data'!$AN:$AN,"&gt;" &amp;DATE(LEFT($AV$3, 4), MONTH("1 " &amp; AI$6 &amp; " " &amp; LEFT($AV$3, 4)), 0 ), 'Raw Data'!$P:$P,""&amp;'Raw Data'!$B$1,'Raw Data'!$D:$D,"&lt;&gt;*ithdr*",'Raw Data'!$D:$D,"&lt;&gt;*ancel*", 'Raw Data'!$K:$K,  "*" &amp; MID($A37, 2, 4) &amp;"*")</f>
        <v>0</v>
      </c>
      <c r="AJ37" s="73"/>
      <c r="AK37" s="73"/>
      <c r="AL37" s="77"/>
      <c r="AM37" s="113">
        <f>COUNTIFS('Raw Data'!$AN:$AN,"&lt;=" &amp;DATE(LEFT($AV$3, 4), MONTH("1 " &amp; AM$6 &amp; " " &amp; LEFT($AV$3, 4)) + 1, 0 ), 'Raw Data'!$AN:$AN,"&gt;" &amp;DATE(LEFT($AV$3, 4), MONTH("1 " &amp; AM$6 &amp; " " &amp; LEFT($AV$3, 4)), 0 ), 'Raw Data'!$O:$O,""&amp;'Raw Data'!$B$1,'Raw Data'!$D:$D,"&lt;&gt;*ithdr*",'Raw Data'!$D:$D,"&lt;&gt;*ancel*",'Raw Data'!$P:$P,"--", 'Raw Data'!$K:$K, "*" &amp; MID($A37, 2, 4) &amp;"*")
+
COUNTIFS( 'Raw Data'!$AN:$AN,"&lt;=" &amp;DATE(LEFT($AV$3, 4), MONTH("1 " &amp; AM$6 &amp; " " &amp; LEFT($AV$3, 4)) + 1, 0 ), 'Raw Data'!$AN:$AN,"&gt;" &amp;DATE(LEFT($AV$3, 4), MONTH("1 " &amp; AM$6 &amp; " " &amp; LEFT($AV$3, 4)), 0 ), 'Raw Data'!$P:$P,""&amp;'Raw Data'!$B$1,'Raw Data'!$D:$D,"&lt;&gt;*ithdr*",'Raw Data'!$D:$D,"&lt;&gt;*ancel*", 'Raw Data'!$K:$K,  "*" &amp; MID($A37, 2, 4) &amp;"*")</f>
        <v>0</v>
      </c>
      <c r="AN37" s="73"/>
      <c r="AO37" s="73"/>
      <c r="AP37" s="77"/>
      <c r="AQ37" s="113">
        <f>COUNTIFS('Raw Data'!$AN:$AN,"&lt;=" &amp;DATE(LEFT($AV$3, 4), MONTH("1 " &amp; AQ$6 &amp; " " &amp; LEFT($AV$3, 4)) + 1, 0 ), 'Raw Data'!$AN:$AN,"&gt;" &amp;DATE(LEFT($AV$3, 4), MONTH("1 " &amp; AQ$6 &amp; " " &amp; LEFT($AV$3, 4)), 0 ), 'Raw Data'!$O:$O,""&amp;'Raw Data'!$B$1,'Raw Data'!$D:$D,"&lt;&gt;*ithdr*",'Raw Data'!$D:$D,"&lt;&gt;*ancel*",'Raw Data'!$P:$P,"--", 'Raw Data'!$K:$K, "*" &amp; MID($A37, 2, 4) &amp;"*")
+
COUNTIFS( 'Raw Data'!$AN:$AN,"&lt;=" &amp;DATE(LEFT($AV$3, 4), MONTH("1 " &amp; AQ$6 &amp; " " &amp; LEFT($AV$3, 4)) + 1, 0 ), 'Raw Data'!$AN:$AN,"&gt;" &amp;DATE(LEFT($AV$3, 4), MONTH("1 " &amp; AQ$6 &amp; " " &amp; LEFT($AV$3, 4)), 0 ), 'Raw Data'!$P:$P,""&amp;'Raw Data'!$B$1,'Raw Data'!$D:$D,"&lt;&gt;*ithdr*",'Raw Data'!$D:$D,"&lt;&gt;*ancel*", 'Raw Data'!$K:$K,  "*" &amp; MID($A37, 2, 4) &amp;"*")</f>
        <v>0</v>
      </c>
      <c r="AR37" s="73"/>
      <c r="AS37" s="73"/>
      <c r="AT37" s="77"/>
      <c r="AU37" s="113">
        <f>COUNTIFS('Raw Data'!$AN:$AN,"&lt;=" &amp;DATE(MID($AV$3, 15, 4), MONTH("1 " &amp; AU$6 &amp; " " &amp; MID($AV$3, 15, 4)) + 1, 0 ), 'Raw Data'!$AN:$AN,"&gt;" &amp;DATE(MID($AV$3, 15, 4), MONTH("1 " &amp; AU$6 &amp; " " &amp; MID($AV$3, 15, 4)), 0 ), 'Raw Data'!$O:$O,""&amp;'Raw Data'!$B$1,'Raw Data'!$D:$D,"&lt;&gt;*ithdr*",'Raw Data'!$D:$D,"&lt;&gt;*ancel*",'Raw Data'!$P:$P,"--", 'Raw Data'!$K:$K, "*" &amp; MID($A37, 2, 4) &amp;"*")
+
COUNTIFS( 'Raw Data'!$AN:$AN,"&lt;=" &amp;DATE(MID($AV$3, 15, 4), MONTH("1 " &amp; AU$6 &amp; " " &amp; MID($AV$3, 15, 4)) + 1, 0 ), 'Raw Data'!$AN:$AN,"&gt;" &amp;DATE(MID($AV$3, 15, 4), MONTH("1 " &amp; AU$6 &amp; " " &amp; MID($AV$3, 15, 4)), 0 ), 'Raw Data'!$P:$P,""&amp;'Raw Data'!$B$1,'Raw Data'!$D:$D,"&lt;&gt;*ithdr*",'Raw Data'!$D:$D,"&lt;&gt;*ancel*", 'Raw Data'!$K:$K,  "*" &amp; MID($A37, 2, 4) &amp;"*")</f>
        <v>0</v>
      </c>
      <c r="AV37" s="73"/>
      <c r="AW37" s="73"/>
      <c r="AX37" s="77"/>
      <c r="AY37" s="113">
        <f>COUNTIFS('Raw Data'!$AN:$AN,"&lt;=" &amp;DATE(MID($AV$3, 15, 4), MONTH("1 " &amp; AY$6 &amp; " " &amp; MID($AV$3, 15, 4)) + 1, 0 ), 'Raw Data'!$AN:$AN,"&gt;" &amp;DATE(MID($AV$3, 15, 4), MONTH("1 " &amp; AY$6 &amp; " " &amp; MID($AV$3, 15, 4)), 0 ), 'Raw Data'!$O:$O,""&amp;'Raw Data'!$B$1,'Raw Data'!$D:$D,"&lt;&gt;*ithdr*",'Raw Data'!$D:$D,"&lt;&gt;*ancel*",'Raw Data'!$P:$P,"--", 'Raw Data'!$K:$K, "*" &amp; MID($A37, 2, 4) &amp;"*")
+
COUNTIFS( 'Raw Data'!$AN:$AN,"&lt;=" &amp;DATE(MID($AV$3, 15, 4), MONTH("1 " &amp; AY$6 &amp; " " &amp; MID($AV$3, 15, 4)) + 1, 0 ), 'Raw Data'!$AN:$AN,"&gt;" &amp;DATE(MID($AV$3, 15, 4), MONTH("1 " &amp; AY$6 &amp; " " &amp; MID($AV$3, 15, 4)), 0 ), 'Raw Data'!$P:$P,""&amp;'Raw Data'!$B$1,'Raw Data'!$D:$D,"&lt;&gt;*ithdr*",'Raw Data'!$D:$D,"&lt;&gt;*ancel*", 'Raw Data'!$K:$K,  "*" &amp; MID($A37, 2, 4) &amp;"*")</f>
        <v>0</v>
      </c>
      <c r="AZ37" s="73"/>
      <c r="BA37" s="73"/>
      <c r="BB37" s="77"/>
      <c r="BC37" s="113">
        <f>COUNTIFS('Raw Data'!$AN:$AN,"&lt;=" &amp;DATE(MID($AV$3, 15, 4), MONTH("1 " &amp; BC$6 &amp; " " &amp; MID($AV$3, 15, 4)) + 1, 0 ), 'Raw Data'!$AN:$AN,"&gt;" &amp;DATE(MID($AV$3, 15, 4), MONTH("1 " &amp; BC$6 &amp; " " &amp; MID($AV$3, 15, 4)), 0 ), 'Raw Data'!$O:$O,""&amp;'Raw Data'!$B$1,'Raw Data'!$D:$D,"&lt;&gt;*ithdr*",'Raw Data'!$D:$D,"&lt;&gt;*ancel*",'Raw Data'!$P:$P,"--", 'Raw Data'!$K:$K, "*" &amp; MID($A37, 2, 4) &amp;"*")
+
COUNTIFS( 'Raw Data'!$AN:$AN,"&lt;=" &amp;DATE(MID($AV$3, 15, 4), MONTH("1 " &amp; BC$6 &amp; " " &amp; MID($AV$3, 15, 4)) + 1, 0 ), 'Raw Data'!$AN:$AN,"&gt;" &amp;DATE(MID($AV$3, 15, 4), MONTH("1 " &amp; BC$6 &amp; " " &amp; MID($AV$3, 15, 4)), 0 ), 'Raw Data'!$P:$P,""&amp;'Raw Data'!$B$1,'Raw Data'!$D:$D,"&lt;&gt;*ithdr*",'Raw Data'!$D:$D,"&lt;&gt;*ancel*", 'Raw Data'!$K:$K,  "*" &amp; MID($A37, 2, 4) &amp;"*")</f>
        <v>0</v>
      </c>
      <c r="BD37" s="73"/>
      <c r="BE37" s="73"/>
      <c r="BF37" s="77"/>
    </row>
    <row r="38" ht="12.75" customHeight="1">
      <c r="A38" s="114" t="s">
        <v>183</v>
      </c>
      <c r="B38" s="73"/>
      <c r="C38" s="73"/>
      <c r="D38" s="73"/>
      <c r="E38" s="73"/>
      <c r="F38" s="73"/>
      <c r="G38" s="73"/>
      <c r="H38" s="73"/>
      <c r="I38" s="73"/>
      <c r="J38" s="77"/>
      <c r="K38" s="115">
        <f>COUNTIFS('Raw Data'!$AN:$AN,"&lt;=" &amp;DATE(LEFT($AV$3, 4), MONTH("1 " &amp; K$6 &amp; " " &amp; LEFT($AV$3, 4)) + 1, 0 ), 'Raw Data'!$AN:$AN,"&gt;" &amp;DATE(LEFT($AV$3, 4), MONTH("1 " &amp; K$6 &amp; " " &amp; LEFT($AV$3, 4)), 0 ), 'Raw Data'!$O:$O,""&amp;'Raw Data'!$B$1,'Raw Data'!$D:$D,"&lt;&gt;*ithdr*",'Raw Data'!$D:$D,"&lt;&gt;*ancel*",'Raw Data'!$P:$P,"--", 'Raw Data'!$K:$K, "*" &amp; MID($A38, 2, 4) &amp;"*")
+
COUNTIFS( 'Raw Data'!$AN:$AN,"&lt;=" &amp;DATE(LEFT($AV$3, 4), MONTH("1 " &amp; K$6 &amp; " " &amp; LEFT($AV$3, 4)) + 1, 0 ), 'Raw Data'!$AN:$AN,"&gt;" &amp;DATE(LEFT($AV$3, 4), MONTH("1 " &amp; K$6 &amp; " " &amp; LEFT($AV$3, 4)), 0 ), 'Raw Data'!$P:$P,""&amp;'Raw Data'!$B$1,'Raw Data'!$D:$D,"&lt;&gt;*ithdr*",'Raw Data'!$D:$D,"&lt;&gt;*ancel*", 'Raw Data'!$K:$K,  "*" &amp; MID($A38, 2, 4) &amp;"*")</f>
        <v>0</v>
      </c>
      <c r="L38" s="73"/>
      <c r="M38" s="73"/>
      <c r="N38" s="77"/>
      <c r="O38" s="113">
        <f>COUNTIFS('Raw Data'!$AN:$AN,"&lt;=" &amp;DATE(LEFT($AV$3, 4), MONTH("1 " &amp; O$6 &amp; " " &amp; LEFT($AV$3, 4)) + 1, 0 ), 'Raw Data'!$AN:$AN,"&gt;" &amp;DATE(LEFT($AV$3, 4), MONTH("1 " &amp; O$6 &amp; " " &amp; LEFT($AV$3, 4)), 0 ), 'Raw Data'!$O:$O,""&amp;'Raw Data'!$B$1,'Raw Data'!$D:$D,"&lt;&gt;*ithdr*",'Raw Data'!$D:$D,"&lt;&gt;*ancel*",'Raw Data'!$P:$P,"--", 'Raw Data'!$K:$K, "*" &amp; MID($A38, 2, 4) &amp;"*")
+
COUNTIFS( 'Raw Data'!$AN:$AN,"&lt;=" &amp;DATE(LEFT($AV$3, 4), MONTH("1 " &amp; O$6 &amp; " " &amp; LEFT($AV$3, 4)) + 1, 0 ), 'Raw Data'!$AN:$AN,"&gt;" &amp;DATE(LEFT($AV$3, 4), MONTH("1 " &amp; O$6 &amp; " " &amp; LEFT($AV$3, 4)), 0 ), 'Raw Data'!$P:$P,""&amp;'Raw Data'!$B$1,'Raw Data'!$D:$D,"&lt;&gt;*ithdr*",'Raw Data'!$D:$D,"&lt;&gt;*ancel*", 'Raw Data'!$K:$K,  "*" &amp; MID($A38, 2, 4) &amp;"*")</f>
        <v>0</v>
      </c>
      <c r="P38" s="73"/>
      <c r="Q38" s="73"/>
      <c r="R38" s="77"/>
      <c r="S38" s="113">
        <f>COUNTIFS('Raw Data'!$AN:$AN,"&lt;=" &amp;DATE(LEFT($AV$3, 4), MONTH("1 " &amp; S$6 &amp; " " &amp; LEFT($AV$3, 4)) + 1, 0 ), 'Raw Data'!$AN:$AN,"&gt;" &amp;DATE(LEFT($AV$3, 4), MONTH("1 " &amp; S$6 &amp; " " &amp; LEFT($AV$3, 4)), 0 ), 'Raw Data'!$O:$O,""&amp;'Raw Data'!$B$1,'Raw Data'!$D:$D,"&lt;&gt;*ithdr*",'Raw Data'!$D:$D,"&lt;&gt;*ancel*",'Raw Data'!$P:$P,"--", 'Raw Data'!$K:$K, "*" &amp; MID($A38, 2, 4) &amp;"*")
+
COUNTIFS( 'Raw Data'!$AN:$AN,"&lt;=" &amp;DATE(LEFT($AV$3, 4), MONTH("1 " &amp; S$6 &amp; " " &amp; LEFT($AV$3, 4)) + 1, 0 ), 'Raw Data'!$AN:$AN,"&gt;" &amp;DATE(LEFT($AV$3, 4), MONTH("1 " &amp; S$6 &amp; " " &amp; LEFT($AV$3, 4)), 0 ), 'Raw Data'!$P:$P,""&amp;'Raw Data'!$B$1,'Raw Data'!$D:$D,"&lt;&gt;*ithdr*",'Raw Data'!$D:$D,"&lt;&gt;*ancel*", 'Raw Data'!$K:$K,  "*" &amp; MID($A38, 2, 4) &amp;"*")</f>
        <v>0</v>
      </c>
      <c r="T38" s="73"/>
      <c r="U38" s="73"/>
      <c r="V38" s="77"/>
      <c r="W38" s="113">
        <f>COUNTIFS('Raw Data'!$AN:$AN,"&lt;=" &amp;DATE(LEFT($AV$3, 4), MONTH("1 " &amp; W$6 &amp; " " &amp; LEFT($AV$3, 4)) + 1, 0 ), 'Raw Data'!$AN:$AN,"&gt;" &amp;DATE(LEFT($AV$3, 4), MONTH("1 " &amp; W$6 &amp; " " &amp; LEFT($AV$3, 4)), 0 ), 'Raw Data'!$O:$O,""&amp;'Raw Data'!$B$1,'Raw Data'!$D:$D,"&lt;&gt;*ithdr*",'Raw Data'!$D:$D,"&lt;&gt;*ancel*",'Raw Data'!$P:$P,"--", 'Raw Data'!$K:$K, "*" &amp; MID($A38, 2, 4) &amp;"*")
+
COUNTIFS( 'Raw Data'!$AN:$AN,"&lt;=" &amp;DATE(LEFT($AV$3, 4), MONTH("1 " &amp; W$6 &amp; " " &amp; LEFT($AV$3, 4)) + 1, 0 ), 'Raw Data'!$AN:$AN,"&gt;" &amp;DATE(LEFT($AV$3, 4), MONTH("1 " &amp; W$6 &amp; " " &amp; LEFT($AV$3, 4)), 0 ), 'Raw Data'!$P:$P,""&amp;'Raw Data'!$B$1,'Raw Data'!$D:$D,"&lt;&gt;*ithdr*",'Raw Data'!$D:$D,"&lt;&gt;*ancel*", 'Raw Data'!$K:$K,  "*" &amp; MID($A38, 2, 4) &amp;"*")</f>
        <v>0</v>
      </c>
      <c r="X38" s="73"/>
      <c r="Y38" s="73"/>
      <c r="Z38" s="77"/>
      <c r="AA38" s="113">
        <f>COUNTIFS('Raw Data'!$AN:$AN,"&lt;=" &amp;DATE(LEFT($AV$3, 4), MONTH("1 " &amp; AA$6 &amp; " " &amp; LEFT($AV$3, 4)) + 1, 0 ), 'Raw Data'!$AN:$AN,"&gt;" &amp;DATE(LEFT($AV$3, 4), MONTH("1 " &amp; AA$6 &amp; " " &amp; LEFT($AV$3, 4)), 0 ), 'Raw Data'!$O:$O,""&amp;'Raw Data'!$B$1,'Raw Data'!$D:$D,"&lt;&gt;*ithdr*",'Raw Data'!$D:$D,"&lt;&gt;*ancel*",'Raw Data'!$P:$P,"--", 'Raw Data'!$K:$K, "*" &amp; MID($A38, 2, 4) &amp;"*")
+
COUNTIFS( 'Raw Data'!$AN:$AN,"&lt;=" &amp;DATE(LEFT($AV$3, 4), MONTH("1 " &amp; AA$6 &amp; " " &amp; LEFT($AV$3, 4)) + 1, 0 ), 'Raw Data'!$AN:$AN,"&gt;" &amp;DATE(LEFT($AV$3, 4), MONTH("1 " &amp; AA$6 &amp; " " &amp; LEFT($AV$3, 4)), 0 ), 'Raw Data'!$P:$P,""&amp;'Raw Data'!$B$1,'Raw Data'!$D:$D,"&lt;&gt;*ithdr*",'Raw Data'!$D:$D,"&lt;&gt;*ancel*", 'Raw Data'!$K:$K,  "*" &amp; MID($A38, 2, 4) &amp;"*")</f>
        <v>0</v>
      </c>
      <c r="AB38" s="73"/>
      <c r="AC38" s="73"/>
      <c r="AD38" s="77"/>
      <c r="AE38" s="113">
        <f>COUNTIFS('Raw Data'!$AN:$AN,"&lt;=" &amp;DATE(LEFT($AV$3, 4), MONTH("1 " &amp; AE$6 &amp; " " &amp; LEFT($AV$3, 4)) + 1, 0 ), 'Raw Data'!$AN:$AN,"&gt;" &amp;DATE(LEFT($AV$3, 4), MONTH("1 " &amp; AE$6 &amp; " " &amp; LEFT($AV$3, 4)), 0 ), 'Raw Data'!$O:$O,""&amp;'Raw Data'!$B$1,'Raw Data'!$D:$D,"&lt;&gt;*ithdr*",'Raw Data'!$D:$D,"&lt;&gt;*ancel*",'Raw Data'!$P:$P,"--", 'Raw Data'!$K:$K, "*" &amp; MID($A38, 2, 4) &amp;"*")
+
COUNTIFS( 'Raw Data'!$AN:$AN,"&lt;=" &amp;DATE(LEFT($AV$3, 4), MONTH("1 " &amp; AE$6 &amp; " " &amp; LEFT($AV$3, 4)) + 1, 0 ), 'Raw Data'!$AN:$AN,"&gt;" &amp;DATE(LEFT($AV$3, 4), MONTH("1 " &amp; AE$6 &amp; " " &amp; LEFT($AV$3, 4)), 0 ), 'Raw Data'!$P:$P,""&amp;'Raw Data'!$B$1,'Raw Data'!$D:$D,"&lt;&gt;*ithdr*",'Raw Data'!$D:$D,"&lt;&gt;*ancel*", 'Raw Data'!$K:$K,  "*" &amp; MID($A38, 2, 4) &amp;"*")</f>
        <v>0</v>
      </c>
      <c r="AF38" s="73"/>
      <c r="AG38" s="73"/>
      <c r="AH38" s="77"/>
      <c r="AI38" s="113">
        <f>COUNTIFS('Raw Data'!$AN:$AN,"&lt;=" &amp;DATE(LEFT($AV$3, 4), MONTH("1 " &amp; AI$6 &amp; " " &amp; LEFT($AV$3, 4)) + 1, 0 ), 'Raw Data'!$AN:$AN,"&gt;" &amp;DATE(LEFT($AV$3, 4), MONTH("1 " &amp; AI$6 &amp; " " &amp; LEFT($AV$3, 4)), 0 ), 'Raw Data'!$O:$O,""&amp;'Raw Data'!$B$1,'Raw Data'!$D:$D,"&lt;&gt;*ithdr*",'Raw Data'!$D:$D,"&lt;&gt;*ancel*",'Raw Data'!$P:$P,"--", 'Raw Data'!$K:$K, "*" &amp; MID($A38, 2, 4) &amp;"*")
+
COUNTIFS( 'Raw Data'!$AN:$AN,"&lt;=" &amp;DATE(LEFT($AV$3, 4), MONTH("1 " &amp; AI$6 &amp; " " &amp; LEFT($AV$3, 4)) + 1, 0 ), 'Raw Data'!$AN:$AN,"&gt;" &amp;DATE(LEFT($AV$3, 4), MONTH("1 " &amp; AI$6 &amp; " " &amp; LEFT($AV$3, 4)), 0 ), 'Raw Data'!$P:$P,""&amp;'Raw Data'!$B$1,'Raw Data'!$D:$D,"&lt;&gt;*ithdr*",'Raw Data'!$D:$D,"&lt;&gt;*ancel*", 'Raw Data'!$K:$K,  "*" &amp; MID($A38, 2, 4) &amp;"*")</f>
        <v>0</v>
      </c>
      <c r="AJ38" s="73"/>
      <c r="AK38" s="73"/>
      <c r="AL38" s="77"/>
      <c r="AM38" s="113">
        <f>COUNTIFS('Raw Data'!$AN:$AN,"&lt;=" &amp;DATE(LEFT($AV$3, 4), MONTH("1 " &amp; AM$6 &amp; " " &amp; LEFT($AV$3, 4)) + 1, 0 ), 'Raw Data'!$AN:$AN,"&gt;" &amp;DATE(LEFT($AV$3, 4), MONTH("1 " &amp; AM$6 &amp; " " &amp; LEFT($AV$3, 4)), 0 ), 'Raw Data'!$O:$O,""&amp;'Raw Data'!$B$1,'Raw Data'!$D:$D,"&lt;&gt;*ithdr*",'Raw Data'!$D:$D,"&lt;&gt;*ancel*",'Raw Data'!$P:$P,"--", 'Raw Data'!$K:$K, "*" &amp; MID($A38, 2, 4) &amp;"*")
+
COUNTIFS( 'Raw Data'!$AN:$AN,"&lt;=" &amp;DATE(LEFT($AV$3, 4), MONTH("1 " &amp; AM$6 &amp; " " &amp; LEFT($AV$3, 4)) + 1, 0 ), 'Raw Data'!$AN:$AN,"&gt;" &amp;DATE(LEFT($AV$3, 4), MONTH("1 " &amp; AM$6 &amp; " " &amp; LEFT($AV$3, 4)), 0 ), 'Raw Data'!$P:$P,""&amp;'Raw Data'!$B$1,'Raw Data'!$D:$D,"&lt;&gt;*ithdr*",'Raw Data'!$D:$D,"&lt;&gt;*ancel*", 'Raw Data'!$K:$K,  "*" &amp; MID($A38, 2, 4) &amp;"*")</f>
        <v>0</v>
      </c>
      <c r="AN38" s="73"/>
      <c r="AO38" s="73"/>
      <c r="AP38" s="77"/>
      <c r="AQ38" s="113">
        <f>COUNTIFS('Raw Data'!$AN:$AN,"&lt;=" &amp;DATE(LEFT($AV$3, 4), MONTH("1 " &amp; AQ$6 &amp; " " &amp; LEFT($AV$3, 4)) + 1, 0 ), 'Raw Data'!$AN:$AN,"&gt;" &amp;DATE(LEFT($AV$3, 4), MONTH("1 " &amp; AQ$6 &amp; " " &amp; LEFT($AV$3, 4)), 0 ), 'Raw Data'!$O:$O,""&amp;'Raw Data'!$B$1,'Raw Data'!$D:$D,"&lt;&gt;*ithdr*",'Raw Data'!$D:$D,"&lt;&gt;*ancel*",'Raw Data'!$P:$P,"--", 'Raw Data'!$K:$K, "*" &amp; MID($A38, 2, 4) &amp;"*")
+
COUNTIFS( 'Raw Data'!$AN:$AN,"&lt;=" &amp;DATE(LEFT($AV$3, 4), MONTH("1 " &amp; AQ$6 &amp; " " &amp; LEFT($AV$3, 4)) + 1, 0 ), 'Raw Data'!$AN:$AN,"&gt;" &amp;DATE(LEFT($AV$3, 4), MONTH("1 " &amp; AQ$6 &amp; " " &amp; LEFT($AV$3, 4)), 0 ), 'Raw Data'!$P:$P,""&amp;'Raw Data'!$B$1,'Raw Data'!$D:$D,"&lt;&gt;*ithdr*",'Raw Data'!$D:$D,"&lt;&gt;*ancel*", 'Raw Data'!$K:$K,  "*" &amp; MID($A38, 2, 4) &amp;"*")</f>
        <v>0</v>
      </c>
      <c r="AR38" s="73"/>
      <c r="AS38" s="73"/>
      <c r="AT38" s="77"/>
      <c r="AU38" s="113">
        <f>COUNTIFS('Raw Data'!$AN:$AN,"&lt;=" &amp;DATE(MID($AV$3, 15, 4), MONTH("1 " &amp; AU$6 &amp; " " &amp; MID($AV$3, 15, 4)) + 1, 0 ), 'Raw Data'!$AN:$AN,"&gt;" &amp;DATE(MID($AV$3, 15, 4), MONTH("1 " &amp; AU$6 &amp; " " &amp; MID($AV$3, 15, 4)), 0 ), 'Raw Data'!$O:$O,""&amp;'Raw Data'!$B$1,'Raw Data'!$D:$D,"&lt;&gt;*ithdr*",'Raw Data'!$D:$D,"&lt;&gt;*ancel*",'Raw Data'!$P:$P,"--", 'Raw Data'!$K:$K, "*" &amp; MID($A38, 2, 4) &amp;"*")
+
COUNTIFS( 'Raw Data'!$AN:$AN,"&lt;=" &amp;DATE(MID($AV$3, 15, 4), MONTH("1 " &amp; AU$6 &amp; " " &amp; MID($AV$3, 15, 4)) + 1, 0 ), 'Raw Data'!$AN:$AN,"&gt;" &amp;DATE(MID($AV$3, 15, 4), MONTH("1 " &amp; AU$6 &amp; " " &amp; MID($AV$3, 15, 4)), 0 ), 'Raw Data'!$P:$P,""&amp;'Raw Data'!$B$1,'Raw Data'!$D:$D,"&lt;&gt;*ithdr*",'Raw Data'!$D:$D,"&lt;&gt;*ancel*", 'Raw Data'!$K:$K,  "*" &amp; MID($A38, 2, 4) &amp;"*")</f>
        <v>0</v>
      </c>
      <c r="AV38" s="73"/>
      <c r="AW38" s="73"/>
      <c r="AX38" s="77"/>
      <c r="AY38" s="113">
        <f>COUNTIFS('Raw Data'!$AN:$AN,"&lt;=" &amp;DATE(MID($AV$3, 15, 4), MONTH("1 " &amp; AY$6 &amp; " " &amp; MID($AV$3, 15, 4)) + 1, 0 ), 'Raw Data'!$AN:$AN,"&gt;" &amp;DATE(MID($AV$3, 15, 4), MONTH("1 " &amp; AY$6 &amp; " " &amp; MID($AV$3, 15, 4)), 0 ), 'Raw Data'!$O:$O,""&amp;'Raw Data'!$B$1,'Raw Data'!$D:$D,"&lt;&gt;*ithdr*",'Raw Data'!$D:$D,"&lt;&gt;*ancel*",'Raw Data'!$P:$P,"--", 'Raw Data'!$K:$K, "*" &amp; MID($A38, 2, 4) &amp;"*")
+
COUNTIFS( 'Raw Data'!$AN:$AN,"&lt;=" &amp;DATE(MID($AV$3, 15, 4), MONTH("1 " &amp; AY$6 &amp; " " &amp; MID($AV$3, 15, 4)) + 1, 0 ), 'Raw Data'!$AN:$AN,"&gt;" &amp;DATE(MID($AV$3, 15, 4), MONTH("1 " &amp; AY$6 &amp; " " &amp; MID($AV$3, 15, 4)), 0 ), 'Raw Data'!$P:$P,""&amp;'Raw Data'!$B$1,'Raw Data'!$D:$D,"&lt;&gt;*ithdr*",'Raw Data'!$D:$D,"&lt;&gt;*ancel*", 'Raw Data'!$K:$K,  "*" &amp; MID($A38, 2, 4) &amp;"*")</f>
        <v>0</v>
      </c>
      <c r="AZ38" s="73"/>
      <c r="BA38" s="73"/>
      <c r="BB38" s="77"/>
      <c r="BC38" s="113">
        <f>COUNTIFS('Raw Data'!$AN:$AN,"&lt;=" &amp;DATE(MID($AV$3, 15, 4), MONTH("1 " &amp; BC$6 &amp; " " &amp; MID($AV$3, 15, 4)) + 1, 0 ), 'Raw Data'!$AN:$AN,"&gt;" &amp;DATE(MID($AV$3, 15, 4), MONTH("1 " &amp; BC$6 &amp; " " &amp; MID($AV$3, 15, 4)), 0 ), 'Raw Data'!$O:$O,""&amp;'Raw Data'!$B$1,'Raw Data'!$D:$D,"&lt;&gt;*ithdr*",'Raw Data'!$D:$D,"&lt;&gt;*ancel*",'Raw Data'!$P:$P,"--", 'Raw Data'!$K:$K, "*" &amp; MID($A38, 2, 4) &amp;"*")
+
COUNTIFS( 'Raw Data'!$AN:$AN,"&lt;=" &amp;DATE(MID($AV$3, 15, 4), MONTH("1 " &amp; BC$6 &amp; " " &amp; MID($AV$3, 15, 4)) + 1, 0 ), 'Raw Data'!$AN:$AN,"&gt;" &amp;DATE(MID($AV$3, 15, 4), MONTH("1 " &amp; BC$6 &amp; " " &amp; MID($AV$3, 15, 4)), 0 ), 'Raw Data'!$P:$P,""&amp;'Raw Data'!$B$1,'Raw Data'!$D:$D,"&lt;&gt;*ithdr*",'Raw Data'!$D:$D,"&lt;&gt;*ancel*", 'Raw Data'!$K:$K,  "*" &amp; MID($A38, 2, 4) &amp;"*")</f>
        <v>0</v>
      </c>
      <c r="BD38" s="73"/>
      <c r="BE38" s="73"/>
      <c r="BF38" s="77"/>
    </row>
    <row r="39" ht="12.75" customHeight="1">
      <c r="A39" s="114" t="s">
        <v>184</v>
      </c>
      <c r="B39" s="73"/>
      <c r="C39" s="73"/>
      <c r="D39" s="73"/>
      <c r="E39" s="73"/>
      <c r="F39" s="73"/>
      <c r="G39" s="73"/>
      <c r="H39" s="73"/>
      <c r="I39" s="73"/>
      <c r="J39" s="77"/>
      <c r="K39" s="115">
        <f>COUNTIFS('Raw Data'!$AN:$AN,"&lt;=" &amp;DATE(LEFT($AV$3, 4), MONTH("1 " &amp; K$6 &amp; " " &amp; LEFT($AV$3, 4)) + 1, 0 ), 'Raw Data'!$AN:$AN,"&gt;" &amp;DATE(LEFT($AV$3, 4), MONTH("1 " &amp; K$6 &amp; " " &amp; LEFT($AV$3, 4)), 0 ), 'Raw Data'!$O:$O,""&amp;'Raw Data'!$B$1,'Raw Data'!$D:$D,"&lt;&gt;*ithdr*",'Raw Data'!$D:$D,"&lt;&gt;*ancel*",'Raw Data'!$P:$P,"--", 'Raw Data'!$K:$K, "*" &amp; MID($A39, 2, 4) &amp;"*")
+
COUNTIFS( 'Raw Data'!$AN:$AN,"&lt;=" &amp;DATE(LEFT($AV$3, 4), MONTH("1 " &amp; K$6 &amp; " " &amp; LEFT($AV$3, 4)) + 1, 0 ), 'Raw Data'!$AN:$AN,"&gt;" &amp;DATE(LEFT($AV$3, 4), MONTH("1 " &amp; K$6 &amp; " " &amp; LEFT($AV$3, 4)), 0 ), 'Raw Data'!$P:$P,""&amp;'Raw Data'!$B$1,'Raw Data'!$D:$D,"&lt;&gt;*ithdr*",'Raw Data'!$D:$D,"&lt;&gt;*ancel*", 'Raw Data'!$K:$K,  "*" &amp; MID($A39, 2, 4) &amp;"*")</f>
        <v>0</v>
      </c>
      <c r="L39" s="73"/>
      <c r="M39" s="73"/>
      <c r="N39" s="77"/>
      <c r="O39" s="113">
        <f>COUNTIFS('Raw Data'!$AN:$AN,"&lt;=" &amp;DATE(LEFT($AV$3, 4), MONTH("1 " &amp; O$6 &amp; " " &amp; LEFT($AV$3, 4)) + 1, 0 ), 'Raw Data'!$AN:$AN,"&gt;" &amp;DATE(LEFT($AV$3, 4), MONTH("1 " &amp; O$6 &amp; " " &amp; LEFT($AV$3, 4)), 0 ), 'Raw Data'!$O:$O,""&amp;'Raw Data'!$B$1,'Raw Data'!$D:$D,"&lt;&gt;*ithdr*",'Raw Data'!$D:$D,"&lt;&gt;*ancel*",'Raw Data'!$P:$P,"--", 'Raw Data'!$K:$K, "*" &amp; MID($A39, 2, 4) &amp;"*")
+
COUNTIFS( 'Raw Data'!$AN:$AN,"&lt;=" &amp;DATE(LEFT($AV$3, 4), MONTH("1 " &amp; O$6 &amp; " " &amp; LEFT($AV$3, 4)) + 1, 0 ), 'Raw Data'!$AN:$AN,"&gt;" &amp;DATE(LEFT($AV$3, 4), MONTH("1 " &amp; O$6 &amp; " " &amp; LEFT($AV$3, 4)), 0 ), 'Raw Data'!$P:$P,""&amp;'Raw Data'!$B$1,'Raw Data'!$D:$D,"&lt;&gt;*ithdr*",'Raw Data'!$D:$D,"&lt;&gt;*ancel*", 'Raw Data'!$K:$K,  "*" &amp; MID($A39, 2, 4) &amp;"*")</f>
        <v>0</v>
      </c>
      <c r="P39" s="73"/>
      <c r="Q39" s="73"/>
      <c r="R39" s="77"/>
      <c r="S39" s="113">
        <f>COUNTIFS('Raw Data'!$AN:$AN,"&lt;=" &amp;DATE(LEFT($AV$3, 4), MONTH("1 " &amp; S$6 &amp; " " &amp; LEFT($AV$3, 4)) + 1, 0 ), 'Raw Data'!$AN:$AN,"&gt;" &amp;DATE(LEFT($AV$3, 4), MONTH("1 " &amp; S$6 &amp; " " &amp; LEFT($AV$3, 4)), 0 ), 'Raw Data'!$O:$O,""&amp;'Raw Data'!$B$1,'Raw Data'!$D:$D,"&lt;&gt;*ithdr*",'Raw Data'!$D:$D,"&lt;&gt;*ancel*",'Raw Data'!$P:$P,"--", 'Raw Data'!$K:$K, "*" &amp; MID($A39, 2, 4) &amp;"*")
+
COUNTIFS( 'Raw Data'!$AN:$AN,"&lt;=" &amp;DATE(LEFT($AV$3, 4), MONTH("1 " &amp; S$6 &amp; " " &amp; LEFT($AV$3, 4)) + 1, 0 ), 'Raw Data'!$AN:$AN,"&gt;" &amp;DATE(LEFT($AV$3, 4), MONTH("1 " &amp; S$6 &amp; " " &amp; LEFT($AV$3, 4)), 0 ), 'Raw Data'!$P:$P,""&amp;'Raw Data'!$B$1,'Raw Data'!$D:$D,"&lt;&gt;*ithdr*",'Raw Data'!$D:$D,"&lt;&gt;*ancel*", 'Raw Data'!$K:$K,  "*" &amp; MID($A39, 2, 4) &amp;"*")</f>
        <v>0</v>
      </c>
      <c r="T39" s="73"/>
      <c r="U39" s="73"/>
      <c r="V39" s="77"/>
      <c r="W39" s="113">
        <f>COUNTIFS('Raw Data'!$AN:$AN,"&lt;=" &amp;DATE(LEFT($AV$3, 4), MONTH("1 " &amp; W$6 &amp; " " &amp; LEFT($AV$3, 4)) + 1, 0 ), 'Raw Data'!$AN:$AN,"&gt;" &amp;DATE(LEFT($AV$3, 4), MONTH("1 " &amp; W$6 &amp; " " &amp; LEFT($AV$3, 4)), 0 ), 'Raw Data'!$O:$O,""&amp;'Raw Data'!$B$1,'Raw Data'!$D:$D,"&lt;&gt;*ithdr*",'Raw Data'!$D:$D,"&lt;&gt;*ancel*",'Raw Data'!$P:$P,"--", 'Raw Data'!$K:$K, "*" &amp; MID($A39, 2, 4) &amp;"*")
+
COUNTIFS( 'Raw Data'!$AN:$AN,"&lt;=" &amp;DATE(LEFT($AV$3, 4), MONTH("1 " &amp; W$6 &amp; " " &amp; LEFT($AV$3, 4)) + 1, 0 ), 'Raw Data'!$AN:$AN,"&gt;" &amp;DATE(LEFT($AV$3, 4), MONTH("1 " &amp; W$6 &amp; " " &amp; LEFT($AV$3, 4)), 0 ), 'Raw Data'!$P:$P,""&amp;'Raw Data'!$B$1,'Raw Data'!$D:$D,"&lt;&gt;*ithdr*",'Raw Data'!$D:$D,"&lt;&gt;*ancel*", 'Raw Data'!$K:$K,  "*" &amp; MID($A39, 2, 4) &amp;"*")</f>
        <v>0</v>
      </c>
      <c r="X39" s="73"/>
      <c r="Y39" s="73"/>
      <c r="Z39" s="77"/>
      <c r="AA39" s="113">
        <f>COUNTIFS('Raw Data'!$AN:$AN,"&lt;=" &amp;DATE(LEFT($AV$3, 4), MONTH("1 " &amp; AA$6 &amp; " " &amp; LEFT($AV$3, 4)) + 1, 0 ), 'Raw Data'!$AN:$AN,"&gt;" &amp;DATE(LEFT($AV$3, 4), MONTH("1 " &amp; AA$6 &amp; " " &amp; LEFT($AV$3, 4)), 0 ), 'Raw Data'!$O:$O,""&amp;'Raw Data'!$B$1,'Raw Data'!$D:$D,"&lt;&gt;*ithdr*",'Raw Data'!$D:$D,"&lt;&gt;*ancel*",'Raw Data'!$P:$P,"--", 'Raw Data'!$K:$K, "*" &amp; MID($A39, 2, 4) &amp;"*")
+
COUNTIFS( 'Raw Data'!$AN:$AN,"&lt;=" &amp;DATE(LEFT($AV$3, 4), MONTH("1 " &amp; AA$6 &amp; " " &amp; LEFT($AV$3, 4)) + 1, 0 ), 'Raw Data'!$AN:$AN,"&gt;" &amp;DATE(LEFT($AV$3, 4), MONTH("1 " &amp; AA$6 &amp; " " &amp; LEFT($AV$3, 4)), 0 ), 'Raw Data'!$P:$P,""&amp;'Raw Data'!$B$1,'Raw Data'!$D:$D,"&lt;&gt;*ithdr*",'Raw Data'!$D:$D,"&lt;&gt;*ancel*", 'Raw Data'!$K:$K,  "*" &amp; MID($A39, 2, 4) &amp;"*")</f>
        <v>0</v>
      </c>
      <c r="AB39" s="73"/>
      <c r="AC39" s="73"/>
      <c r="AD39" s="77"/>
      <c r="AE39" s="113">
        <f>COUNTIFS('Raw Data'!$AN:$AN,"&lt;=" &amp;DATE(LEFT($AV$3, 4), MONTH("1 " &amp; AE$6 &amp; " " &amp; LEFT($AV$3, 4)) + 1, 0 ), 'Raw Data'!$AN:$AN,"&gt;" &amp;DATE(LEFT($AV$3, 4), MONTH("1 " &amp; AE$6 &amp; " " &amp; LEFT($AV$3, 4)), 0 ), 'Raw Data'!$O:$O,""&amp;'Raw Data'!$B$1,'Raw Data'!$D:$D,"&lt;&gt;*ithdr*",'Raw Data'!$D:$D,"&lt;&gt;*ancel*",'Raw Data'!$P:$P,"--", 'Raw Data'!$K:$K, "*" &amp; MID($A39, 2, 4) &amp;"*")
+
COUNTIFS( 'Raw Data'!$AN:$AN,"&lt;=" &amp;DATE(LEFT($AV$3, 4), MONTH("1 " &amp; AE$6 &amp; " " &amp; LEFT($AV$3, 4)) + 1, 0 ), 'Raw Data'!$AN:$AN,"&gt;" &amp;DATE(LEFT($AV$3, 4), MONTH("1 " &amp; AE$6 &amp; " " &amp; LEFT($AV$3, 4)), 0 ), 'Raw Data'!$P:$P,""&amp;'Raw Data'!$B$1,'Raw Data'!$D:$D,"&lt;&gt;*ithdr*",'Raw Data'!$D:$D,"&lt;&gt;*ancel*", 'Raw Data'!$K:$K,  "*" &amp; MID($A39, 2, 4) &amp;"*")</f>
        <v>0</v>
      </c>
      <c r="AF39" s="73"/>
      <c r="AG39" s="73"/>
      <c r="AH39" s="77"/>
      <c r="AI39" s="113">
        <f>COUNTIFS('Raw Data'!$AN:$AN,"&lt;=" &amp;DATE(LEFT($AV$3, 4), MONTH("1 " &amp; AI$6 &amp; " " &amp; LEFT($AV$3, 4)) + 1, 0 ), 'Raw Data'!$AN:$AN,"&gt;" &amp;DATE(LEFT($AV$3, 4), MONTH("1 " &amp; AI$6 &amp; " " &amp; LEFT($AV$3, 4)), 0 ), 'Raw Data'!$O:$O,""&amp;'Raw Data'!$B$1,'Raw Data'!$D:$D,"&lt;&gt;*ithdr*",'Raw Data'!$D:$D,"&lt;&gt;*ancel*",'Raw Data'!$P:$P,"--", 'Raw Data'!$K:$K, "*" &amp; MID($A39, 2, 4) &amp;"*")
+
COUNTIFS( 'Raw Data'!$AN:$AN,"&lt;=" &amp;DATE(LEFT($AV$3, 4), MONTH("1 " &amp; AI$6 &amp; " " &amp; LEFT($AV$3, 4)) + 1, 0 ), 'Raw Data'!$AN:$AN,"&gt;" &amp;DATE(LEFT($AV$3, 4), MONTH("1 " &amp; AI$6 &amp; " " &amp; LEFT($AV$3, 4)), 0 ), 'Raw Data'!$P:$P,""&amp;'Raw Data'!$B$1,'Raw Data'!$D:$D,"&lt;&gt;*ithdr*",'Raw Data'!$D:$D,"&lt;&gt;*ancel*", 'Raw Data'!$K:$K,  "*" &amp; MID($A39, 2, 4) &amp;"*")</f>
        <v>0</v>
      </c>
      <c r="AJ39" s="73"/>
      <c r="AK39" s="73"/>
      <c r="AL39" s="77"/>
      <c r="AM39" s="113">
        <f>COUNTIFS('Raw Data'!$AN:$AN,"&lt;=" &amp;DATE(LEFT($AV$3, 4), MONTH("1 " &amp; AM$6 &amp; " " &amp; LEFT($AV$3, 4)) + 1, 0 ), 'Raw Data'!$AN:$AN,"&gt;" &amp;DATE(LEFT($AV$3, 4), MONTH("1 " &amp; AM$6 &amp; " " &amp; LEFT($AV$3, 4)), 0 ), 'Raw Data'!$O:$O,""&amp;'Raw Data'!$B$1,'Raw Data'!$D:$D,"&lt;&gt;*ithdr*",'Raw Data'!$D:$D,"&lt;&gt;*ancel*",'Raw Data'!$P:$P,"--", 'Raw Data'!$K:$K, "*" &amp; MID($A39, 2, 4) &amp;"*")
+
COUNTIFS( 'Raw Data'!$AN:$AN,"&lt;=" &amp;DATE(LEFT($AV$3, 4), MONTH("1 " &amp; AM$6 &amp; " " &amp; LEFT($AV$3, 4)) + 1, 0 ), 'Raw Data'!$AN:$AN,"&gt;" &amp;DATE(LEFT($AV$3, 4), MONTH("1 " &amp; AM$6 &amp; " " &amp; LEFT($AV$3, 4)), 0 ), 'Raw Data'!$P:$P,""&amp;'Raw Data'!$B$1,'Raw Data'!$D:$D,"&lt;&gt;*ithdr*",'Raw Data'!$D:$D,"&lt;&gt;*ancel*", 'Raw Data'!$K:$K,  "*" &amp; MID($A39, 2, 4) &amp;"*")</f>
        <v>0</v>
      </c>
      <c r="AN39" s="73"/>
      <c r="AO39" s="73"/>
      <c r="AP39" s="77"/>
      <c r="AQ39" s="113">
        <f>COUNTIFS('Raw Data'!$AN:$AN,"&lt;=" &amp;DATE(LEFT($AV$3, 4), MONTH("1 " &amp; AQ$6 &amp; " " &amp; LEFT($AV$3, 4)) + 1, 0 ), 'Raw Data'!$AN:$AN,"&gt;" &amp;DATE(LEFT($AV$3, 4), MONTH("1 " &amp; AQ$6 &amp; " " &amp; LEFT($AV$3, 4)), 0 ), 'Raw Data'!$O:$O,""&amp;'Raw Data'!$B$1,'Raw Data'!$D:$D,"&lt;&gt;*ithdr*",'Raw Data'!$D:$D,"&lt;&gt;*ancel*",'Raw Data'!$P:$P,"--", 'Raw Data'!$K:$K, "*" &amp; MID($A39, 2, 4) &amp;"*")
+
COUNTIFS( 'Raw Data'!$AN:$AN,"&lt;=" &amp;DATE(LEFT($AV$3, 4), MONTH("1 " &amp; AQ$6 &amp; " " &amp; LEFT($AV$3, 4)) + 1, 0 ), 'Raw Data'!$AN:$AN,"&gt;" &amp;DATE(LEFT($AV$3, 4), MONTH("1 " &amp; AQ$6 &amp; " " &amp; LEFT($AV$3, 4)), 0 ), 'Raw Data'!$P:$P,""&amp;'Raw Data'!$B$1,'Raw Data'!$D:$D,"&lt;&gt;*ithdr*",'Raw Data'!$D:$D,"&lt;&gt;*ancel*", 'Raw Data'!$K:$K,  "*" &amp; MID($A39, 2, 4) &amp;"*")</f>
        <v>0</v>
      </c>
      <c r="AR39" s="73"/>
      <c r="AS39" s="73"/>
      <c r="AT39" s="77"/>
      <c r="AU39" s="113">
        <f>COUNTIFS('Raw Data'!$AN:$AN,"&lt;=" &amp;DATE(MID($AV$3, 15, 4), MONTH("1 " &amp; AU$6 &amp; " " &amp; MID($AV$3, 15, 4)) + 1, 0 ), 'Raw Data'!$AN:$AN,"&gt;" &amp;DATE(MID($AV$3, 15, 4), MONTH("1 " &amp; AU$6 &amp; " " &amp; MID($AV$3, 15, 4)), 0 ), 'Raw Data'!$O:$O,""&amp;'Raw Data'!$B$1,'Raw Data'!$D:$D,"&lt;&gt;*ithdr*",'Raw Data'!$D:$D,"&lt;&gt;*ancel*",'Raw Data'!$P:$P,"--", 'Raw Data'!$K:$K, "*" &amp; MID($A39, 2, 4) &amp;"*")
+
COUNTIFS( 'Raw Data'!$AN:$AN,"&lt;=" &amp;DATE(MID($AV$3, 15, 4), MONTH("1 " &amp; AU$6 &amp; " " &amp; MID($AV$3, 15, 4)) + 1, 0 ), 'Raw Data'!$AN:$AN,"&gt;" &amp;DATE(MID($AV$3, 15, 4), MONTH("1 " &amp; AU$6 &amp; " " &amp; MID($AV$3, 15, 4)), 0 ), 'Raw Data'!$P:$P,""&amp;'Raw Data'!$B$1,'Raw Data'!$D:$D,"&lt;&gt;*ithdr*",'Raw Data'!$D:$D,"&lt;&gt;*ancel*", 'Raw Data'!$K:$K,  "*" &amp; MID($A39, 2, 4) &amp;"*")</f>
        <v>0</v>
      </c>
      <c r="AV39" s="73"/>
      <c r="AW39" s="73"/>
      <c r="AX39" s="77"/>
      <c r="AY39" s="113">
        <f>COUNTIFS('Raw Data'!$AN:$AN,"&lt;=" &amp;DATE(MID($AV$3, 15, 4), MONTH("1 " &amp; AY$6 &amp; " " &amp; MID($AV$3, 15, 4)) + 1, 0 ), 'Raw Data'!$AN:$AN,"&gt;" &amp;DATE(MID($AV$3, 15, 4), MONTH("1 " &amp; AY$6 &amp; " " &amp; MID($AV$3, 15, 4)), 0 ), 'Raw Data'!$O:$O,""&amp;'Raw Data'!$B$1,'Raw Data'!$D:$D,"&lt;&gt;*ithdr*",'Raw Data'!$D:$D,"&lt;&gt;*ancel*",'Raw Data'!$P:$P,"--", 'Raw Data'!$K:$K, "*" &amp; MID($A39, 2, 4) &amp;"*")
+
COUNTIFS( 'Raw Data'!$AN:$AN,"&lt;=" &amp;DATE(MID($AV$3, 15, 4), MONTH("1 " &amp; AY$6 &amp; " " &amp; MID($AV$3, 15, 4)) + 1, 0 ), 'Raw Data'!$AN:$AN,"&gt;" &amp;DATE(MID($AV$3, 15, 4), MONTH("1 " &amp; AY$6 &amp; " " &amp; MID($AV$3, 15, 4)), 0 ), 'Raw Data'!$P:$P,""&amp;'Raw Data'!$B$1,'Raw Data'!$D:$D,"&lt;&gt;*ithdr*",'Raw Data'!$D:$D,"&lt;&gt;*ancel*", 'Raw Data'!$K:$K,  "*" &amp; MID($A39, 2, 4) &amp;"*")</f>
        <v>0</v>
      </c>
      <c r="AZ39" s="73"/>
      <c r="BA39" s="73"/>
      <c r="BB39" s="77"/>
      <c r="BC39" s="113">
        <f>COUNTIFS('Raw Data'!$AN:$AN,"&lt;=" &amp;DATE(MID($AV$3, 15, 4), MONTH("1 " &amp; BC$6 &amp; " " &amp; MID($AV$3, 15, 4)) + 1, 0 ), 'Raw Data'!$AN:$AN,"&gt;" &amp;DATE(MID($AV$3, 15, 4), MONTH("1 " &amp; BC$6 &amp; " " &amp; MID($AV$3, 15, 4)), 0 ), 'Raw Data'!$O:$O,""&amp;'Raw Data'!$B$1,'Raw Data'!$D:$D,"&lt;&gt;*ithdr*",'Raw Data'!$D:$D,"&lt;&gt;*ancel*",'Raw Data'!$P:$P,"--", 'Raw Data'!$K:$K, "*" &amp; MID($A39, 2, 4) &amp;"*")
+
COUNTIFS( 'Raw Data'!$AN:$AN,"&lt;=" &amp;DATE(MID($AV$3, 15, 4), MONTH("1 " &amp; BC$6 &amp; " " &amp; MID($AV$3, 15, 4)) + 1, 0 ), 'Raw Data'!$AN:$AN,"&gt;" &amp;DATE(MID($AV$3, 15, 4), MONTH("1 " &amp; BC$6 &amp; " " &amp; MID($AV$3, 15, 4)), 0 ), 'Raw Data'!$P:$P,""&amp;'Raw Data'!$B$1,'Raw Data'!$D:$D,"&lt;&gt;*ithdr*",'Raw Data'!$D:$D,"&lt;&gt;*ancel*", 'Raw Data'!$K:$K,  "*" &amp; MID($A39, 2, 4) &amp;"*")</f>
        <v>0</v>
      </c>
      <c r="BD39" s="73"/>
      <c r="BE39" s="73"/>
      <c r="BF39" s="77"/>
    </row>
    <row r="40" ht="12.75" customHeight="1">
      <c r="A40" s="114" t="s">
        <v>185</v>
      </c>
      <c r="B40" s="73"/>
      <c r="C40" s="73"/>
      <c r="D40" s="73"/>
      <c r="E40" s="73"/>
      <c r="F40" s="73"/>
      <c r="G40" s="73"/>
      <c r="H40" s="73"/>
      <c r="I40" s="73"/>
      <c r="J40" s="77"/>
      <c r="K40" s="115">
        <f>COUNTIFS('Raw Data'!$AN:$AN,"&lt;=" &amp;DATE(LEFT($AV$3, 4), MONTH("1 " &amp; K$6 &amp; " " &amp; LEFT($AV$3, 4)) + 1, 0 ), 'Raw Data'!$AN:$AN,"&gt;" &amp;DATE(LEFT($AV$3, 4), MONTH("1 " &amp; K$6 &amp; " " &amp; LEFT($AV$3, 4)), 0 ), 'Raw Data'!$O:$O,""&amp;'Raw Data'!$B$1,'Raw Data'!$D:$D,"&lt;&gt;*ithdr*",'Raw Data'!$D:$D,"&lt;&gt;*ancel*",'Raw Data'!$P:$P,"--", 'Raw Data'!$K:$K, "*" &amp; MID($A40, 2, 4) &amp;"*")
+
COUNTIFS( 'Raw Data'!$AN:$AN,"&lt;=" &amp;DATE(LEFT($AV$3, 4), MONTH("1 " &amp; K$6 &amp; " " &amp; LEFT($AV$3, 4)) + 1, 0 ), 'Raw Data'!$AN:$AN,"&gt;" &amp;DATE(LEFT($AV$3, 4), MONTH("1 " &amp; K$6 &amp; " " &amp; LEFT($AV$3, 4)), 0 ), 'Raw Data'!$P:$P,""&amp;'Raw Data'!$B$1,'Raw Data'!$D:$D,"&lt;&gt;*ithdr*",'Raw Data'!$D:$D,"&lt;&gt;*ancel*", 'Raw Data'!$K:$K,  "*" &amp; MID($A40, 2, 4) &amp;"*")</f>
        <v>0</v>
      </c>
      <c r="L40" s="73"/>
      <c r="M40" s="73"/>
      <c r="N40" s="77"/>
      <c r="O40" s="113">
        <f>COUNTIFS('Raw Data'!$AN:$AN,"&lt;=" &amp;DATE(LEFT($AV$3, 4), MONTH("1 " &amp; O$6 &amp; " " &amp; LEFT($AV$3, 4)) + 1, 0 ), 'Raw Data'!$AN:$AN,"&gt;" &amp;DATE(LEFT($AV$3, 4), MONTH("1 " &amp; O$6 &amp; " " &amp; LEFT($AV$3, 4)), 0 ), 'Raw Data'!$O:$O,""&amp;'Raw Data'!$B$1,'Raw Data'!$D:$D,"&lt;&gt;*ithdr*",'Raw Data'!$D:$D,"&lt;&gt;*ancel*",'Raw Data'!$P:$P,"--", 'Raw Data'!$K:$K, "*" &amp; MID($A40, 2, 4) &amp;"*")
+
COUNTIFS( 'Raw Data'!$AN:$AN,"&lt;=" &amp;DATE(LEFT($AV$3, 4), MONTH("1 " &amp; O$6 &amp; " " &amp; LEFT($AV$3, 4)) + 1, 0 ), 'Raw Data'!$AN:$AN,"&gt;" &amp;DATE(LEFT($AV$3, 4), MONTH("1 " &amp; O$6 &amp; " " &amp; LEFT($AV$3, 4)), 0 ), 'Raw Data'!$P:$P,""&amp;'Raw Data'!$B$1,'Raw Data'!$D:$D,"&lt;&gt;*ithdr*",'Raw Data'!$D:$D,"&lt;&gt;*ancel*", 'Raw Data'!$K:$K,  "*" &amp; MID($A40, 2, 4) &amp;"*")</f>
        <v>0</v>
      </c>
      <c r="P40" s="73"/>
      <c r="Q40" s="73"/>
      <c r="R40" s="77"/>
      <c r="S40" s="113">
        <f>COUNTIFS('Raw Data'!$AN:$AN,"&lt;=" &amp;DATE(LEFT($AV$3, 4), MONTH("1 " &amp; S$6 &amp; " " &amp; LEFT($AV$3, 4)) + 1, 0 ), 'Raw Data'!$AN:$AN,"&gt;" &amp;DATE(LEFT($AV$3, 4), MONTH("1 " &amp; S$6 &amp; " " &amp; LEFT($AV$3, 4)), 0 ), 'Raw Data'!$O:$O,""&amp;'Raw Data'!$B$1,'Raw Data'!$D:$D,"&lt;&gt;*ithdr*",'Raw Data'!$D:$D,"&lt;&gt;*ancel*",'Raw Data'!$P:$P,"--", 'Raw Data'!$K:$K, "*" &amp; MID($A40, 2, 4) &amp;"*")
+
COUNTIFS( 'Raw Data'!$AN:$AN,"&lt;=" &amp;DATE(LEFT($AV$3, 4), MONTH("1 " &amp; S$6 &amp; " " &amp; LEFT($AV$3, 4)) + 1, 0 ), 'Raw Data'!$AN:$AN,"&gt;" &amp;DATE(LEFT($AV$3, 4), MONTH("1 " &amp; S$6 &amp; " " &amp; LEFT($AV$3, 4)), 0 ), 'Raw Data'!$P:$P,""&amp;'Raw Data'!$B$1,'Raw Data'!$D:$D,"&lt;&gt;*ithdr*",'Raw Data'!$D:$D,"&lt;&gt;*ancel*", 'Raw Data'!$K:$K,  "*" &amp; MID($A40, 2, 4) &amp;"*")</f>
        <v>0</v>
      </c>
      <c r="T40" s="73"/>
      <c r="U40" s="73"/>
      <c r="V40" s="77"/>
      <c r="W40" s="113">
        <f>COUNTIFS('Raw Data'!$AN:$AN,"&lt;=" &amp;DATE(LEFT($AV$3, 4), MONTH("1 " &amp; W$6 &amp; " " &amp; LEFT($AV$3, 4)) + 1, 0 ), 'Raw Data'!$AN:$AN,"&gt;" &amp;DATE(LEFT($AV$3, 4), MONTH("1 " &amp; W$6 &amp; " " &amp; LEFT($AV$3, 4)), 0 ), 'Raw Data'!$O:$O,""&amp;'Raw Data'!$B$1,'Raw Data'!$D:$D,"&lt;&gt;*ithdr*",'Raw Data'!$D:$D,"&lt;&gt;*ancel*",'Raw Data'!$P:$P,"--", 'Raw Data'!$K:$K, "*" &amp; MID($A40, 2, 4) &amp;"*")
+
COUNTIFS( 'Raw Data'!$AN:$AN,"&lt;=" &amp;DATE(LEFT($AV$3, 4), MONTH("1 " &amp; W$6 &amp; " " &amp; LEFT($AV$3, 4)) + 1, 0 ), 'Raw Data'!$AN:$AN,"&gt;" &amp;DATE(LEFT($AV$3, 4), MONTH("1 " &amp; W$6 &amp; " " &amp; LEFT($AV$3, 4)), 0 ), 'Raw Data'!$P:$P,""&amp;'Raw Data'!$B$1,'Raw Data'!$D:$D,"&lt;&gt;*ithdr*",'Raw Data'!$D:$D,"&lt;&gt;*ancel*", 'Raw Data'!$K:$K,  "*" &amp; MID($A40, 2, 4) &amp;"*")</f>
        <v>0</v>
      </c>
      <c r="X40" s="73"/>
      <c r="Y40" s="73"/>
      <c r="Z40" s="77"/>
      <c r="AA40" s="113">
        <f>COUNTIFS('Raw Data'!$AN:$AN,"&lt;=" &amp;DATE(LEFT($AV$3, 4), MONTH("1 " &amp; AA$6 &amp; " " &amp; LEFT($AV$3, 4)) + 1, 0 ), 'Raw Data'!$AN:$AN,"&gt;" &amp;DATE(LEFT($AV$3, 4), MONTH("1 " &amp; AA$6 &amp; " " &amp; LEFT($AV$3, 4)), 0 ), 'Raw Data'!$O:$O,""&amp;'Raw Data'!$B$1,'Raw Data'!$D:$D,"&lt;&gt;*ithdr*",'Raw Data'!$D:$D,"&lt;&gt;*ancel*",'Raw Data'!$P:$P,"--", 'Raw Data'!$K:$K, "*" &amp; MID($A40, 2, 4) &amp;"*")
+
COUNTIFS( 'Raw Data'!$AN:$AN,"&lt;=" &amp;DATE(LEFT($AV$3, 4), MONTH("1 " &amp; AA$6 &amp; " " &amp; LEFT($AV$3, 4)) + 1, 0 ), 'Raw Data'!$AN:$AN,"&gt;" &amp;DATE(LEFT($AV$3, 4), MONTH("1 " &amp; AA$6 &amp; " " &amp; LEFT($AV$3, 4)), 0 ), 'Raw Data'!$P:$P,""&amp;'Raw Data'!$B$1,'Raw Data'!$D:$D,"&lt;&gt;*ithdr*",'Raw Data'!$D:$D,"&lt;&gt;*ancel*", 'Raw Data'!$K:$K,  "*" &amp; MID($A40, 2, 4) &amp;"*")</f>
        <v>0</v>
      </c>
      <c r="AB40" s="73"/>
      <c r="AC40" s="73"/>
      <c r="AD40" s="77"/>
      <c r="AE40" s="113">
        <f>COUNTIFS('Raw Data'!$AN:$AN,"&lt;=" &amp;DATE(LEFT($AV$3, 4), MONTH("1 " &amp; AE$6 &amp; " " &amp; LEFT($AV$3, 4)) + 1, 0 ), 'Raw Data'!$AN:$AN,"&gt;" &amp;DATE(LEFT($AV$3, 4), MONTH("1 " &amp; AE$6 &amp; " " &amp; LEFT($AV$3, 4)), 0 ), 'Raw Data'!$O:$O,""&amp;'Raw Data'!$B$1,'Raw Data'!$D:$D,"&lt;&gt;*ithdr*",'Raw Data'!$D:$D,"&lt;&gt;*ancel*",'Raw Data'!$P:$P,"--", 'Raw Data'!$K:$K, "*" &amp; MID($A40, 2, 4) &amp;"*")
+
COUNTIFS( 'Raw Data'!$AN:$AN,"&lt;=" &amp;DATE(LEFT($AV$3, 4), MONTH("1 " &amp; AE$6 &amp; " " &amp; LEFT($AV$3, 4)) + 1, 0 ), 'Raw Data'!$AN:$AN,"&gt;" &amp;DATE(LEFT($AV$3, 4), MONTH("1 " &amp; AE$6 &amp; " " &amp; LEFT($AV$3, 4)), 0 ), 'Raw Data'!$P:$P,""&amp;'Raw Data'!$B$1,'Raw Data'!$D:$D,"&lt;&gt;*ithdr*",'Raw Data'!$D:$D,"&lt;&gt;*ancel*", 'Raw Data'!$K:$K,  "*" &amp; MID($A40, 2, 4) &amp;"*")</f>
        <v>0</v>
      </c>
      <c r="AF40" s="73"/>
      <c r="AG40" s="73"/>
      <c r="AH40" s="77"/>
      <c r="AI40" s="113">
        <f>COUNTIFS('Raw Data'!$AN:$AN,"&lt;=" &amp;DATE(LEFT($AV$3, 4), MONTH("1 " &amp; AI$6 &amp; " " &amp; LEFT($AV$3, 4)) + 1, 0 ), 'Raw Data'!$AN:$AN,"&gt;" &amp;DATE(LEFT($AV$3, 4), MONTH("1 " &amp; AI$6 &amp; " " &amp; LEFT($AV$3, 4)), 0 ), 'Raw Data'!$O:$O,""&amp;'Raw Data'!$B$1,'Raw Data'!$D:$D,"&lt;&gt;*ithdr*",'Raw Data'!$D:$D,"&lt;&gt;*ancel*",'Raw Data'!$P:$P,"--", 'Raw Data'!$K:$K, "*" &amp; MID($A40, 2, 4) &amp;"*")
+
COUNTIFS( 'Raw Data'!$AN:$AN,"&lt;=" &amp;DATE(LEFT($AV$3, 4), MONTH("1 " &amp; AI$6 &amp; " " &amp; LEFT($AV$3, 4)) + 1, 0 ), 'Raw Data'!$AN:$AN,"&gt;" &amp;DATE(LEFT($AV$3, 4), MONTH("1 " &amp; AI$6 &amp; " " &amp; LEFT($AV$3, 4)), 0 ), 'Raw Data'!$P:$P,""&amp;'Raw Data'!$B$1,'Raw Data'!$D:$D,"&lt;&gt;*ithdr*",'Raw Data'!$D:$D,"&lt;&gt;*ancel*", 'Raw Data'!$K:$K,  "*" &amp; MID($A40, 2, 4) &amp;"*")</f>
        <v>0</v>
      </c>
      <c r="AJ40" s="73"/>
      <c r="AK40" s="73"/>
      <c r="AL40" s="77"/>
      <c r="AM40" s="113">
        <f>COUNTIFS('Raw Data'!$AN:$AN,"&lt;=" &amp;DATE(LEFT($AV$3, 4), MONTH("1 " &amp; AM$6 &amp; " " &amp; LEFT($AV$3, 4)) + 1, 0 ), 'Raw Data'!$AN:$AN,"&gt;" &amp;DATE(LEFT($AV$3, 4), MONTH("1 " &amp; AM$6 &amp; " " &amp; LEFT($AV$3, 4)), 0 ), 'Raw Data'!$O:$O,""&amp;'Raw Data'!$B$1,'Raw Data'!$D:$D,"&lt;&gt;*ithdr*",'Raw Data'!$D:$D,"&lt;&gt;*ancel*",'Raw Data'!$P:$P,"--", 'Raw Data'!$K:$K, "*" &amp; MID($A40, 2, 4) &amp;"*")
+
COUNTIFS( 'Raw Data'!$AN:$AN,"&lt;=" &amp;DATE(LEFT($AV$3, 4), MONTH("1 " &amp; AM$6 &amp; " " &amp; LEFT($AV$3, 4)) + 1, 0 ), 'Raw Data'!$AN:$AN,"&gt;" &amp;DATE(LEFT($AV$3, 4), MONTH("1 " &amp; AM$6 &amp; " " &amp; LEFT($AV$3, 4)), 0 ), 'Raw Data'!$P:$P,""&amp;'Raw Data'!$B$1,'Raw Data'!$D:$D,"&lt;&gt;*ithdr*",'Raw Data'!$D:$D,"&lt;&gt;*ancel*", 'Raw Data'!$K:$K,  "*" &amp; MID($A40, 2, 4) &amp;"*")</f>
        <v>0</v>
      </c>
      <c r="AN40" s="73"/>
      <c r="AO40" s="73"/>
      <c r="AP40" s="77"/>
      <c r="AQ40" s="113">
        <f>COUNTIFS('Raw Data'!$AN:$AN,"&lt;=" &amp;DATE(LEFT($AV$3, 4), MONTH("1 " &amp; AQ$6 &amp; " " &amp; LEFT($AV$3, 4)) + 1, 0 ), 'Raw Data'!$AN:$AN,"&gt;" &amp;DATE(LEFT($AV$3, 4), MONTH("1 " &amp; AQ$6 &amp; " " &amp; LEFT($AV$3, 4)), 0 ), 'Raw Data'!$O:$O,""&amp;'Raw Data'!$B$1,'Raw Data'!$D:$D,"&lt;&gt;*ithdr*",'Raw Data'!$D:$D,"&lt;&gt;*ancel*",'Raw Data'!$P:$P,"--", 'Raw Data'!$K:$K, "*" &amp; MID($A40, 2, 4) &amp;"*")
+
COUNTIFS( 'Raw Data'!$AN:$AN,"&lt;=" &amp;DATE(LEFT($AV$3, 4), MONTH("1 " &amp; AQ$6 &amp; " " &amp; LEFT($AV$3, 4)) + 1, 0 ), 'Raw Data'!$AN:$AN,"&gt;" &amp;DATE(LEFT($AV$3, 4), MONTH("1 " &amp; AQ$6 &amp; " " &amp; LEFT($AV$3, 4)), 0 ), 'Raw Data'!$P:$P,""&amp;'Raw Data'!$B$1,'Raw Data'!$D:$D,"&lt;&gt;*ithdr*",'Raw Data'!$D:$D,"&lt;&gt;*ancel*", 'Raw Data'!$K:$K,  "*" &amp; MID($A40, 2, 4) &amp;"*")</f>
        <v>0</v>
      </c>
      <c r="AR40" s="73"/>
      <c r="AS40" s="73"/>
      <c r="AT40" s="77"/>
      <c r="AU40" s="113">
        <f>COUNTIFS('Raw Data'!$AN:$AN,"&lt;=" &amp;DATE(MID($AV$3, 15, 4), MONTH("1 " &amp; AU$6 &amp; " " &amp; MID($AV$3, 15, 4)) + 1, 0 ), 'Raw Data'!$AN:$AN,"&gt;" &amp;DATE(MID($AV$3, 15, 4), MONTH("1 " &amp; AU$6 &amp; " " &amp; MID($AV$3, 15, 4)), 0 ), 'Raw Data'!$O:$O,""&amp;'Raw Data'!$B$1,'Raw Data'!$D:$D,"&lt;&gt;*ithdr*",'Raw Data'!$D:$D,"&lt;&gt;*ancel*",'Raw Data'!$P:$P,"--", 'Raw Data'!$K:$K, "*" &amp; MID($A40, 2, 4) &amp;"*")
+
COUNTIFS( 'Raw Data'!$AN:$AN,"&lt;=" &amp;DATE(MID($AV$3, 15, 4), MONTH("1 " &amp; AU$6 &amp; " " &amp; MID($AV$3, 15, 4)) + 1, 0 ), 'Raw Data'!$AN:$AN,"&gt;" &amp;DATE(MID($AV$3, 15, 4), MONTH("1 " &amp; AU$6 &amp; " " &amp; MID($AV$3, 15, 4)), 0 ), 'Raw Data'!$P:$P,""&amp;'Raw Data'!$B$1,'Raw Data'!$D:$D,"&lt;&gt;*ithdr*",'Raw Data'!$D:$D,"&lt;&gt;*ancel*", 'Raw Data'!$K:$K,  "*" &amp; MID($A40, 2, 4) &amp;"*")</f>
        <v>0</v>
      </c>
      <c r="AV40" s="73"/>
      <c r="AW40" s="73"/>
      <c r="AX40" s="77"/>
      <c r="AY40" s="113">
        <f>COUNTIFS('Raw Data'!$AN:$AN,"&lt;=" &amp;DATE(MID($AV$3, 15, 4), MONTH("1 " &amp; AY$6 &amp; " " &amp; MID($AV$3, 15, 4)) + 1, 0 ), 'Raw Data'!$AN:$AN,"&gt;" &amp;DATE(MID($AV$3, 15, 4), MONTH("1 " &amp; AY$6 &amp; " " &amp; MID($AV$3, 15, 4)), 0 ), 'Raw Data'!$O:$O,""&amp;'Raw Data'!$B$1,'Raw Data'!$D:$D,"&lt;&gt;*ithdr*",'Raw Data'!$D:$D,"&lt;&gt;*ancel*",'Raw Data'!$P:$P,"--", 'Raw Data'!$K:$K, "*" &amp; MID($A40, 2, 4) &amp;"*")
+
COUNTIFS( 'Raw Data'!$AN:$AN,"&lt;=" &amp;DATE(MID($AV$3, 15, 4), MONTH("1 " &amp; AY$6 &amp; " " &amp; MID($AV$3, 15, 4)) + 1, 0 ), 'Raw Data'!$AN:$AN,"&gt;" &amp;DATE(MID($AV$3, 15, 4), MONTH("1 " &amp; AY$6 &amp; " " &amp; MID($AV$3, 15, 4)), 0 ), 'Raw Data'!$P:$P,""&amp;'Raw Data'!$B$1,'Raw Data'!$D:$D,"&lt;&gt;*ithdr*",'Raw Data'!$D:$D,"&lt;&gt;*ancel*", 'Raw Data'!$K:$K,  "*" &amp; MID($A40, 2, 4) &amp;"*")</f>
        <v>0</v>
      </c>
      <c r="AZ40" s="73"/>
      <c r="BA40" s="73"/>
      <c r="BB40" s="77"/>
      <c r="BC40" s="113">
        <f>COUNTIFS('Raw Data'!$AN:$AN,"&lt;=" &amp;DATE(MID($AV$3, 15, 4), MONTH("1 " &amp; BC$6 &amp; " " &amp; MID($AV$3, 15, 4)) + 1, 0 ), 'Raw Data'!$AN:$AN,"&gt;" &amp;DATE(MID($AV$3, 15, 4), MONTH("1 " &amp; BC$6 &amp; " " &amp; MID($AV$3, 15, 4)), 0 ), 'Raw Data'!$O:$O,""&amp;'Raw Data'!$B$1,'Raw Data'!$D:$D,"&lt;&gt;*ithdr*",'Raw Data'!$D:$D,"&lt;&gt;*ancel*",'Raw Data'!$P:$P,"--", 'Raw Data'!$K:$K, "*" &amp; MID($A40, 2, 4) &amp;"*")
+
COUNTIFS( 'Raw Data'!$AN:$AN,"&lt;=" &amp;DATE(MID($AV$3, 15, 4), MONTH("1 " &amp; BC$6 &amp; " " &amp; MID($AV$3, 15, 4)) + 1, 0 ), 'Raw Data'!$AN:$AN,"&gt;" &amp;DATE(MID($AV$3, 15, 4), MONTH("1 " &amp; BC$6 &amp; " " &amp; MID($AV$3, 15, 4)), 0 ), 'Raw Data'!$P:$P,""&amp;'Raw Data'!$B$1,'Raw Data'!$D:$D,"&lt;&gt;*ithdr*",'Raw Data'!$D:$D,"&lt;&gt;*ancel*", 'Raw Data'!$K:$K,  "*" &amp; MID($A40, 2, 4) &amp;"*")</f>
        <v>0</v>
      </c>
      <c r="BD40" s="73"/>
      <c r="BE40" s="73"/>
      <c r="BF40" s="77"/>
    </row>
    <row r="41" ht="12.75" customHeight="1">
      <c r="A41" s="114" t="s">
        <v>186</v>
      </c>
      <c r="B41" s="73"/>
      <c r="C41" s="73"/>
      <c r="D41" s="73"/>
      <c r="E41" s="73"/>
      <c r="F41" s="73"/>
      <c r="G41" s="73"/>
      <c r="H41" s="73"/>
      <c r="I41" s="73"/>
      <c r="J41" s="77"/>
      <c r="K41" s="115">
        <f>COUNTIFS('Raw Data'!$AN:$AN,"&lt;=" &amp;DATE(LEFT($AV$3, 4), MONTH("1 " &amp; K$6 &amp; " " &amp; LEFT($AV$3, 4)) + 1, 0 ), 'Raw Data'!$AN:$AN,"&gt;" &amp;DATE(LEFT($AV$3, 4), MONTH("1 " &amp; K$6 &amp; " " &amp; LEFT($AV$3, 4)), 0 ), 'Raw Data'!$O:$O,""&amp;'Raw Data'!$B$1,'Raw Data'!$D:$D,"&lt;&gt;*ithdr*",'Raw Data'!$D:$D,"&lt;&gt;*ancel*",'Raw Data'!$P:$P,"--", 'Raw Data'!$K:$K, "*" &amp; MID($A41, 2, 4) &amp;"*")
+
COUNTIFS( 'Raw Data'!$AN:$AN,"&lt;=" &amp;DATE(LEFT($AV$3, 4), MONTH("1 " &amp; K$6 &amp; " " &amp; LEFT($AV$3, 4)) + 1, 0 ), 'Raw Data'!$AN:$AN,"&gt;" &amp;DATE(LEFT($AV$3, 4), MONTH("1 " &amp; K$6 &amp; " " &amp; LEFT($AV$3, 4)), 0 ), 'Raw Data'!$P:$P,""&amp;'Raw Data'!$B$1,'Raw Data'!$D:$D,"&lt;&gt;*ithdr*",'Raw Data'!$D:$D,"&lt;&gt;*ancel*", 'Raw Data'!$K:$K,  "*" &amp; MID($A41, 2, 4) &amp;"*")</f>
        <v>0</v>
      </c>
      <c r="L41" s="73"/>
      <c r="M41" s="73"/>
      <c r="N41" s="77"/>
      <c r="O41" s="113">
        <f>COUNTIFS('Raw Data'!$AN:$AN,"&lt;=" &amp;DATE(LEFT($AV$3, 4), MONTH("1 " &amp; O$6 &amp; " " &amp; LEFT($AV$3, 4)) + 1, 0 ), 'Raw Data'!$AN:$AN,"&gt;" &amp;DATE(LEFT($AV$3, 4), MONTH("1 " &amp; O$6 &amp; " " &amp; LEFT($AV$3, 4)), 0 ), 'Raw Data'!$O:$O,""&amp;'Raw Data'!$B$1,'Raw Data'!$D:$D,"&lt;&gt;*ithdr*",'Raw Data'!$D:$D,"&lt;&gt;*ancel*",'Raw Data'!$P:$P,"--", 'Raw Data'!$K:$K, "*" &amp; MID($A41, 2, 4) &amp;"*")
+
COUNTIFS( 'Raw Data'!$AN:$AN,"&lt;=" &amp;DATE(LEFT($AV$3, 4), MONTH("1 " &amp; O$6 &amp; " " &amp; LEFT($AV$3, 4)) + 1, 0 ), 'Raw Data'!$AN:$AN,"&gt;" &amp;DATE(LEFT($AV$3, 4), MONTH("1 " &amp; O$6 &amp; " " &amp; LEFT($AV$3, 4)), 0 ), 'Raw Data'!$P:$P,""&amp;'Raw Data'!$B$1,'Raw Data'!$D:$D,"&lt;&gt;*ithdr*",'Raw Data'!$D:$D,"&lt;&gt;*ancel*", 'Raw Data'!$K:$K,  "*" &amp; MID($A41, 2, 4) &amp;"*")</f>
        <v>0</v>
      </c>
      <c r="P41" s="73"/>
      <c r="Q41" s="73"/>
      <c r="R41" s="77"/>
      <c r="S41" s="113">
        <f>COUNTIFS('Raw Data'!$AN:$AN,"&lt;=" &amp;DATE(LEFT($AV$3, 4), MONTH("1 " &amp; S$6 &amp; " " &amp; LEFT($AV$3, 4)) + 1, 0 ), 'Raw Data'!$AN:$AN,"&gt;" &amp;DATE(LEFT($AV$3, 4), MONTH("1 " &amp; S$6 &amp; " " &amp; LEFT($AV$3, 4)), 0 ), 'Raw Data'!$O:$O,""&amp;'Raw Data'!$B$1,'Raw Data'!$D:$D,"&lt;&gt;*ithdr*",'Raw Data'!$D:$D,"&lt;&gt;*ancel*",'Raw Data'!$P:$P,"--", 'Raw Data'!$K:$K, "*" &amp; MID($A41, 2, 4) &amp;"*")
+
COUNTIFS( 'Raw Data'!$AN:$AN,"&lt;=" &amp;DATE(LEFT($AV$3, 4), MONTH("1 " &amp; S$6 &amp; " " &amp; LEFT($AV$3, 4)) + 1, 0 ), 'Raw Data'!$AN:$AN,"&gt;" &amp;DATE(LEFT($AV$3, 4), MONTH("1 " &amp; S$6 &amp; " " &amp; LEFT($AV$3, 4)), 0 ), 'Raw Data'!$P:$P,""&amp;'Raw Data'!$B$1,'Raw Data'!$D:$D,"&lt;&gt;*ithdr*",'Raw Data'!$D:$D,"&lt;&gt;*ancel*", 'Raw Data'!$K:$K,  "*" &amp; MID($A41, 2, 4) &amp;"*")</f>
        <v>0</v>
      </c>
      <c r="T41" s="73"/>
      <c r="U41" s="73"/>
      <c r="V41" s="77"/>
      <c r="W41" s="113">
        <f>COUNTIFS('Raw Data'!$AN:$AN,"&lt;=" &amp;DATE(LEFT($AV$3, 4), MONTH("1 " &amp; W$6 &amp; " " &amp; LEFT($AV$3, 4)) + 1, 0 ), 'Raw Data'!$AN:$AN,"&gt;" &amp;DATE(LEFT($AV$3, 4), MONTH("1 " &amp; W$6 &amp; " " &amp; LEFT($AV$3, 4)), 0 ), 'Raw Data'!$O:$O,""&amp;'Raw Data'!$B$1,'Raw Data'!$D:$D,"&lt;&gt;*ithdr*",'Raw Data'!$D:$D,"&lt;&gt;*ancel*",'Raw Data'!$P:$P,"--", 'Raw Data'!$K:$K, "*" &amp; MID($A41, 2, 4) &amp;"*")
+
COUNTIFS( 'Raw Data'!$AN:$AN,"&lt;=" &amp;DATE(LEFT($AV$3, 4), MONTH("1 " &amp; W$6 &amp; " " &amp; LEFT($AV$3, 4)) + 1, 0 ), 'Raw Data'!$AN:$AN,"&gt;" &amp;DATE(LEFT($AV$3, 4), MONTH("1 " &amp; W$6 &amp; " " &amp; LEFT($AV$3, 4)), 0 ), 'Raw Data'!$P:$P,""&amp;'Raw Data'!$B$1,'Raw Data'!$D:$D,"&lt;&gt;*ithdr*",'Raw Data'!$D:$D,"&lt;&gt;*ancel*", 'Raw Data'!$K:$K,  "*" &amp; MID($A41, 2, 4) &amp;"*")</f>
        <v>0</v>
      </c>
      <c r="X41" s="73"/>
      <c r="Y41" s="73"/>
      <c r="Z41" s="77"/>
      <c r="AA41" s="113">
        <f>COUNTIFS('Raw Data'!$AN:$AN,"&lt;=" &amp;DATE(LEFT($AV$3, 4), MONTH("1 " &amp; AA$6 &amp; " " &amp; LEFT($AV$3, 4)) + 1, 0 ), 'Raw Data'!$AN:$AN,"&gt;" &amp;DATE(LEFT($AV$3, 4), MONTH("1 " &amp; AA$6 &amp; " " &amp; LEFT($AV$3, 4)), 0 ), 'Raw Data'!$O:$O,""&amp;'Raw Data'!$B$1,'Raw Data'!$D:$D,"&lt;&gt;*ithdr*",'Raw Data'!$D:$D,"&lt;&gt;*ancel*",'Raw Data'!$P:$P,"--", 'Raw Data'!$K:$K, "*" &amp; MID($A41, 2, 4) &amp;"*")
+
COUNTIFS( 'Raw Data'!$AN:$AN,"&lt;=" &amp;DATE(LEFT($AV$3, 4), MONTH("1 " &amp; AA$6 &amp; " " &amp; LEFT($AV$3, 4)) + 1, 0 ), 'Raw Data'!$AN:$AN,"&gt;" &amp;DATE(LEFT($AV$3, 4), MONTH("1 " &amp; AA$6 &amp; " " &amp; LEFT($AV$3, 4)), 0 ), 'Raw Data'!$P:$P,""&amp;'Raw Data'!$B$1,'Raw Data'!$D:$D,"&lt;&gt;*ithdr*",'Raw Data'!$D:$D,"&lt;&gt;*ancel*", 'Raw Data'!$K:$K,  "*" &amp; MID($A41, 2, 4) &amp;"*")</f>
        <v>0</v>
      </c>
      <c r="AB41" s="73"/>
      <c r="AC41" s="73"/>
      <c r="AD41" s="77"/>
      <c r="AE41" s="113">
        <f>COUNTIFS('Raw Data'!$AN:$AN,"&lt;=" &amp;DATE(LEFT($AV$3, 4), MONTH("1 " &amp; AE$6 &amp; " " &amp; LEFT($AV$3, 4)) + 1, 0 ), 'Raw Data'!$AN:$AN,"&gt;" &amp;DATE(LEFT($AV$3, 4), MONTH("1 " &amp; AE$6 &amp; " " &amp; LEFT($AV$3, 4)), 0 ), 'Raw Data'!$O:$O,""&amp;'Raw Data'!$B$1,'Raw Data'!$D:$D,"&lt;&gt;*ithdr*",'Raw Data'!$D:$D,"&lt;&gt;*ancel*",'Raw Data'!$P:$P,"--", 'Raw Data'!$K:$K, "*" &amp; MID($A41, 2, 4) &amp;"*")
+
COUNTIFS( 'Raw Data'!$AN:$AN,"&lt;=" &amp;DATE(LEFT($AV$3, 4), MONTH("1 " &amp; AE$6 &amp; " " &amp; LEFT($AV$3, 4)) + 1, 0 ), 'Raw Data'!$AN:$AN,"&gt;" &amp;DATE(LEFT($AV$3, 4), MONTH("1 " &amp; AE$6 &amp; " " &amp; LEFT($AV$3, 4)), 0 ), 'Raw Data'!$P:$P,""&amp;'Raw Data'!$B$1,'Raw Data'!$D:$D,"&lt;&gt;*ithdr*",'Raw Data'!$D:$D,"&lt;&gt;*ancel*", 'Raw Data'!$K:$K,  "*" &amp; MID($A41, 2, 4) &amp;"*")</f>
        <v>0</v>
      </c>
      <c r="AF41" s="73"/>
      <c r="AG41" s="73"/>
      <c r="AH41" s="77"/>
      <c r="AI41" s="113">
        <f>COUNTIFS('Raw Data'!$AN:$AN,"&lt;=" &amp;DATE(LEFT($AV$3, 4), MONTH("1 " &amp; AI$6 &amp; " " &amp; LEFT($AV$3, 4)) + 1, 0 ), 'Raw Data'!$AN:$AN,"&gt;" &amp;DATE(LEFT($AV$3, 4), MONTH("1 " &amp; AI$6 &amp; " " &amp; LEFT($AV$3, 4)), 0 ), 'Raw Data'!$O:$O,""&amp;'Raw Data'!$B$1,'Raw Data'!$D:$D,"&lt;&gt;*ithdr*",'Raw Data'!$D:$D,"&lt;&gt;*ancel*",'Raw Data'!$P:$P,"--", 'Raw Data'!$K:$K, "*" &amp; MID($A41, 2, 4) &amp;"*")
+
COUNTIFS( 'Raw Data'!$AN:$AN,"&lt;=" &amp;DATE(LEFT($AV$3, 4), MONTH("1 " &amp; AI$6 &amp; " " &amp; LEFT($AV$3, 4)) + 1, 0 ), 'Raw Data'!$AN:$AN,"&gt;" &amp;DATE(LEFT($AV$3, 4), MONTH("1 " &amp; AI$6 &amp; " " &amp; LEFT($AV$3, 4)), 0 ), 'Raw Data'!$P:$P,""&amp;'Raw Data'!$B$1,'Raw Data'!$D:$D,"&lt;&gt;*ithdr*",'Raw Data'!$D:$D,"&lt;&gt;*ancel*", 'Raw Data'!$K:$K,  "*" &amp; MID($A41, 2, 4) &amp;"*")</f>
        <v>0</v>
      </c>
      <c r="AJ41" s="73"/>
      <c r="AK41" s="73"/>
      <c r="AL41" s="77"/>
      <c r="AM41" s="113">
        <f>COUNTIFS('Raw Data'!$AN:$AN,"&lt;=" &amp;DATE(LEFT($AV$3, 4), MONTH("1 " &amp; AM$6 &amp; " " &amp; LEFT($AV$3, 4)) + 1, 0 ), 'Raw Data'!$AN:$AN,"&gt;" &amp;DATE(LEFT($AV$3, 4), MONTH("1 " &amp; AM$6 &amp; " " &amp; LEFT($AV$3, 4)), 0 ), 'Raw Data'!$O:$O,""&amp;'Raw Data'!$B$1,'Raw Data'!$D:$D,"&lt;&gt;*ithdr*",'Raw Data'!$D:$D,"&lt;&gt;*ancel*",'Raw Data'!$P:$P,"--", 'Raw Data'!$K:$K, "*" &amp; MID($A41, 2, 4) &amp;"*")
+
COUNTIFS( 'Raw Data'!$AN:$AN,"&lt;=" &amp;DATE(LEFT($AV$3, 4), MONTH("1 " &amp; AM$6 &amp; " " &amp; LEFT($AV$3, 4)) + 1, 0 ), 'Raw Data'!$AN:$AN,"&gt;" &amp;DATE(LEFT($AV$3, 4), MONTH("1 " &amp; AM$6 &amp; " " &amp; LEFT($AV$3, 4)), 0 ), 'Raw Data'!$P:$P,""&amp;'Raw Data'!$B$1,'Raw Data'!$D:$D,"&lt;&gt;*ithdr*",'Raw Data'!$D:$D,"&lt;&gt;*ancel*", 'Raw Data'!$K:$K,  "*" &amp; MID($A41, 2, 4) &amp;"*")</f>
        <v>0</v>
      </c>
      <c r="AN41" s="73"/>
      <c r="AO41" s="73"/>
      <c r="AP41" s="77"/>
      <c r="AQ41" s="113">
        <f>COUNTIFS('Raw Data'!$AN:$AN,"&lt;=" &amp;DATE(LEFT($AV$3, 4), MONTH("1 " &amp; AQ$6 &amp; " " &amp; LEFT($AV$3, 4)) + 1, 0 ), 'Raw Data'!$AN:$AN,"&gt;" &amp;DATE(LEFT($AV$3, 4), MONTH("1 " &amp; AQ$6 &amp; " " &amp; LEFT($AV$3, 4)), 0 ), 'Raw Data'!$O:$O,""&amp;'Raw Data'!$B$1,'Raw Data'!$D:$D,"&lt;&gt;*ithdr*",'Raw Data'!$D:$D,"&lt;&gt;*ancel*",'Raw Data'!$P:$P,"--", 'Raw Data'!$K:$K, "*" &amp; MID($A41, 2, 4) &amp;"*")
+
COUNTIFS( 'Raw Data'!$AN:$AN,"&lt;=" &amp;DATE(LEFT($AV$3, 4), MONTH("1 " &amp; AQ$6 &amp; " " &amp; LEFT($AV$3, 4)) + 1, 0 ), 'Raw Data'!$AN:$AN,"&gt;" &amp;DATE(LEFT($AV$3, 4), MONTH("1 " &amp; AQ$6 &amp; " " &amp; LEFT($AV$3, 4)), 0 ), 'Raw Data'!$P:$P,""&amp;'Raw Data'!$B$1,'Raw Data'!$D:$D,"&lt;&gt;*ithdr*",'Raw Data'!$D:$D,"&lt;&gt;*ancel*", 'Raw Data'!$K:$K,  "*" &amp; MID($A41, 2, 4) &amp;"*")</f>
        <v>0</v>
      </c>
      <c r="AR41" s="73"/>
      <c r="AS41" s="73"/>
      <c r="AT41" s="77"/>
      <c r="AU41" s="113">
        <f>COUNTIFS('Raw Data'!$AN:$AN,"&lt;=" &amp;DATE(MID($AV$3, 15, 4), MONTH("1 " &amp; AU$6 &amp; " " &amp; MID($AV$3, 15, 4)) + 1, 0 ), 'Raw Data'!$AN:$AN,"&gt;" &amp;DATE(MID($AV$3, 15, 4), MONTH("1 " &amp; AU$6 &amp; " " &amp; MID($AV$3, 15, 4)), 0 ), 'Raw Data'!$O:$O,""&amp;'Raw Data'!$B$1,'Raw Data'!$D:$D,"&lt;&gt;*ithdr*",'Raw Data'!$D:$D,"&lt;&gt;*ancel*",'Raw Data'!$P:$P,"--", 'Raw Data'!$K:$K, "*" &amp; MID($A41, 2, 4) &amp;"*")
+
COUNTIFS( 'Raw Data'!$AN:$AN,"&lt;=" &amp;DATE(MID($AV$3, 15, 4), MONTH("1 " &amp; AU$6 &amp; " " &amp; MID($AV$3, 15, 4)) + 1, 0 ), 'Raw Data'!$AN:$AN,"&gt;" &amp;DATE(MID($AV$3, 15, 4), MONTH("1 " &amp; AU$6 &amp; " " &amp; MID($AV$3, 15, 4)), 0 ), 'Raw Data'!$P:$P,""&amp;'Raw Data'!$B$1,'Raw Data'!$D:$D,"&lt;&gt;*ithdr*",'Raw Data'!$D:$D,"&lt;&gt;*ancel*", 'Raw Data'!$K:$K,  "*" &amp; MID($A41, 2, 4) &amp;"*")</f>
        <v>0</v>
      </c>
      <c r="AV41" s="73"/>
      <c r="AW41" s="73"/>
      <c r="AX41" s="77"/>
      <c r="AY41" s="113">
        <f>COUNTIFS('Raw Data'!$AN:$AN,"&lt;=" &amp;DATE(MID($AV$3, 15, 4), MONTH("1 " &amp; AY$6 &amp; " " &amp; MID($AV$3, 15, 4)) + 1, 0 ), 'Raw Data'!$AN:$AN,"&gt;" &amp;DATE(MID($AV$3, 15, 4), MONTH("1 " &amp; AY$6 &amp; " " &amp; MID($AV$3, 15, 4)), 0 ), 'Raw Data'!$O:$O,""&amp;'Raw Data'!$B$1,'Raw Data'!$D:$D,"&lt;&gt;*ithdr*",'Raw Data'!$D:$D,"&lt;&gt;*ancel*",'Raw Data'!$P:$P,"--", 'Raw Data'!$K:$K, "*" &amp; MID($A41, 2, 4) &amp;"*")
+
COUNTIFS( 'Raw Data'!$AN:$AN,"&lt;=" &amp;DATE(MID($AV$3, 15, 4), MONTH("1 " &amp; AY$6 &amp; " " &amp; MID($AV$3, 15, 4)) + 1, 0 ), 'Raw Data'!$AN:$AN,"&gt;" &amp;DATE(MID($AV$3, 15, 4), MONTH("1 " &amp; AY$6 &amp; " " &amp; MID($AV$3, 15, 4)), 0 ), 'Raw Data'!$P:$P,""&amp;'Raw Data'!$B$1,'Raw Data'!$D:$D,"&lt;&gt;*ithdr*",'Raw Data'!$D:$D,"&lt;&gt;*ancel*", 'Raw Data'!$K:$K,  "*" &amp; MID($A41, 2, 4) &amp;"*")</f>
        <v>0</v>
      </c>
      <c r="AZ41" s="73"/>
      <c r="BA41" s="73"/>
      <c r="BB41" s="77"/>
      <c r="BC41" s="113">
        <f>COUNTIFS('Raw Data'!$AN:$AN,"&lt;=" &amp;DATE(MID($AV$3, 15, 4), MONTH("1 " &amp; BC$6 &amp; " " &amp; MID($AV$3, 15, 4)) + 1, 0 ), 'Raw Data'!$AN:$AN,"&gt;" &amp;DATE(MID($AV$3, 15, 4), MONTH("1 " &amp; BC$6 &amp; " " &amp; MID($AV$3, 15, 4)), 0 ), 'Raw Data'!$O:$O,""&amp;'Raw Data'!$B$1,'Raw Data'!$D:$D,"&lt;&gt;*ithdr*",'Raw Data'!$D:$D,"&lt;&gt;*ancel*",'Raw Data'!$P:$P,"--", 'Raw Data'!$K:$K, "*" &amp; MID($A41, 2, 4) &amp;"*")
+
COUNTIFS( 'Raw Data'!$AN:$AN,"&lt;=" &amp;DATE(MID($AV$3, 15, 4), MONTH("1 " &amp; BC$6 &amp; " " &amp; MID($AV$3, 15, 4)) + 1, 0 ), 'Raw Data'!$AN:$AN,"&gt;" &amp;DATE(MID($AV$3, 15, 4), MONTH("1 " &amp; BC$6 &amp; " " &amp; MID($AV$3, 15, 4)), 0 ), 'Raw Data'!$P:$P,""&amp;'Raw Data'!$B$1,'Raw Data'!$D:$D,"&lt;&gt;*ithdr*",'Raw Data'!$D:$D,"&lt;&gt;*ancel*", 'Raw Data'!$K:$K,  "*" &amp; MID($A41, 2, 4) &amp;"*")</f>
        <v>0</v>
      </c>
      <c r="BD41" s="73"/>
      <c r="BE41" s="73"/>
      <c r="BF41" s="77"/>
    </row>
    <row r="42" ht="12.75" customHeight="1">
      <c r="A42" s="114" t="s">
        <v>187</v>
      </c>
      <c r="B42" s="73"/>
      <c r="C42" s="73"/>
      <c r="D42" s="73"/>
      <c r="E42" s="73"/>
      <c r="F42" s="73"/>
      <c r="G42" s="73"/>
      <c r="H42" s="73"/>
      <c r="I42" s="73"/>
      <c r="J42" s="77"/>
      <c r="K42" s="115">
        <f>COUNTIFS('Raw Data'!$AN:$AN,"&lt;=" &amp;DATE(LEFT($AV$3, 4), MONTH("1 " &amp; K$6 &amp; " " &amp; LEFT($AV$3, 4)) + 1, 0 ), 'Raw Data'!$AN:$AN,"&gt;" &amp;DATE(LEFT($AV$3, 4), MONTH("1 " &amp; K$6 &amp; " " &amp; LEFT($AV$3, 4)), 0 ), 'Raw Data'!$O:$O,""&amp;'Raw Data'!$B$1,'Raw Data'!$D:$D,"&lt;&gt;*ithdr*",'Raw Data'!$D:$D,"&lt;&gt;*ancel*",'Raw Data'!$P:$P,"--", 'Raw Data'!$K:$K, "*" &amp; MID($A42, 2, 4) &amp;"*")
+
COUNTIFS( 'Raw Data'!$AN:$AN,"&lt;=" &amp;DATE(LEFT($AV$3, 4), MONTH("1 " &amp; K$6 &amp; " " &amp; LEFT($AV$3, 4)) + 1, 0 ), 'Raw Data'!$AN:$AN,"&gt;" &amp;DATE(LEFT($AV$3, 4), MONTH("1 " &amp; K$6 &amp; " " &amp; LEFT($AV$3, 4)), 0 ), 'Raw Data'!$P:$P,""&amp;'Raw Data'!$B$1,'Raw Data'!$D:$D,"&lt;&gt;*ithdr*",'Raw Data'!$D:$D,"&lt;&gt;*ancel*", 'Raw Data'!$K:$K,  "*" &amp; MID($A42, 2, 4) &amp;"*")</f>
        <v>0</v>
      </c>
      <c r="L42" s="73"/>
      <c r="M42" s="73"/>
      <c r="N42" s="77"/>
      <c r="O42" s="113">
        <f>COUNTIFS('Raw Data'!$AN:$AN,"&lt;=" &amp;DATE(LEFT($AV$3, 4), MONTH("1 " &amp; O$6 &amp; " " &amp; LEFT($AV$3, 4)) + 1, 0 ), 'Raw Data'!$AN:$AN,"&gt;" &amp;DATE(LEFT($AV$3, 4), MONTH("1 " &amp; O$6 &amp; " " &amp; LEFT($AV$3, 4)), 0 ), 'Raw Data'!$O:$O,""&amp;'Raw Data'!$B$1,'Raw Data'!$D:$D,"&lt;&gt;*ithdr*",'Raw Data'!$D:$D,"&lt;&gt;*ancel*",'Raw Data'!$P:$P,"--", 'Raw Data'!$K:$K, "*" &amp; MID($A42, 2, 4) &amp;"*")
+
COUNTIFS( 'Raw Data'!$AN:$AN,"&lt;=" &amp;DATE(LEFT($AV$3, 4), MONTH("1 " &amp; O$6 &amp; " " &amp; LEFT($AV$3, 4)) + 1, 0 ), 'Raw Data'!$AN:$AN,"&gt;" &amp;DATE(LEFT($AV$3, 4), MONTH("1 " &amp; O$6 &amp; " " &amp; LEFT($AV$3, 4)), 0 ), 'Raw Data'!$P:$P,""&amp;'Raw Data'!$B$1,'Raw Data'!$D:$D,"&lt;&gt;*ithdr*",'Raw Data'!$D:$D,"&lt;&gt;*ancel*", 'Raw Data'!$K:$K,  "*" &amp; MID($A42, 2, 4) &amp;"*")</f>
        <v>0</v>
      </c>
      <c r="P42" s="73"/>
      <c r="Q42" s="73"/>
      <c r="R42" s="77"/>
      <c r="S42" s="113">
        <f>COUNTIFS('Raw Data'!$AN:$AN,"&lt;=" &amp;DATE(LEFT($AV$3, 4), MONTH("1 " &amp; S$6 &amp; " " &amp; LEFT($AV$3, 4)) + 1, 0 ), 'Raw Data'!$AN:$AN,"&gt;" &amp;DATE(LEFT($AV$3, 4), MONTH("1 " &amp; S$6 &amp; " " &amp; LEFT($AV$3, 4)), 0 ), 'Raw Data'!$O:$O,""&amp;'Raw Data'!$B$1,'Raw Data'!$D:$D,"&lt;&gt;*ithdr*",'Raw Data'!$D:$D,"&lt;&gt;*ancel*",'Raw Data'!$P:$P,"--", 'Raw Data'!$K:$K, "*" &amp; MID($A42, 2, 4) &amp;"*")
+
COUNTIFS( 'Raw Data'!$AN:$AN,"&lt;=" &amp;DATE(LEFT($AV$3, 4), MONTH("1 " &amp; S$6 &amp; " " &amp; LEFT($AV$3, 4)) + 1, 0 ), 'Raw Data'!$AN:$AN,"&gt;" &amp;DATE(LEFT($AV$3, 4), MONTH("1 " &amp; S$6 &amp; " " &amp; LEFT($AV$3, 4)), 0 ), 'Raw Data'!$P:$P,""&amp;'Raw Data'!$B$1,'Raw Data'!$D:$D,"&lt;&gt;*ithdr*",'Raw Data'!$D:$D,"&lt;&gt;*ancel*", 'Raw Data'!$K:$K,  "*" &amp; MID($A42, 2, 4) &amp;"*")</f>
        <v>0</v>
      </c>
      <c r="T42" s="73"/>
      <c r="U42" s="73"/>
      <c r="V42" s="77"/>
      <c r="W42" s="113">
        <f>COUNTIFS('Raw Data'!$AN:$AN,"&lt;=" &amp;DATE(LEFT($AV$3, 4), MONTH("1 " &amp; W$6 &amp; " " &amp; LEFT($AV$3, 4)) + 1, 0 ), 'Raw Data'!$AN:$AN,"&gt;" &amp;DATE(LEFT($AV$3, 4), MONTH("1 " &amp; W$6 &amp; " " &amp; LEFT($AV$3, 4)), 0 ), 'Raw Data'!$O:$O,""&amp;'Raw Data'!$B$1,'Raw Data'!$D:$D,"&lt;&gt;*ithdr*",'Raw Data'!$D:$D,"&lt;&gt;*ancel*",'Raw Data'!$P:$P,"--", 'Raw Data'!$K:$K, "*" &amp; MID($A42, 2, 4) &amp;"*")
+
COUNTIFS( 'Raw Data'!$AN:$AN,"&lt;=" &amp;DATE(LEFT($AV$3, 4), MONTH("1 " &amp; W$6 &amp; " " &amp; LEFT($AV$3, 4)) + 1, 0 ), 'Raw Data'!$AN:$AN,"&gt;" &amp;DATE(LEFT($AV$3, 4), MONTH("1 " &amp; W$6 &amp; " " &amp; LEFT($AV$3, 4)), 0 ), 'Raw Data'!$P:$P,""&amp;'Raw Data'!$B$1,'Raw Data'!$D:$D,"&lt;&gt;*ithdr*",'Raw Data'!$D:$D,"&lt;&gt;*ancel*", 'Raw Data'!$K:$K,  "*" &amp; MID($A42, 2, 4) &amp;"*")</f>
        <v>0</v>
      </c>
      <c r="X42" s="73"/>
      <c r="Y42" s="73"/>
      <c r="Z42" s="77"/>
      <c r="AA42" s="113">
        <f>COUNTIFS('Raw Data'!$AN:$AN,"&lt;=" &amp;DATE(LEFT($AV$3, 4), MONTH("1 " &amp; AA$6 &amp; " " &amp; LEFT($AV$3, 4)) + 1, 0 ), 'Raw Data'!$AN:$AN,"&gt;" &amp;DATE(LEFT($AV$3, 4), MONTH("1 " &amp; AA$6 &amp; " " &amp; LEFT($AV$3, 4)), 0 ), 'Raw Data'!$O:$O,""&amp;'Raw Data'!$B$1,'Raw Data'!$D:$D,"&lt;&gt;*ithdr*",'Raw Data'!$D:$D,"&lt;&gt;*ancel*",'Raw Data'!$P:$P,"--", 'Raw Data'!$K:$K, "*" &amp; MID($A42, 2, 4) &amp;"*")
+
COUNTIFS( 'Raw Data'!$AN:$AN,"&lt;=" &amp;DATE(LEFT($AV$3, 4), MONTH("1 " &amp; AA$6 &amp; " " &amp; LEFT($AV$3, 4)) + 1, 0 ), 'Raw Data'!$AN:$AN,"&gt;" &amp;DATE(LEFT($AV$3, 4), MONTH("1 " &amp; AA$6 &amp; " " &amp; LEFT($AV$3, 4)), 0 ), 'Raw Data'!$P:$P,""&amp;'Raw Data'!$B$1,'Raw Data'!$D:$D,"&lt;&gt;*ithdr*",'Raw Data'!$D:$D,"&lt;&gt;*ancel*", 'Raw Data'!$K:$K,  "*" &amp; MID($A42, 2, 4) &amp;"*")</f>
        <v>0</v>
      </c>
      <c r="AB42" s="73"/>
      <c r="AC42" s="73"/>
      <c r="AD42" s="77"/>
      <c r="AE42" s="113">
        <f>COUNTIFS('Raw Data'!$AN:$AN,"&lt;=" &amp;DATE(LEFT($AV$3, 4), MONTH("1 " &amp; AE$6 &amp; " " &amp; LEFT($AV$3, 4)) + 1, 0 ), 'Raw Data'!$AN:$AN,"&gt;" &amp;DATE(LEFT($AV$3, 4), MONTH("1 " &amp; AE$6 &amp; " " &amp; LEFT($AV$3, 4)), 0 ), 'Raw Data'!$O:$O,""&amp;'Raw Data'!$B$1,'Raw Data'!$D:$D,"&lt;&gt;*ithdr*",'Raw Data'!$D:$D,"&lt;&gt;*ancel*",'Raw Data'!$P:$P,"--", 'Raw Data'!$K:$K, "*" &amp; MID($A42, 2, 4) &amp;"*")
+
COUNTIFS( 'Raw Data'!$AN:$AN,"&lt;=" &amp;DATE(LEFT($AV$3, 4), MONTH("1 " &amp; AE$6 &amp; " " &amp; LEFT($AV$3, 4)) + 1, 0 ), 'Raw Data'!$AN:$AN,"&gt;" &amp;DATE(LEFT($AV$3, 4), MONTH("1 " &amp; AE$6 &amp; " " &amp; LEFT($AV$3, 4)), 0 ), 'Raw Data'!$P:$P,""&amp;'Raw Data'!$B$1,'Raw Data'!$D:$D,"&lt;&gt;*ithdr*",'Raw Data'!$D:$D,"&lt;&gt;*ancel*", 'Raw Data'!$K:$K,  "*" &amp; MID($A42, 2, 4) &amp;"*")</f>
        <v>0</v>
      </c>
      <c r="AF42" s="73"/>
      <c r="AG42" s="73"/>
      <c r="AH42" s="77"/>
      <c r="AI42" s="113">
        <f>COUNTIFS('Raw Data'!$AN:$AN,"&lt;=" &amp;DATE(LEFT($AV$3, 4), MONTH("1 " &amp; AI$6 &amp; " " &amp; LEFT($AV$3, 4)) + 1, 0 ), 'Raw Data'!$AN:$AN,"&gt;" &amp;DATE(LEFT($AV$3, 4), MONTH("1 " &amp; AI$6 &amp; " " &amp; LEFT($AV$3, 4)), 0 ), 'Raw Data'!$O:$O,""&amp;'Raw Data'!$B$1,'Raw Data'!$D:$D,"&lt;&gt;*ithdr*",'Raw Data'!$D:$D,"&lt;&gt;*ancel*",'Raw Data'!$P:$P,"--", 'Raw Data'!$K:$K, "*" &amp; MID($A42, 2, 4) &amp;"*")
+
COUNTIFS( 'Raw Data'!$AN:$AN,"&lt;=" &amp;DATE(LEFT($AV$3, 4), MONTH("1 " &amp; AI$6 &amp; " " &amp; LEFT($AV$3, 4)) + 1, 0 ), 'Raw Data'!$AN:$AN,"&gt;" &amp;DATE(LEFT($AV$3, 4), MONTH("1 " &amp; AI$6 &amp; " " &amp; LEFT($AV$3, 4)), 0 ), 'Raw Data'!$P:$P,""&amp;'Raw Data'!$B$1,'Raw Data'!$D:$D,"&lt;&gt;*ithdr*",'Raw Data'!$D:$D,"&lt;&gt;*ancel*", 'Raw Data'!$K:$K,  "*" &amp; MID($A42, 2, 4) &amp;"*")</f>
        <v>0</v>
      </c>
      <c r="AJ42" s="73"/>
      <c r="AK42" s="73"/>
      <c r="AL42" s="77"/>
      <c r="AM42" s="113">
        <f>COUNTIFS('Raw Data'!$AN:$AN,"&lt;=" &amp;DATE(LEFT($AV$3, 4), MONTH("1 " &amp; AM$6 &amp; " " &amp; LEFT($AV$3, 4)) + 1, 0 ), 'Raw Data'!$AN:$AN,"&gt;" &amp;DATE(LEFT($AV$3, 4), MONTH("1 " &amp; AM$6 &amp; " " &amp; LEFT($AV$3, 4)), 0 ), 'Raw Data'!$O:$O,""&amp;'Raw Data'!$B$1,'Raw Data'!$D:$D,"&lt;&gt;*ithdr*",'Raw Data'!$D:$D,"&lt;&gt;*ancel*",'Raw Data'!$P:$P,"--", 'Raw Data'!$K:$K, "*" &amp; MID($A42, 2, 4) &amp;"*")
+
COUNTIFS( 'Raw Data'!$AN:$AN,"&lt;=" &amp;DATE(LEFT($AV$3, 4), MONTH("1 " &amp; AM$6 &amp; " " &amp; LEFT($AV$3, 4)) + 1, 0 ), 'Raw Data'!$AN:$AN,"&gt;" &amp;DATE(LEFT($AV$3, 4), MONTH("1 " &amp; AM$6 &amp; " " &amp; LEFT($AV$3, 4)), 0 ), 'Raw Data'!$P:$P,""&amp;'Raw Data'!$B$1,'Raw Data'!$D:$D,"&lt;&gt;*ithdr*",'Raw Data'!$D:$D,"&lt;&gt;*ancel*", 'Raw Data'!$K:$K,  "*" &amp; MID($A42, 2, 4) &amp;"*")</f>
        <v>0</v>
      </c>
      <c r="AN42" s="73"/>
      <c r="AO42" s="73"/>
      <c r="AP42" s="77"/>
      <c r="AQ42" s="113">
        <f>COUNTIFS('Raw Data'!$AN:$AN,"&lt;=" &amp;DATE(LEFT($AV$3, 4), MONTH("1 " &amp; AQ$6 &amp; " " &amp; LEFT($AV$3, 4)) + 1, 0 ), 'Raw Data'!$AN:$AN,"&gt;" &amp;DATE(LEFT($AV$3, 4), MONTH("1 " &amp; AQ$6 &amp; " " &amp; LEFT($AV$3, 4)), 0 ), 'Raw Data'!$O:$O,""&amp;'Raw Data'!$B$1,'Raw Data'!$D:$D,"&lt;&gt;*ithdr*",'Raw Data'!$D:$D,"&lt;&gt;*ancel*",'Raw Data'!$P:$P,"--", 'Raw Data'!$K:$K, "*" &amp; MID($A42, 2, 4) &amp;"*")
+
COUNTIFS( 'Raw Data'!$AN:$AN,"&lt;=" &amp;DATE(LEFT($AV$3, 4), MONTH("1 " &amp; AQ$6 &amp; " " &amp; LEFT($AV$3, 4)) + 1, 0 ), 'Raw Data'!$AN:$AN,"&gt;" &amp;DATE(LEFT($AV$3, 4), MONTH("1 " &amp; AQ$6 &amp; " " &amp; LEFT($AV$3, 4)), 0 ), 'Raw Data'!$P:$P,""&amp;'Raw Data'!$B$1,'Raw Data'!$D:$D,"&lt;&gt;*ithdr*",'Raw Data'!$D:$D,"&lt;&gt;*ancel*", 'Raw Data'!$K:$K,  "*" &amp; MID($A42, 2, 4) &amp;"*")</f>
        <v>0</v>
      </c>
      <c r="AR42" s="73"/>
      <c r="AS42" s="73"/>
      <c r="AT42" s="77"/>
      <c r="AU42" s="113">
        <f>COUNTIFS('Raw Data'!$AN:$AN,"&lt;=" &amp;DATE(MID($AV$3, 15, 4), MONTH("1 " &amp; AU$6 &amp; " " &amp; MID($AV$3, 15, 4)) + 1, 0 ), 'Raw Data'!$AN:$AN,"&gt;" &amp;DATE(MID($AV$3, 15, 4), MONTH("1 " &amp; AU$6 &amp; " " &amp; MID($AV$3, 15, 4)), 0 ), 'Raw Data'!$O:$O,""&amp;'Raw Data'!$B$1,'Raw Data'!$D:$D,"&lt;&gt;*ithdr*",'Raw Data'!$D:$D,"&lt;&gt;*ancel*",'Raw Data'!$P:$P,"--", 'Raw Data'!$K:$K, "*" &amp; MID($A42, 2, 4) &amp;"*")
+
COUNTIFS( 'Raw Data'!$AN:$AN,"&lt;=" &amp;DATE(MID($AV$3, 15, 4), MONTH("1 " &amp; AU$6 &amp; " " &amp; MID($AV$3, 15, 4)) + 1, 0 ), 'Raw Data'!$AN:$AN,"&gt;" &amp;DATE(MID($AV$3, 15, 4), MONTH("1 " &amp; AU$6 &amp; " " &amp; MID($AV$3, 15, 4)), 0 ), 'Raw Data'!$P:$P,""&amp;'Raw Data'!$B$1,'Raw Data'!$D:$D,"&lt;&gt;*ithdr*",'Raw Data'!$D:$D,"&lt;&gt;*ancel*", 'Raw Data'!$K:$K,  "*" &amp; MID($A42, 2, 4) &amp;"*")</f>
        <v>0</v>
      </c>
      <c r="AV42" s="73"/>
      <c r="AW42" s="73"/>
      <c r="AX42" s="77"/>
      <c r="AY42" s="113">
        <f>COUNTIFS('Raw Data'!$AN:$AN,"&lt;=" &amp;DATE(MID($AV$3, 15, 4), MONTH("1 " &amp; AY$6 &amp; " " &amp; MID($AV$3, 15, 4)) + 1, 0 ), 'Raw Data'!$AN:$AN,"&gt;" &amp;DATE(MID($AV$3, 15, 4), MONTH("1 " &amp; AY$6 &amp; " " &amp; MID($AV$3, 15, 4)), 0 ), 'Raw Data'!$O:$O,""&amp;'Raw Data'!$B$1,'Raw Data'!$D:$D,"&lt;&gt;*ithdr*",'Raw Data'!$D:$D,"&lt;&gt;*ancel*",'Raw Data'!$P:$P,"--", 'Raw Data'!$K:$K, "*" &amp; MID($A42, 2, 4) &amp;"*")
+
COUNTIFS( 'Raw Data'!$AN:$AN,"&lt;=" &amp;DATE(MID($AV$3, 15, 4), MONTH("1 " &amp; AY$6 &amp; " " &amp; MID($AV$3, 15, 4)) + 1, 0 ), 'Raw Data'!$AN:$AN,"&gt;" &amp;DATE(MID($AV$3, 15, 4), MONTH("1 " &amp; AY$6 &amp; " " &amp; MID($AV$3, 15, 4)), 0 ), 'Raw Data'!$P:$P,""&amp;'Raw Data'!$B$1,'Raw Data'!$D:$D,"&lt;&gt;*ithdr*",'Raw Data'!$D:$D,"&lt;&gt;*ancel*", 'Raw Data'!$K:$K,  "*" &amp; MID($A42, 2, 4) &amp;"*")</f>
        <v>0</v>
      </c>
      <c r="AZ42" s="73"/>
      <c r="BA42" s="73"/>
      <c r="BB42" s="77"/>
      <c r="BC42" s="113">
        <f>COUNTIFS('Raw Data'!$AN:$AN,"&lt;=" &amp;DATE(MID($AV$3, 15, 4), MONTH("1 " &amp; BC$6 &amp; " " &amp; MID($AV$3, 15, 4)) + 1, 0 ), 'Raw Data'!$AN:$AN,"&gt;" &amp;DATE(MID($AV$3, 15, 4), MONTH("1 " &amp; BC$6 &amp; " " &amp; MID($AV$3, 15, 4)), 0 ), 'Raw Data'!$O:$O,""&amp;'Raw Data'!$B$1,'Raw Data'!$D:$D,"&lt;&gt;*ithdr*",'Raw Data'!$D:$D,"&lt;&gt;*ancel*",'Raw Data'!$P:$P,"--", 'Raw Data'!$K:$K, "*" &amp; MID($A42, 2, 4) &amp;"*")
+
COUNTIFS( 'Raw Data'!$AN:$AN,"&lt;=" &amp;DATE(MID($AV$3, 15, 4), MONTH("1 " &amp; BC$6 &amp; " " &amp; MID($AV$3, 15, 4)) + 1, 0 ), 'Raw Data'!$AN:$AN,"&gt;" &amp;DATE(MID($AV$3, 15, 4), MONTH("1 " &amp; BC$6 &amp; " " &amp; MID($AV$3, 15, 4)), 0 ), 'Raw Data'!$P:$P,""&amp;'Raw Data'!$B$1,'Raw Data'!$D:$D,"&lt;&gt;*ithdr*",'Raw Data'!$D:$D,"&lt;&gt;*ancel*", 'Raw Data'!$K:$K,  "*" &amp; MID($A42, 2, 4) &amp;"*")</f>
        <v>0</v>
      </c>
      <c r="BD42" s="73"/>
      <c r="BE42" s="73"/>
      <c r="BF42" s="77"/>
    </row>
    <row r="43" ht="12.75" customHeight="1">
      <c r="A43" s="114" t="s">
        <v>188</v>
      </c>
      <c r="B43" s="73"/>
      <c r="C43" s="73"/>
      <c r="D43" s="73"/>
      <c r="E43" s="73"/>
      <c r="F43" s="73"/>
      <c r="G43" s="73"/>
      <c r="H43" s="73"/>
      <c r="I43" s="73"/>
      <c r="J43" s="77"/>
      <c r="K43" s="115">
        <f>COUNTIFS('Raw Data'!$AN:$AN,"&lt;=" &amp;DATE(LEFT($AV$3, 4), MONTH("1 " &amp; K$6 &amp; " " &amp; LEFT($AV$3, 4)) + 1, 0 ), 'Raw Data'!$AN:$AN,"&gt;" &amp;DATE(LEFT($AV$3, 4), MONTH("1 " &amp; K$6 &amp; " " &amp; LEFT($AV$3, 4)), 0 ), 'Raw Data'!$O:$O,""&amp;'Raw Data'!$B$1,'Raw Data'!$D:$D,"&lt;&gt;*ithdr*",'Raw Data'!$D:$D,"&lt;&gt;*ancel*",'Raw Data'!$P:$P,"--", 'Raw Data'!$K:$K, "*" &amp; MID($A43, 2, 4) &amp;"*")
+
COUNTIFS( 'Raw Data'!$AN:$AN,"&lt;=" &amp;DATE(LEFT($AV$3, 4), MONTH("1 " &amp; K$6 &amp; " " &amp; LEFT($AV$3, 4)) + 1, 0 ), 'Raw Data'!$AN:$AN,"&gt;" &amp;DATE(LEFT($AV$3, 4), MONTH("1 " &amp; K$6 &amp; " " &amp; LEFT($AV$3, 4)), 0 ), 'Raw Data'!$P:$P,""&amp;'Raw Data'!$B$1,'Raw Data'!$D:$D,"&lt;&gt;*ithdr*",'Raw Data'!$D:$D,"&lt;&gt;*ancel*", 'Raw Data'!$K:$K,  "*" &amp; MID($A43, 2, 4) &amp;"*")</f>
        <v>0</v>
      </c>
      <c r="L43" s="73"/>
      <c r="M43" s="73"/>
      <c r="N43" s="77"/>
      <c r="O43" s="113">
        <f>COUNTIFS('Raw Data'!$AN:$AN,"&lt;=" &amp;DATE(LEFT($AV$3, 4), MONTH("1 " &amp; O$6 &amp; " " &amp; LEFT($AV$3, 4)) + 1, 0 ), 'Raw Data'!$AN:$AN,"&gt;" &amp;DATE(LEFT($AV$3, 4), MONTH("1 " &amp; O$6 &amp; " " &amp; LEFT($AV$3, 4)), 0 ), 'Raw Data'!$O:$O,""&amp;'Raw Data'!$B$1,'Raw Data'!$D:$D,"&lt;&gt;*ithdr*",'Raw Data'!$D:$D,"&lt;&gt;*ancel*",'Raw Data'!$P:$P,"--", 'Raw Data'!$K:$K, "*" &amp; MID($A43, 2, 4) &amp;"*")
+
COUNTIFS( 'Raw Data'!$AN:$AN,"&lt;=" &amp;DATE(LEFT($AV$3, 4), MONTH("1 " &amp; O$6 &amp; " " &amp; LEFT($AV$3, 4)) + 1, 0 ), 'Raw Data'!$AN:$AN,"&gt;" &amp;DATE(LEFT($AV$3, 4), MONTH("1 " &amp; O$6 &amp; " " &amp; LEFT($AV$3, 4)), 0 ), 'Raw Data'!$P:$P,""&amp;'Raw Data'!$B$1,'Raw Data'!$D:$D,"&lt;&gt;*ithdr*",'Raw Data'!$D:$D,"&lt;&gt;*ancel*", 'Raw Data'!$K:$K,  "*" &amp; MID($A43, 2, 4) &amp;"*")</f>
        <v>0</v>
      </c>
      <c r="P43" s="73"/>
      <c r="Q43" s="73"/>
      <c r="R43" s="77"/>
      <c r="S43" s="113">
        <f>COUNTIFS('Raw Data'!$AN:$AN,"&lt;=" &amp;DATE(LEFT($AV$3, 4), MONTH("1 " &amp; S$6 &amp; " " &amp; LEFT($AV$3, 4)) + 1, 0 ), 'Raw Data'!$AN:$AN,"&gt;" &amp;DATE(LEFT($AV$3, 4), MONTH("1 " &amp; S$6 &amp; " " &amp; LEFT($AV$3, 4)), 0 ), 'Raw Data'!$O:$O,""&amp;'Raw Data'!$B$1,'Raw Data'!$D:$D,"&lt;&gt;*ithdr*",'Raw Data'!$D:$D,"&lt;&gt;*ancel*",'Raw Data'!$P:$P,"--", 'Raw Data'!$K:$K, "*" &amp; MID($A43, 2, 4) &amp;"*")
+
COUNTIFS( 'Raw Data'!$AN:$AN,"&lt;=" &amp;DATE(LEFT($AV$3, 4), MONTH("1 " &amp; S$6 &amp; " " &amp; LEFT($AV$3, 4)) + 1, 0 ), 'Raw Data'!$AN:$AN,"&gt;" &amp;DATE(LEFT($AV$3, 4), MONTH("1 " &amp; S$6 &amp; " " &amp; LEFT($AV$3, 4)), 0 ), 'Raw Data'!$P:$P,""&amp;'Raw Data'!$B$1,'Raw Data'!$D:$D,"&lt;&gt;*ithdr*",'Raw Data'!$D:$D,"&lt;&gt;*ancel*", 'Raw Data'!$K:$K,  "*" &amp; MID($A43, 2, 4) &amp;"*")</f>
        <v>0</v>
      </c>
      <c r="T43" s="73"/>
      <c r="U43" s="73"/>
      <c r="V43" s="77"/>
      <c r="W43" s="113">
        <f>COUNTIFS('Raw Data'!$AN:$AN,"&lt;=" &amp;DATE(LEFT($AV$3, 4), MONTH("1 " &amp; W$6 &amp; " " &amp; LEFT($AV$3, 4)) + 1, 0 ), 'Raw Data'!$AN:$AN,"&gt;" &amp;DATE(LEFT($AV$3, 4), MONTH("1 " &amp; W$6 &amp; " " &amp; LEFT($AV$3, 4)), 0 ), 'Raw Data'!$O:$O,""&amp;'Raw Data'!$B$1,'Raw Data'!$D:$D,"&lt;&gt;*ithdr*",'Raw Data'!$D:$D,"&lt;&gt;*ancel*",'Raw Data'!$P:$P,"--", 'Raw Data'!$K:$K, "*" &amp; MID($A43, 2, 4) &amp;"*")
+
COUNTIFS( 'Raw Data'!$AN:$AN,"&lt;=" &amp;DATE(LEFT($AV$3, 4), MONTH("1 " &amp; W$6 &amp; " " &amp; LEFT($AV$3, 4)) + 1, 0 ), 'Raw Data'!$AN:$AN,"&gt;" &amp;DATE(LEFT($AV$3, 4), MONTH("1 " &amp; W$6 &amp; " " &amp; LEFT($AV$3, 4)), 0 ), 'Raw Data'!$P:$P,""&amp;'Raw Data'!$B$1,'Raw Data'!$D:$D,"&lt;&gt;*ithdr*",'Raw Data'!$D:$D,"&lt;&gt;*ancel*", 'Raw Data'!$K:$K,  "*" &amp; MID($A43, 2, 4) &amp;"*")</f>
        <v>0</v>
      </c>
      <c r="X43" s="73"/>
      <c r="Y43" s="73"/>
      <c r="Z43" s="77"/>
      <c r="AA43" s="113">
        <f>COUNTIFS('Raw Data'!$AN:$AN,"&lt;=" &amp;DATE(LEFT($AV$3, 4), MONTH("1 " &amp; AA$6 &amp; " " &amp; LEFT($AV$3, 4)) + 1, 0 ), 'Raw Data'!$AN:$AN,"&gt;" &amp;DATE(LEFT($AV$3, 4), MONTH("1 " &amp; AA$6 &amp; " " &amp; LEFT($AV$3, 4)), 0 ), 'Raw Data'!$O:$O,""&amp;'Raw Data'!$B$1,'Raw Data'!$D:$D,"&lt;&gt;*ithdr*",'Raw Data'!$D:$D,"&lt;&gt;*ancel*",'Raw Data'!$P:$P,"--", 'Raw Data'!$K:$K, "*" &amp; MID($A43, 2, 4) &amp;"*")
+
COUNTIFS( 'Raw Data'!$AN:$AN,"&lt;=" &amp;DATE(LEFT($AV$3, 4), MONTH("1 " &amp; AA$6 &amp; " " &amp; LEFT($AV$3, 4)) + 1, 0 ), 'Raw Data'!$AN:$AN,"&gt;" &amp;DATE(LEFT($AV$3, 4), MONTH("1 " &amp; AA$6 &amp; " " &amp; LEFT($AV$3, 4)), 0 ), 'Raw Data'!$P:$P,""&amp;'Raw Data'!$B$1,'Raw Data'!$D:$D,"&lt;&gt;*ithdr*",'Raw Data'!$D:$D,"&lt;&gt;*ancel*", 'Raw Data'!$K:$K,  "*" &amp; MID($A43, 2, 4) &amp;"*")</f>
        <v>0</v>
      </c>
      <c r="AB43" s="73"/>
      <c r="AC43" s="73"/>
      <c r="AD43" s="77"/>
      <c r="AE43" s="113">
        <f>COUNTIFS('Raw Data'!$AN:$AN,"&lt;=" &amp;DATE(LEFT($AV$3, 4), MONTH("1 " &amp; AE$6 &amp; " " &amp; LEFT($AV$3, 4)) + 1, 0 ), 'Raw Data'!$AN:$AN,"&gt;" &amp;DATE(LEFT($AV$3, 4), MONTH("1 " &amp; AE$6 &amp; " " &amp; LEFT($AV$3, 4)), 0 ), 'Raw Data'!$O:$O,""&amp;'Raw Data'!$B$1,'Raw Data'!$D:$D,"&lt;&gt;*ithdr*",'Raw Data'!$D:$D,"&lt;&gt;*ancel*",'Raw Data'!$P:$P,"--", 'Raw Data'!$K:$K, "*" &amp; MID($A43, 2, 4) &amp;"*")
+
COUNTIFS( 'Raw Data'!$AN:$AN,"&lt;=" &amp;DATE(LEFT($AV$3, 4), MONTH("1 " &amp; AE$6 &amp; " " &amp; LEFT($AV$3, 4)) + 1, 0 ), 'Raw Data'!$AN:$AN,"&gt;" &amp;DATE(LEFT($AV$3, 4), MONTH("1 " &amp; AE$6 &amp; " " &amp; LEFT($AV$3, 4)), 0 ), 'Raw Data'!$P:$P,""&amp;'Raw Data'!$B$1,'Raw Data'!$D:$D,"&lt;&gt;*ithdr*",'Raw Data'!$D:$D,"&lt;&gt;*ancel*", 'Raw Data'!$K:$K,  "*" &amp; MID($A43, 2, 4) &amp;"*")</f>
        <v>0</v>
      </c>
      <c r="AF43" s="73"/>
      <c r="AG43" s="73"/>
      <c r="AH43" s="77"/>
      <c r="AI43" s="113">
        <f>COUNTIFS('Raw Data'!$AN:$AN,"&lt;=" &amp;DATE(LEFT($AV$3, 4), MONTH("1 " &amp; AI$6 &amp; " " &amp; LEFT($AV$3, 4)) + 1, 0 ), 'Raw Data'!$AN:$AN,"&gt;" &amp;DATE(LEFT($AV$3, 4), MONTH("1 " &amp; AI$6 &amp; " " &amp; LEFT($AV$3, 4)), 0 ), 'Raw Data'!$O:$O,""&amp;'Raw Data'!$B$1,'Raw Data'!$D:$D,"&lt;&gt;*ithdr*",'Raw Data'!$D:$D,"&lt;&gt;*ancel*",'Raw Data'!$P:$P,"--", 'Raw Data'!$K:$K, "*" &amp; MID($A43, 2, 4) &amp;"*")
+
COUNTIFS( 'Raw Data'!$AN:$AN,"&lt;=" &amp;DATE(LEFT($AV$3, 4), MONTH("1 " &amp; AI$6 &amp; " " &amp; LEFT($AV$3, 4)) + 1, 0 ), 'Raw Data'!$AN:$AN,"&gt;" &amp;DATE(LEFT($AV$3, 4), MONTH("1 " &amp; AI$6 &amp; " " &amp; LEFT($AV$3, 4)), 0 ), 'Raw Data'!$P:$P,""&amp;'Raw Data'!$B$1,'Raw Data'!$D:$D,"&lt;&gt;*ithdr*",'Raw Data'!$D:$D,"&lt;&gt;*ancel*", 'Raw Data'!$K:$K,  "*" &amp; MID($A43, 2, 4) &amp;"*")</f>
        <v>0</v>
      </c>
      <c r="AJ43" s="73"/>
      <c r="AK43" s="73"/>
      <c r="AL43" s="77"/>
      <c r="AM43" s="113">
        <f>COUNTIFS('Raw Data'!$AN:$AN,"&lt;=" &amp;DATE(LEFT($AV$3, 4), MONTH("1 " &amp; AM$6 &amp; " " &amp; LEFT($AV$3, 4)) + 1, 0 ), 'Raw Data'!$AN:$AN,"&gt;" &amp;DATE(LEFT($AV$3, 4), MONTH("1 " &amp; AM$6 &amp; " " &amp; LEFT($AV$3, 4)), 0 ), 'Raw Data'!$O:$O,""&amp;'Raw Data'!$B$1,'Raw Data'!$D:$D,"&lt;&gt;*ithdr*",'Raw Data'!$D:$D,"&lt;&gt;*ancel*",'Raw Data'!$P:$P,"--", 'Raw Data'!$K:$K, "*" &amp; MID($A43, 2, 4) &amp;"*")
+
COUNTIFS( 'Raw Data'!$AN:$AN,"&lt;=" &amp;DATE(LEFT($AV$3, 4), MONTH("1 " &amp; AM$6 &amp; " " &amp; LEFT($AV$3, 4)) + 1, 0 ), 'Raw Data'!$AN:$AN,"&gt;" &amp;DATE(LEFT($AV$3, 4), MONTH("1 " &amp; AM$6 &amp; " " &amp; LEFT($AV$3, 4)), 0 ), 'Raw Data'!$P:$P,""&amp;'Raw Data'!$B$1,'Raw Data'!$D:$D,"&lt;&gt;*ithdr*",'Raw Data'!$D:$D,"&lt;&gt;*ancel*", 'Raw Data'!$K:$K,  "*" &amp; MID($A43, 2, 4) &amp;"*")</f>
        <v>0</v>
      </c>
      <c r="AN43" s="73"/>
      <c r="AO43" s="73"/>
      <c r="AP43" s="77"/>
      <c r="AQ43" s="113">
        <f>COUNTIFS('Raw Data'!$AN:$AN,"&lt;=" &amp;DATE(LEFT($AV$3, 4), MONTH("1 " &amp; AQ$6 &amp; " " &amp; LEFT($AV$3, 4)) + 1, 0 ), 'Raw Data'!$AN:$AN,"&gt;" &amp;DATE(LEFT($AV$3, 4), MONTH("1 " &amp; AQ$6 &amp; " " &amp; LEFT($AV$3, 4)), 0 ), 'Raw Data'!$O:$O,""&amp;'Raw Data'!$B$1,'Raw Data'!$D:$D,"&lt;&gt;*ithdr*",'Raw Data'!$D:$D,"&lt;&gt;*ancel*",'Raw Data'!$P:$P,"--", 'Raw Data'!$K:$K, "*" &amp; MID($A43, 2, 4) &amp;"*")
+
COUNTIFS( 'Raw Data'!$AN:$AN,"&lt;=" &amp;DATE(LEFT($AV$3, 4), MONTH("1 " &amp; AQ$6 &amp; " " &amp; LEFT($AV$3, 4)) + 1, 0 ), 'Raw Data'!$AN:$AN,"&gt;" &amp;DATE(LEFT($AV$3, 4), MONTH("1 " &amp; AQ$6 &amp; " " &amp; LEFT($AV$3, 4)), 0 ), 'Raw Data'!$P:$P,""&amp;'Raw Data'!$B$1,'Raw Data'!$D:$D,"&lt;&gt;*ithdr*",'Raw Data'!$D:$D,"&lt;&gt;*ancel*", 'Raw Data'!$K:$K,  "*" &amp; MID($A43, 2, 4) &amp;"*")</f>
        <v>0</v>
      </c>
      <c r="AR43" s="73"/>
      <c r="AS43" s="73"/>
      <c r="AT43" s="77"/>
      <c r="AU43" s="113">
        <f>COUNTIFS('Raw Data'!$AN:$AN,"&lt;=" &amp;DATE(MID($AV$3, 15, 4), MONTH("1 " &amp; AU$6 &amp; " " &amp; MID($AV$3, 15, 4)) + 1, 0 ), 'Raw Data'!$AN:$AN,"&gt;" &amp;DATE(MID($AV$3, 15, 4), MONTH("1 " &amp; AU$6 &amp; " " &amp; MID($AV$3, 15, 4)), 0 ), 'Raw Data'!$O:$O,""&amp;'Raw Data'!$B$1,'Raw Data'!$D:$D,"&lt;&gt;*ithdr*",'Raw Data'!$D:$D,"&lt;&gt;*ancel*",'Raw Data'!$P:$P,"--", 'Raw Data'!$K:$K, "*" &amp; MID($A43, 2, 4) &amp;"*")
+
COUNTIFS( 'Raw Data'!$AN:$AN,"&lt;=" &amp;DATE(MID($AV$3, 15, 4), MONTH("1 " &amp; AU$6 &amp; " " &amp; MID($AV$3, 15, 4)) + 1, 0 ), 'Raw Data'!$AN:$AN,"&gt;" &amp;DATE(MID($AV$3, 15, 4), MONTH("1 " &amp; AU$6 &amp; " " &amp; MID($AV$3, 15, 4)), 0 ), 'Raw Data'!$P:$P,""&amp;'Raw Data'!$B$1,'Raw Data'!$D:$D,"&lt;&gt;*ithdr*",'Raw Data'!$D:$D,"&lt;&gt;*ancel*", 'Raw Data'!$K:$K,  "*" &amp; MID($A43, 2, 4) &amp;"*")</f>
        <v>0</v>
      </c>
      <c r="AV43" s="73"/>
      <c r="AW43" s="73"/>
      <c r="AX43" s="77"/>
      <c r="AY43" s="113">
        <f>COUNTIFS('Raw Data'!$AN:$AN,"&lt;=" &amp;DATE(MID($AV$3, 15, 4), MONTH("1 " &amp; AY$6 &amp; " " &amp; MID($AV$3, 15, 4)) + 1, 0 ), 'Raw Data'!$AN:$AN,"&gt;" &amp;DATE(MID($AV$3, 15, 4), MONTH("1 " &amp; AY$6 &amp; " " &amp; MID($AV$3, 15, 4)), 0 ), 'Raw Data'!$O:$O,""&amp;'Raw Data'!$B$1,'Raw Data'!$D:$D,"&lt;&gt;*ithdr*",'Raw Data'!$D:$D,"&lt;&gt;*ancel*",'Raw Data'!$P:$P,"--", 'Raw Data'!$K:$K, "*" &amp; MID($A43, 2, 4) &amp;"*")
+
COUNTIFS( 'Raw Data'!$AN:$AN,"&lt;=" &amp;DATE(MID($AV$3, 15, 4), MONTH("1 " &amp; AY$6 &amp; " " &amp; MID($AV$3, 15, 4)) + 1, 0 ), 'Raw Data'!$AN:$AN,"&gt;" &amp;DATE(MID($AV$3, 15, 4), MONTH("1 " &amp; AY$6 &amp; " " &amp; MID($AV$3, 15, 4)), 0 ), 'Raw Data'!$P:$P,""&amp;'Raw Data'!$B$1,'Raw Data'!$D:$D,"&lt;&gt;*ithdr*",'Raw Data'!$D:$D,"&lt;&gt;*ancel*", 'Raw Data'!$K:$K,  "*" &amp; MID($A43, 2, 4) &amp;"*")</f>
        <v>0</v>
      </c>
      <c r="AZ43" s="73"/>
      <c r="BA43" s="73"/>
      <c r="BB43" s="77"/>
      <c r="BC43" s="113">
        <f>COUNTIFS('Raw Data'!$AN:$AN,"&lt;=" &amp;DATE(MID($AV$3, 15, 4), MONTH("1 " &amp; BC$6 &amp; " " &amp; MID($AV$3, 15, 4)) + 1, 0 ), 'Raw Data'!$AN:$AN,"&gt;" &amp;DATE(MID($AV$3, 15, 4), MONTH("1 " &amp; BC$6 &amp; " " &amp; MID($AV$3, 15, 4)), 0 ), 'Raw Data'!$O:$O,""&amp;'Raw Data'!$B$1,'Raw Data'!$D:$D,"&lt;&gt;*ithdr*",'Raw Data'!$D:$D,"&lt;&gt;*ancel*",'Raw Data'!$P:$P,"--", 'Raw Data'!$K:$K, "*" &amp; MID($A43, 2, 4) &amp;"*")
+
COUNTIFS( 'Raw Data'!$AN:$AN,"&lt;=" &amp;DATE(MID($AV$3, 15, 4), MONTH("1 " &amp; BC$6 &amp; " " &amp; MID($AV$3, 15, 4)) + 1, 0 ), 'Raw Data'!$AN:$AN,"&gt;" &amp;DATE(MID($AV$3, 15, 4), MONTH("1 " &amp; BC$6 &amp; " " &amp; MID($AV$3, 15, 4)), 0 ), 'Raw Data'!$P:$P,""&amp;'Raw Data'!$B$1,'Raw Data'!$D:$D,"&lt;&gt;*ithdr*",'Raw Data'!$D:$D,"&lt;&gt;*ancel*", 'Raw Data'!$K:$K,  "*" &amp; MID($A43, 2, 4) &amp;"*")</f>
        <v>0</v>
      </c>
      <c r="BD43" s="73"/>
      <c r="BE43" s="73"/>
      <c r="BF43" s="77"/>
    </row>
    <row r="44" ht="12.75" customHeight="1">
      <c r="A44" s="114" t="s">
        <v>189</v>
      </c>
      <c r="B44" s="73"/>
      <c r="C44" s="73"/>
      <c r="D44" s="73"/>
      <c r="E44" s="73"/>
      <c r="F44" s="73"/>
      <c r="G44" s="73"/>
      <c r="H44" s="73"/>
      <c r="I44" s="73"/>
      <c r="J44" s="77"/>
      <c r="K44" s="115">
        <f>COUNTIFS('Raw Data'!$AN:$AN,"&lt;=" &amp;DATE(LEFT($AV$3, 4), MONTH("1 " &amp; K$6 &amp; " " &amp; LEFT($AV$3, 4)) + 1, 0 ), 'Raw Data'!$AN:$AN,"&gt;" &amp;DATE(LEFT($AV$3, 4), MONTH("1 " &amp; K$6 &amp; " " &amp; LEFT($AV$3, 4)), 0 ), 'Raw Data'!$O:$O,""&amp;'Raw Data'!$B$1,'Raw Data'!$D:$D,"&lt;&gt;*ithdr*",'Raw Data'!$D:$D,"&lt;&gt;*ancel*",'Raw Data'!$P:$P,"--", 'Raw Data'!$K:$K, "*" &amp; MID($A44, 2, 4) &amp;"*")
+
COUNTIFS( 'Raw Data'!$AN:$AN,"&lt;=" &amp;DATE(LEFT($AV$3, 4), MONTH("1 " &amp; K$6 &amp; " " &amp; LEFT($AV$3, 4)) + 1, 0 ), 'Raw Data'!$AN:$AN,"&gt;" &amp;DATE(LEFT($AV$3, 4), MONTH("1 " &amp; K$6 &amp; " " &amp; LEFT($AV$3, 4)), 0 ), 'Raw Data'!$P:$P,""&amp;'Raw Data'!$B$1,'Raw Data'!$D:$D,"&lt;&gt;*ithdr*",'Raw Data'!$D:$D,"&lt;&gt;*ancel*", 'Raw Data'!$K:$K,  "*" &amp; MID($A44, 2, 4) &amp;"*")</f>
        <v>0</v>
      </c>
      <c r="L44" s="73"/>
      <c r="M44" s="73"/>
      <c r="N44" s="77"/>
      <c r="O44" s="113">
        <f>COUNTIFS('Raw Data'!$AN:$AN,"&lt;=" &amp;DATE(LEFT($AV$3, 4), MONTH("1 " &amp; O$6 &amp; " " &amp; LEFT($AV$3, 4)) + 1, 0 ), 'Raw Data'!$AN:$AN,"&gt;" &amp;DATE(LEFT($AV$3, 4), MONTH("1 " &amp; O$6 &amp; " " &amp; LEFT($AV$3, 4)), 0 ), 'Raw Data'!$O:$O,""&amp;'Raw Data'!$B$1,'Raw Data'!$D:$D,"&lt;&gt;*ithdr*",'Raw Data'!$D:$D,"&lt;&gt;*ancel*",'Raw Data'!$P:$P,"--", 'Raw Data'!$K:$K, "*" &amp; MID($A44, 2, 4) &amp;"*")
+
COUNTIFS( 'Raw Data'!$AN:$AN,"&lt;=" &amp;DATE(LEFT($AV$3, 4), MONTH("1 " &amp; O$6 &amp; " " &amp; LEFT($AV$3, 4)) + 1, 0 ), 'Raw Data'!$AN:$AN,"&gt;" &amp;DATE(LEFT($AV$3, 4), MONTH("1 " &amp; O$6 &amp; " " &amp; LEFT($AV$3, 4)), 0 ), 'Raw Data'!$P:$P,""&amp;'Raw Data'!$B$1,'Raw Data'!$D:$D,"&lt;&gt;*ithdr*",'Raw Data'!$D:$D,"&lt;&gt;*ancel*", 'Raw Data'!$K:$K,  "*" &amp; MID($A44, 2, 4) &amp;"*")</f>
        <v>0</v>
      </c>
      <c r="P44" s="73"/>
      <c r="Q44" s="73"/>
      <c r="R44" s="77"/>
      <c r="S44" s="113">
        <f>COUNTIFS('Raw Data'!$AN:$AN,"&lt;=" &amp;DATE(LEFT($AV$3, 4), MONTH("1 " &amp; S$6 &amp; " " &amp; LEFT($AV$3, 4)) + 1, 0 ), 'Raw Data'!$AN:$AN,"&gt;" &amp;DATE(LEFT($AV$3, 4), MONTH("1 " &amp; S$6 &amp; " " &amp; LEFT($AV$3, 4)), 0 ), 'Raw Data'!$O:$O,""&amp;'Raw Data'!$B$1,'Raw Data'!$D:$D,"&lt;&gt;*ithdr*",'Raw Data'!$D:$D,"&lt;&gt;*ancel*",'Raw Data'!$P:$P,"--", 'Raw Data'!$K:$K, "*" &amp; MID($A44, 2, 4) &amp;"*")
+
COUNTIFS( 'Raw Data'!$AN:$AN,"&lt;=" &amp;DATE(LEFT($AV$3, 4), MONTH("1 " &amp; S$6 &amp; " " &amp; LEFT($AV$3, 4)) + 1, 0 ), 'Raw Data'!$AN:$AN,"&gt;" &amp;DATE(LEFT($AV$3, 4), MONTH("1 " &amp; S$6 &amp; " " &amp; LEFT($AV$3, 4)), 0 ), 'Raw Data'!$P:$P,""&amp;'Raw Data'!$B$1,'Raw Data'!$D:$D,"&lt;&gt;*ithdr*",'Raw Data'!$D:$D,"&lt;&gt;*ancel*", 'Raw Data'!$K:$K,  "*" &amp; MID($A44, 2, 4) &amp;"*")</f>
        <v>0</v>
      </c>
      <c r="T44" s="73"/>
      <c r="U44" s="73"/>
      <c r="V44" s="77"/>
      <c r="W44" s="113">
        <f>COUNTIFS('Raw Data'!$AN:$AN,"&lt;=" &amp;DATE(LEFT($AV$3, 4), MONTH("1 " &amp; W$6 &amp; " " &amp; LEFT($AV$3, 4)) + 1, 0 ), 'Raw Data'!$AN:$AN,"&gt;" &amp;DATE(LEFT($AV$3, 4), MONTH("1 " &amp; W$6 &amp; " " &amp; LEFT($AV$3, 4)), 0 ), 'Raw Data'!$O:$O,""&amp;'Raw Data'!$B$1,'Raw Data'!$D:$D,"&lt;&gt;*ithdr*",'Raw Data'!$D:$D,"&lt;&gt;*ancel*",'Raw Data'!$P:$P,"--", 'Raw Data'!$K:$K, "*" &amp; MID($A44, 2, 4) &amp;"*")
+
COUNTIFS( 'Raw Data'!$AN:$AN,"&lt;=" &amp;DATE(LEFT($AV$3, 4), MONTH("1 " &amp; W$6 &amp; " " &amp; LEFT($AV$3, 4)) + 1, 0 ), 'Raw Data'!$AN:$AN,"&gt;" &amp;DATE(LEFT($AV$3, 4), MONTH("1 " &amp; W$6 &amp; " " &amp; LEFT($AV$3, 4)), 0 ), 'Raw Data'!$P:$P,""&amp;'Raw Data'!$B$1,'Raw Data'!$D:$D,"&lt;&gt;*ithdr*",'Raw Data'!$D:$D,"&lt;&gt;*ancel*", 'Raw Data'!$K:$K,  "*" &amp; MID($A44, 2, 4) &amp;"*")</f>
        <v>0</v>
      </c>
      <c r="X44" s="73"/>
      <c r="Y44" s="73"/>
      <c r="Z44" s="77"/>
      <c r="AA44" s="113">
        <f>COUNTIFS('Raw Data'!$AN:$AN,"&lt;=" &amp;DATE(LEFT($AV$3, 4), MONTH("1 " &amp; AA$6 &amp; " " &amp; LEFT($AV$3, 4)) + 1, 0 ), 'Raw Data'!$AN:$AN,"&gt;" &amp;DATE(LEFT($AV$3, 4), MONTH("1 " &amp; AA$6 &amp; " " &amp; LEFT($AV$3, 4)), 0 ), 'Raw Data'!$O:$O,""&amp;'Raw Data'!$B$1,'Raw Data'!$D:$D,"&lt;&gt;*ithdr*",'Raw Data'!$D:$D,"&lt;&gt;*ancel*",'Raw Data'!$P:$P,"--", 'Raw Data'!$K:$K, "*" &amp; MID($A44, 2, 4) &amp;"*")
+
COUNTIFS( 'Raw Data'!$AN:$AN,"&lt;=" &amp;DATE(LEFT($AV$3, 4), MONTH("1 " &amp; AA$6 &amp; " " &amp; LEFT($AV$3, 4)) + 1, 0 ), 'Raw Data'!$AN:$AN,"&gt;" &amp;DATE(LEFT($AV$3, 4), MONTH("1 " &amp; AA$6 &amp; " " &amp; LEFT($AV$3, 4)), 0 ), 'Raw Data'!$P:$P,""&amp;'Raw Data'!$B$1,'Raw Data'!$D:$D,"&lt;&gt;*ithdr*",'Raw Data'!$D:$D,"&lt;&gt;*ancel*", 'Raw Data'!$K:$K,  "*" &amp; MID($A44, 2, 4) &amp;"*")</f>
        <v>0</v>
      </c>
      <c r="AB44" s="73"/>
      <c r="AC44" s="73"/>
      <c r="AD44" s="77"/>
      <c r="AE44" s="113">
        <f>COUNTIFS('Raw Data'!$AN:$AN,"&lt;=" &amp;DATE(LEFT($AV$3, 4), MONTH("1 " &amp; AE$6 &amp; " " &amp; LEFT($AV$3, 4)) + 1, 0 ), 'Raw Data'!$AN:$AN,"&gt;" &amp;DATE(LEFT($AV$3, 4), MONTH("1 " &amp; AE$6 &amp; " " &amp; LEFT($AV$3, 4)), 0 ), 'Raw Data'!$O:$O,""&amp;'Raw Data'!$B$1,'Raw Data'!$D:$D,"&lt;&gt;*ithdr*",'Raw Data'!$D:$D,"&lt;&gt;*ancel*",'Raw Data'!$P:$P,"--", 'Raw Data'!$K:$K, "*" &amp; MID($A44, 2, 4) &amp;"*")
+
COUNTIFS( 'Raw Data'!$AN:$AN,"&lt;=" &amp;DATE(LEFT($AV$3, 4), MONTH("1 " &amp; AE$6 &amp; " " &amp; LEFT($AV$3, 4)) + 1, 0 ), 'Raw Data'!$AN:$AN,"&gt;" &amp;DATE(LEFT($AV$3, 4), MONTH("1 " &amp; AE$6 &amp; " " &amp; LEFT($AV$3, 4)), 0 ), 'Raw Data'!$P:$P,""&amp;'Raw Data'!$B$1,'Raw Data'!$D:$D,"&lt;&gt;*ithdr*",'Raw Data'!$D:$D,"&lt;&gt;*ancel*", 'Raw Data'!$K:$K,  "*" &amp; MID($A44, 2, 4) &amp;"*")</f>
        <v>0</v>
      </c>
      <c r="AF44" s="73"/>
      <c r="AG44" s="73"/>
      <c r="AH44" s="77"/>
      <c r="AI44" s="113">
        <f>COUNTIFS('Raw Data'!$AN:$AN,"&lt;=" &amp;DATE(LEFT($AV$3, 4), MONTH("1 " &amp; AI$6 &amp; " " &amp; LEFT($AV$3, 4)) + 1, 0 ), 'Raw Data'!$AN:$AN,"&gt;" &amp;DATE(LEFT($AV$3, 4), MONTH("1 " &amp; AI$6 &amp; " " &amp; LEFT($AV$3, 4)), 0 ), 'Raw Data'!$O:$O,""&amp;'Raw Data'!$B$1,'Raw Data'!$D:$D,"&lt;&gt;*ithdr*",'Raw Data'!$D:$D,"&lt;&gt;*ancel*",'Raw Data'!$P:$P,"--", 'Raw Data'!$K:$K, "*" &amp; MID($A44, 2, 4) &amp;"*")
+
COUNTIFS( 'Raw Data'!$AN:$AN,"&lt;=" &amp;DATE(LEFT($AV$3, 4), MONTH("1 " &amp; AI$6 &amp; " " &amp; LEFT($AV$3, 4)) + 1, 0 ), 'Raw Data'!$AN:$AN,"&gt;" &amp;DATE(LEFT($AV$3, 4), MONTH("1 " &amp; AI$6 &amp; " " &amp; LEFT($AV$3, 4)), 0 ), 'Raw Data'!$P:$P,""&amp;'Raw Data'!$B$1,'Raw Data'!$D:$D,"&lt;&gt;*ithdr*",'Raw Data'!$D:$D,"&lt;&gt;*ancel*", 'Raw Data'!$K:$K,  "*" &amp; MID($A44, 2, 4) &amp;"*")</f>
        <v>0</v>
      </c>
      <c r="AJ44" s="73"/>
      <c r="AK44" s="73"/>
      <c r="AL44" s="77"/>
      <c r="AM44" s="113">
        <f>COUNTIFS('Raw Data'!$AN:$AN,"&lt;=" &amp;DATE(LEFT($AV$3, 4), MONTH("1 " &amp; AM$6 &amp; " " &amp; LEFT($AV$3, 4)) + 1, 0 ), 'Raw Data'!$AN:$AN,"&gt;" &amp;DATE(LEFT($AV$3, 4), MONTH("1 " &amp; AM$6 &amp; " " &amp; LEFT($AV$3, 4)), 0 ), 'Raw Data'!$O:$O,""&amp;'Raw Data'!$B$1,'Raw Data'!$D:$D,"&lt;&gt;*ithdr*",'Raw Data'!$D:$D,"&lt;&gt;*ancel*",'Raw Data'!$P:$P,"--", 'Raw Data'!$K:$K, "*" &amp; MID($A44, 2, 4) &amp;"*")
+
COUNTIFS( 'Raw Data'!$AN:$AN,"&lt;=" &amp;DATE(LEFT($AV$3, 4), MONTH("1 " &amp; AM$6 &amp; " " &amp; LEFT($AV$3, 4)) + 1, 0 ), 'Raw Data'!$AN:$AN,"&gt;" &amp;DATE(LEFT($AV$3, 4), MONTH("1 " &amp; AM$6 &amp; " " &amp; LEFT($AV$3, 4)), 0 ), 'Raw Data'!$P:$P,""&amp;'Raw Data'!$B$1,'Raw Data'!$D:$D,"&lt;&gt;*ithdr*",'Raw Data'!$D:$D,"&lt;&gt;*ancel*", 'Raw Data'!$K:$K,  "*" &amp; MID($A44, 2, 4) &amp;"*")</f>
        <v>0</v>
      </c>
      <c r="AN44" s="73"/>
      <c r="AO44" s="73"/>
      <c r="AP44" s="77"/>
      <c r="AQ44" s="113">
        <f>COUNTIFS('Raw Data'!$AN:$AN,"&lt;=" &amp;DATE(LEFT($AV$3, 4), MONTH("1 " &amp; AQ$6 &amp; " " &amp; LEFT($AV$3, 4)) + 1, 0 ), 'Raw Data'!$AN:$AN,"&gt;" &amp;DATE(LEFT($AV$3, 4), MONTH("1 " &amp; AQ$6 &amp; " " &amp; LEFT($AV$3, 4)), 0 ), 'Raw Data'!$O:$O,""&amp;'Raw Data'!$B$1,'Raw Data'!$D:$D,"&lt;&gt;*ithdr*",'Raw Data'!$D:$D,"&lt;&gt;*ancel*",'Raw Data'!$P:$P,"--", 'Raw Data'!$K:$K, "*" &amp; MID($A44, 2, 4) &amp;"*")
+
COUNTIFS( 'Raw Data'!$AN:$AN,"&lt;=" &amp;DATE(LEFT($AV$3, 4), MONTH("1 " &amp; AQ$6 &amp; " " &amp; LEFT($AV$3, 4)) + 1, 0 ), 'Raw Data'!$AN:$AN,"&gt;" &amp;DATE(LEFT($AV$3, 4), MONTH("1 " &amp; AQ$6 &amp; " " &amp; LEFT($AV$3, 4)), 0 ), 'Raw Data'!$P:$P,""&amp;'Raw Data'!$B$1,'Raw Data'!$D:$D,"&lt;&gt;*ithdr*",'Raw Data'!$D:$D,"&lt;&gt;*ancel*", 'Raw Data'!$K:$K,  "*" &amp; MID($A44, 2, 4) &amp;"*")</f>
        <v>0</v>
      </c>
      <c r="AR44" s="73"/>
      <c r="AS44" s="73"/>
      <c r="AT44" s="77"/>
      <c r="AU44" s="113">
        <f>COUNTIFS('Raw Data'!$AN:$AN,"&lt;=" &amp;DATE(MID($AV$3, 15, 4), MONTH("1 " &amp; AU$6 &amp; " " &amp; MID($AV$3, 15, 4)) + 1, 0 ), 'Raw Data'!$AN:$AN,"&gt;" &amp;DATE(MID($AV$3, 15, 4), MONTH("1 " &amp; AU$6 &amp; " " &amp; MID($AV$3, 15, 4)), 0 ), 'Raw Data'!$O:$O,""&amp;'Raw Data'!$B$1,'Raw Data'!$D:$D,"&lt;&gt;*ithdr*",'Raw Data'!$D:$D,"&lt;&gt;*ancel*",'Raw Data'!$P:$P,"--", 'Raw Data'!$K:$K, "*" &amp; MID($A44, 2, 4) &amp;"*")
+
COUNTIFS( 'Raw Data'!$AN:$AN,"&lt;=" &amp;DATE(MID($AV$3, 15, 4), MONTH("1 " &amp; AU$6 &amp; " " &amp; MID($AV$3, 15, 4)) + 1, 0 ), 'Raw Data'!$AN:$AN,"&gt;" &amp;DATE(MID($AV$3, 15, 4), MONTH("1 " &amp; AU$6 &amp; " " &amp; MID($AV$3, 15, 4)), 0 ), 'Raw Data'!$P:$P,""&amp;'Raw Data'!$B$1,'Raw Data'!$D:$D,"&lt;&gt;*ithdr*",'Raw Data'!$D:$D,"&lt;&gt;*ancel*", 'Raw Data'!$K:$K,  "*" &amp; MID($A44, 2, 4) &amp;"*")</f>
        <v>0</v>
      </c>
      <c r="AV44" s="73"/>
      <c r="AW44" s="73"/>
      <c r="AX44" s="77"/>
      <c r="AY44" s="113">
        <f>COUNTIFS('Raw Data'!$AN:$AN,"&lt;=" &amp;DATE(MID($AV$3, 15, 4), MONTH("1 " &amp; AY$6 &amp; " " &amp; MID($AV$3, 15, 4)) + 1, 0 ), 'Raw Data'!$AN:$AN,"&gt;" &amp;DATE(MID($AV$3, 15, 4), MONTH("1 " &amp; AY$6 &amp; " " &amp; MID($AV$3, 15, 4)), 0 ), 'Raw Data'!$O:$O,""&amp;'Raw Data'!$B$1,'Raw Data'!$D:$D,"&lt;&gt;*ithdr*",'Raw Data'!$D:$D,"&lt;&gt;*ancel*",'Raw Data'!$P:$P,"--", 'Raw Data'!$K:$K, "*" &amp; MID($A44, 2, 4) &amp;"*")
+
COUNTIFS( 'Raw Data'!$AN:$AN,"&lt;=" &amp;DATE(MID($AV$3, 15, 4), MONTH("1 " &amp; AY$6 &amp; " " &amp; MID($AV$3, 15, 4)) + 1, 0 ), 'Raw Data'!$AN:$AN,"&gt;" &amp;DATE(MID($AV$3, 15, 4), MONTH("1 " &amp; AY$6 &amp; " " &amp; MID($AV$3, 15, 4)), 0 ), 'Raw Data'!$P:$P,""&amp;'Raw Data'!$B$1,'Raw Data'!$D:$D,"&lt;&gt;*ithdr*",'Raw Data'!$D:$D,"&lt;&gt;*ancel*", 'Raw Data'!$K:$K,  "*" &amp; MID($A44, 2, 4) &amp;"*")</f>
        <v>0</v>
      </c>
      <c r="AZ44" s="73"/>
      <c r="BA44" s="73"/>
      <c r="BB44" s="77"/>
      <c r="BC44" s="113">
        <f>COUNTIFS('Raw Data'!$AN:$AN,"&lt;=" &amp;DATE(MID($AV$3, 15, 4), MONTH("1 " &amp; BC$6 &amp; " " &amp; MID($AV$3, 15, 4)) + 1, 0 ), 'Raw Data'!$AN:$AN,"&gt;" &amp;DATE(MID($AV$3, 15, 4), MONTH("1 " &amp; BC$6 &amp; " " &amp; MID($AV$3, 15, 4)), 0 ), 'Raw Data'!$O:$O,""&amp;'Raw Data'!$B$1,'Raw Data'!$D:$D,"&lt;&gt;*ithdr*",'Raw Data'!$D:$D,"&lt;&gt;*ancel*",'Raw Data'!$P:$P,"--", 'Raw Data'!$K:$K, "*" &amp; MID($A44, 2, 4) &amp;"*")
+
COUNTIFS( 'Raw Data'!$AN:$AN,"&lt;=" &amp;DATE(MID($AV$3, 15, 4), MONTH("1 " &amp; BC$6 &amp; " " &amp; MID($AV$3, 15, 4)) + 1, 0 ), 'Raw Data'!$AN:$AN,"&gt;" &amp;DATE(MID($AV$3, 15, 4), MONTH("1 " &amp; BC$6 &amp; " " &amp; MID($AV$3, 15, 4)), 0 ), 'Raw Data'!$P:$P,""&amp;'Raw Data'!$B$1,'Raw Data'!$D:$D,"&lt;&gt;*ithdr*",'Raw Data'!$D:$D,"&lt;&gt;*ancel*", 'Raw Data'!$K:$K,  "*" &amp; MID($A44, 2, 4) &amp;"*")</f>
        <v>0</v>
      </c>
      <c r="BD44" s="73"/>
      <c r="BE44" s="73"/>
      <c r="BF44" s="77"/>
    </row>
    <row r="45" ht="12.75" customHeight="1">
      <c r="A45" s="114" t="s">
        <v>190</v>
      </c>
      <c r="B45" s="73"/>
      <c r="C45" s="73"/>
      <c r="D45" s="73"/>
      <c r="E45" s="73"/>
      <c r="F45" s="73"/>
      <c r="G45" s="73"/>
      <c r="H45" s="73"/>
      <c r="I45" s="73"/>
      <c r="J45" s="77"/>
      <c r="K45" s="115">
        <f>COUNTIFS('Raw Data'!$AN:$AN,"&lt;=" &amp;DATE(LEFT($AV$3, 4), MONTH("1 " &amp; K$6 &amp; " " &amp; LEFT($AV$3, 4)) + 1, 0 ), 'Raw Data'!$AN:$AN,"&gt;" &amp;DATE(LEFT($AV$3, 4), MONTH("1 " &amp; K$6 &amp; " " &amp; LEFT($AV$3, 4)), 0 ), 'Raw Data'!$O:$O,""&amp;'Raw Data'!$B$1,'Raw Data'!$D:$D,"&lt;&gt;*ithdr*",'Raw Data'!$D:$D,"&lt;&gt;*ancel*",'Raw Data'!$P:$P,"--", 'Raw Data'!$K:$K, "*" &amp; MID($A45, 2, 4) &amp;"*")
+
COUNTIFS( 'Raw Data'!$AN:$AN,"&lt;=" &amp;DATE(LEFT($AV$3, 4), MONTH("1 " &amp; K$6 &amp; " " &amp; LEFT($AV$3, 4)) + 1, 0 ), 'Raw Data'!$AN:$AN,"&gt;" &amp;DATE(LEFT($AV$3, 4), MONTH("1 " &amp; K$6 &amp; " " &amp; LEFT($AV$3, 4)), 0 ), 'Raw Data'!$P:$P,""&amp;'Raw Data'!$B$1,'Raw Data'!$D:$D,"&lt;&gt;*ithdr*",'Raw Data'!$D:$D,"&lt;&gt;*ancel*", 'Raw Data'!$K:$K,  "*" &amp; MID($A45, 2, 4) &amp;"*")</f>
        <v>0</v>
      </c>
      <c r="L45" s="73"/>
      <c r="M45" s="73"/>
      <c r="N45" s="77"/>
      <c r="O45" s="113">
        <f>COUNTIFS('Raw Data'!$AN:$AN,"&lt;=" &amp;DATE(LEFT($AV$3, 4), MONTH("1 " &amp; O$6 &amp; " " &amp; LEFT($AV$3, 4)) + 1, 0 ), 'Raw Data'!$AN:$AN,"&gt;" &amp;DATE(LEFT($AV$3, 4), MONTH("1 " &amp; O$6 &amp; " " &amp; LEFT($AV$3, 4)), 0 ), 'Raw Data'!$O:$O,""&amp;'Raw Data'!$B$1,'Raw Data'!$D:$D,"&lt;&gt;*ithdr*",'Raw Data'!$D:$D,"&lt;&gt;*ancel*",'Raw Data'!$P:$P,"--", 'Raw Data'!$K:$K, "*" &amp; MID($A45, 2, 4) &amp;"*")
+
COUNTIFS( 'Raw Data'!$AN:$AN,"&lt;=" &amp;DATE(LEFT($AV$3, 4), MONTH("1 " &amp; O$6 &amp; " " &amp; LEFT($AV$3, 4)) + 1, 0 ), 'Raw Data'!$AN:$AN,"&gt;" &amp;DATE(LEFT($AV$3, 4), MONTH("1 " &amp; O$6 &amp; " " &amp; LEFT($AV$3, 4)), 0 ), 'Raw Data'!$P:$P,""&amp;'Raw Data'!$B$1,'Raw Data'!$D:$D,"&lt;&gt;*ithdr*",'Raw Data'!$D:$D,"&lt;&gt;*ancel*", 'Raw Data'!$K:$K,  "*" &amp; MID($A45, 2, 4) &amp;"*")</f>
        <v>0</v>
      </c>
      <c r="P45" s="73"/>
      <c r="Q45" s="73"/>
      <c r="R45" s="77"/>
      <c r="S45" s="113">
        <f>COUNTIFS('Raw Data'!$AN:$AN,"&lt;=" &amp;DATE(LEFT($AV$3, 4), MONTH("1 " &amp; S$6 &amp; " " &amp; LEFT($AV$3, 4)) + 1, 0 ), 'Raw Data'!$AN:$AN,"&gt;" &amp;DATE(LEFT($AV$3, 4), MONTH("1 " &amp; S$6 &amp; " " &amp; LEFT($AV$3, 4)), 0 ), 'Raw Data'!$O:$O,""&amp;'Raw Data'!$B$1,'Raw Data'!$D:$D,"&lt;&gt;*ithdr*",'Raw Data'!$D:$D,"&lt;&gt;*ancel*",'Raw Data'!$P:$P,"--", 'Raw Data'!$K:$K, "*" &amp; MID($A45, 2, 4) &amp;"*")
+
COUNTIFS( 'Raw Data'!$AN:$AN,"&lt;=" &amp;DATE(LEFT($AV$3, 4), MONTH("1 " &amp; S$6 &amp; " " &amp; LEFT($AV$3, 4)) + 1, 0 ), 'Raw Data'!$AN:$AN,"&gt;" &amp;DATE(LEFT($AV$3, 4), MONTH("1 " &amp; S$6 &amp; " " &amp; LEFT($AV$3, 4)), 0 ), 'Raw Data'!$P:$P,""&amp;'Raw Data'!$B$1,'Raw Data'!$D:$D,"&lt;&gt;*ithdr*",'Raw Data'!$D:$D,"&lt;&gt;*ancel*", 'Raw Data'!$K:$K,  "*" &amp; MID($A45, 2, 4) &amp;"*")</f>
        <v>0</v>
      </c>
      <c r="T45" s="73"/>
      <c r="U45" s="73"/>
      <c r="V45" s="77"/>
      <c r="W45" s="113">
        <f>COUNTIFS('Raw Data'!$AN:$AN,"&lt;=" &amp;DATE(LEFT($AV$3, 4), MONTH("1 " &amp; W$6 &amp; " " &amp; LEFT($AV$3, 4)) + 1, 0 ), 'Raw Data'!$AN:$AN,"&gt;" &amp;DATE(LEFT($AV$3, 4), MONTH("1 " &amp; W$6 &amp; " " &amp; LEFT($AV$3, 4)), 0 ), 'Raw Data'!$O:$O,""&amp;'Raw Data'!$B$1,'Raw Data'!$D:$D,"&lt;&gt;*ithdr*",'Raw Data'!$D:$D,"&lt;&gt;*ancel*",'Raw Data'!$P:$P,"--", 'Raw Data'!$K:$K, "*" &amp; MID($A45, 2, 4) &amp;"*")
+
COUNTIFS( 'Raw Data'!$AN:$AN,"&lt;=" &amp;DATE(LEFT($AV$3, 4), MONTH("1 " &amp; W$6 &amp; " " &amp; LEFT($AV$3, 4)) + 1, 0 ), 'Raw Data'!$AN:$AN,"&gt;" &amp;DATE(LEFT($AV$3, 4), MONTH("1 " &amp; W$6 &amp; " " &amp; LEFT($AV$3, 4)), 0 ), 'Raw Data'!$P:$P,""&amp;'Raw Data'!$B$1,'Raw Data'!$D:$D,"&lt;&gt;*ithdr*",'Raw Data'!$D:$D,"&lt;&gt;*ancel*", 'Raw Data'!$K:$K,  "*" &amp; MID($A45, 2, 4) &amp;"*")</f>
        <v>0</v>
      </c>
      <c r="X45" s="73"/>
      <c r="Y45" s="73"/>
      <c r="Z45" s="77"/>
      <c r="AA45" s="113">
        <f>COUNTIFS('Raw Data'!$AN:$AN,"&lt;=" &amp;DATE(LEFT($AV$3, 4), MONTH("1 " &amp; AA$6 &amp; " " &amp; LEFT($AV$3, 4)) + 1, 0 ), 'Raw Data'!$AN:$AN,"&gt;" &amp;DATE(LEFT($AV$3, 4), MONTH("1 " &amp; AA$6 &amp; " " &amp; LEFT($AV$3, 4)), 0 ), 'Raw Data'!$O:$O,""&amp;'Raw Data'!$B$1,'Raw Data'!$D:$D,"&lt;&gt;*ithdr*",'Raw Data'!$D:$D,"&lt;&gt;*ancel*",'Raw Data'!$P:$P,"--", 'Raw Data'!$K:$K, "*" &amp; MID($A45, 2, 4) &amp;"*")
+
COUNTIFS( 'Raw Data'!$AN:$AN,"&lt;=" &amp;DATE(LEFT($AV$3, 4), MONTH("1 " &amp; AA$6 &amp; " " &amp; LEFT($AV$3, 4)) + 1, 0 ), 'Raw Data'!$AN:$AN,"&gt;" &amp;DATE(LEFT($AV$3, 4), MONTH("1 " &amp; AA$6 &amp; " " &amp; LEFT($AV$3, 4)), 0 ), 'Raw Data'!$P:$P,""&amp;'Raw Data'!$B$1,'Raw Data'!$D:$D,"&lt;&gt;*ithdr*",'Raw Data'!$D:$D,"&lt;&gt;*ancel*", 'Raw Data'!$K:$K,  "*" &amp; MID($A45, 2, 4) &amp;"*")</f>
        <v>0</v>
      </c>
      <c r="AB45" s="73"/>
      <c r="AC45" s="73"/>
      <c r="AD45" s="77"/>
      <c r="AE45" s="113">
        <f>COUNTIFS('Raw Data'!$AN:$AN,"&lt;=" &amp;DATE(LEFT($AV$3, 4), MONTH("1 " &amp; AE$6 &amp; " " &amp; LEFT($AV$3, 4)) + 1, 0 ), 'Raw Data'!$AN:$AN,"&gt;" &amp;DATE(LEFT($AV$3, 4), MONTH("1 " &amp; AE$6 &amp; " " &amp; LEFT($AV$3, 4)), 0 ), 'Raw Data'!$O:$O,""&amp;'Raw Data'!$B$1,'Raw Data'!$D:$D,"&lt;&gt;*ithdr*",'Raw Data'!$D:$D,"&lt;&gt;*ancel*",'Raw Data'!$P:$P,"--", 'Raw Data'!$K:$K, "*" &amp; MID($A45, 2, 4) &amp;"*")
+
COUNTIFS( 'Raw Data'!$AN:$AN,"&lt;=" &amp;DATE(LEFT($AV$3, 4), MONTH("1 " &amp; AE$6 &amp; " " &amp; LEFT($AV$3, 4)) + 1, 0 ), 'Raw Data'!$AN:$AN,"&gt;" &amp;DATE(LEFT($AV$3, 4), MONTH("1 " &amp; AE$6 &amp; " " &amp; LEFT($AV$3, 4)), 0 ), 'Raw Data'!$P:$P,""&amp;'Raw Data'!$B$1,'Raw Data'!$D:$D,"&lt;&gt;*ithdr*",'Raw Data'!$D:$D,"&lt;&gt;*ancel*", 'Raw Data'!$K:$K,  "*" &amp; MID($A45, 2, 4) &amp;"*")</f>
        <v>0</v>
      </c>
      <c r="AF45" s="73"/>
      <c r="AG45" s="73"/>
      <c r="AH45" s="77"/>
      <c r="AI45" s="113">
        <f>COUNTIFS('Raw Data'!$AN:$AN,"&lt;=" &amp;DATE(LEFT($AV$3, 4), MONTH("1 " &amp; AI$6 &amp; " " &amp; LEFT($AV$3, 4)) + 1, 0 ), 'Raw Data'!$AN:$AN,"&gt;" &amp;DATE(LEFT($AV$3, 4), MONTH("1 " &amp; AI$6 &amp; " " &amp; LEFT($AV$3, 4)), 0 ), 'Raw Data'!$O:$O,""&amp;'Raw Data'!$B$1,'Raw Data'!$D:$D,"&lt;&gt;*ithdr*",'Raw Data'!$D:$D,"&lt;&gt;*ancel*",'Raw Data'!$P:$P,"--", 'Raw Data'!$K:$K, "*" &amp; MID($A45, 2, 4) &amp;"*")
+
COUNTIFS( 'Raw Data'!$AN:$AN,"&lt;=" &amp;DATE(LEFT($AV$3, 4), MONTH("1 " &amp; AI$6 &amp; " " &amp; LEFT($AV$3, 4)) + 1, 0 ), 'Raw Data'!$AN:$AN,"&gt;" &amp;DATE(LEFT($AV$3, 4), MONTH("1 " &amp; AI$6 &amp; " " &amp; LEFT($AV$3, 4)), 0 ), 'Raw Data'!$P:$P,""&amp;'Raw Data'!$B$1,'Raw Data'!$D:$D,"&lt;&gt;*ithdr*",'Raw Data'!$D:$D,"&lt;&gt;*ancel*", 'Raw Data'!$K:$K,  "*" &amp; MID($A45, 2, 4) &amp;"*")</f>
        <v>0</v>
      </c>
      <c r="AJ45" s="73"/>
      <c r="AK45" s="73"/>
      <c r="AL45" s="77"/>
      <c r="AM45" s="113">
        <f>COUNTIFS('Raw Data'!$AN:$AN,"&lt;=" &amp;DATE(LEFT($AV$3, 4), MONTH("1 " &amp; AM$6 &amp; " " &amp; LEFT($AV$3, 4)) + 1, 0 ), 'Raw Data'!$AN:$AN,"&gt;" &amp;DATE(LEFT($AV$3, 4), MONTH("1 " &amp; AM$6 &amp; " " &amp; LEFT($AV$3, 4)), 0 ), 'Raw Data'!$O:$O,""&amp;'Raw Data'!$B$1,'Raw Data'!$D:$D,"&lt;&gt;*ithdr*",'Raw Data'!$D:$D,"&lt;&gt;*ancel*",'Raw Data'!$P:$P,"--", 'Raw Data'!$K:$K, "*" &amp; MID($A45, 2, 4) &amp;"*")
+
COUNTIFS( 'Raw Data'!$AN:$AN,"&lt;=" &amp;DATE(LEFT($AV$3, 4), MONTH("1 " &amp; AM$6 &amp; " " &amp; LEFT($AV$3, 4)) + 1, 0 ), 'Raw Data'!$AN:$AN,"&gt;" &amp;DATE(LEFT($AV$3, 4), MONTH("1 " &amp; AM$6 &amp; " " &amp; LEFT($AV$3, 4)), 0 ), 'Raw Data'!$P:$P,""&amp;'Raw Data'!$B$1,'Raw Data'!$D:$D,"&lt;&gt;*ithdr*",'Raw Data'!$D:$D,"&lt;&gt;*ancel*", 'Raw Data'!$K:$K,  "*" &amp; MID($A45, 2, 4) &amp;"*")</f>
        <v>0</v>
      </c>
      <c r="AN45" s="73"/>
      <c r="AO45" s="73"/>
      <c r="AP45" s="77"/>
      <c r="AQ45" s="113">
        <f>COUNTIFS('Raw Data'!$AN:$AN,"&lt;=" &amp;DATE(LEFT($AV$3, 4), MONTH("1 " &amp; AQ$6 &amp; " " &amp; LEFT($AV$3, 4)) + 1, 0 ), 'Raw Data'!$AN:$AN,"&gt;" &amp;DATE(LEFT($AV$3, 4), MONTH("1 " &amp; AQ$6 &amp; " " &amp; LEFT($AV$3, 4)), 0 ), 'Raw Data'!$O:$O,""&amp;'Raw Data'!$B$1,'Raw Data'!$D:$D,"&lt;&gt;*ithdr*",'Raw Data'!$D:$D,"&lt;&gt;*ancel*",'Raw Data'!$P:$P,"--", 'Raw Data'!$K:$K, "*" &amp; MID($A45, 2, 4) &amp;"*")
+
COUNTIFS( 'Raw Data'!$AN:$AN,"&lt;=" &amp;DATE(LEFT($AV$3, 4), MONTH("1 " &amp; AQ$6 &amp; " " &amp; LEFT($AV$3, 4)) + 1, 0 ), 'Raw Data'!$AN:$AN,"&gt;" &amp;DATE(LEFT($AV$3, 4), MONTH("1 " &amp; AQ$6 &amp; " " &amp; LEFT($AV$3, 4)), 0 ), 'Raw Data'!$P:$P,""&amp;'Raw Data'!$B$1,'Raw Data'!$D:$D,"&lt;&gt;*ithdr*",'Raw Data'!$D:$D,"&lt;&gt;*ancel*", 'Raw Data'!$K:$K,  "*" &amp; MID($A45, 2, 4) &amp;"*")</f>
        <v>0</v>
      </c>
      <c r="AR45" s="73"/>
      <c r="AS45" s="73"/>
      <c r="AT45" s="77"/>
      <c r="AU45" s="113">
        <f>COUNTIFS('Raw Data'!$AN:$AN,"&lt;=" &amp;DATE(MID($AV$3, 15, 4), MONTH("1 " &amp; AU$6 &amp; " " &amp; MID($AV$3, 15, 4)) + 1, 0 ), 'Raw Data'!$AN:$AN,"&gt;" &amp;DATE(MID($AV$3, 15, 4), MONTH("1 " &amp; AU$6 &amp; " " &amp; MID($AV$3, 15, 4)), 0 ), 'Raw Data'!$O:$O,""&amp;'Raw Data'!$B$1,'Raw Data'!$D:$D,"&lt;&gt;*ithdr*",'Raw Data'!$D:$D,"&lt;&gt;*ancel*",'Raw Data'!$P:$P,"--", 'Raw Data'!$K:$K, "*" &amp; MID($A45, 2, 4) &amp;"*")
+
COUNTIFS( 'Raw Data'!$AN:$AN,"&lt;=" &amp;DATE(MID($AV$3, 15, 4), MONTH("1 " &amp; AU$6 &amp; " " &amp; MID($AV$3, 15, 4)) + 1, 0 ), 'Raw Data'!$AN:$AN,"&gt;" &amp;DATE(MID($AV$3, 15, 4), MONTH("1 " &amp; AU$6 &amp; " " &amp; MID($AV$3, 15, 4)), 0 ), 'Raw Data'!$P:$P,""&amp;'Raw Data'!$B$1,'Raw Data'!$D:$D,"&lt;&gt;*ithdr*",'Raw Data'!$D:$D,"&lt;&gt;*ancel*", 'Raw Data'!$K:$K,  "*" &amp; MID($A45, 2, 4) &amp;"*")</f>
        <v>0</v>
      </c>
      <c r="AV45" s="73"/>
      <c r="AW45" s="73"/>
      <c r="AX45" s="77"/>
      <c r="AY45" s="113">
        <f>COUNTIFS('Raw Data'!$AN:$AN,"&lt;=" &amp;DATE(MID($AV$3, 15, 4), MONTH("1 " &amp; AY$6 &amp; " " &amp; MID($AV$3, 15, 4)) + 1, 0 ), 'Raw Data'!$AN:$AN,"&gt;" &amp;DATE(MID($AV$3, 15, 4), MONTH("1 " &amp; AY$6 &amp; " " &amp; MID($AV$3, 15, 4)), 0 ), 'Raw Data'!$O:$O,""&amp;'Raw Data'!$B$1,'Raw Data'!$D:$D,"&lt;&gt;*ithdr*",'Raw Data'!$D:$D,"&lt;&gt;*ancel*",'Raw Data'!$P:$P,"--", 'Raw Data'!$K:$K, "*" &amp; MID($A45, 2, 4) &amp;"*")
+
COUNTIFS( 'Raw Data'!$AN:$AN,"&lt;=" &amp;DATE(MID($AV$3, 15, 4), MONTH("1 " &amp; AY$6 &amp; " " &amp; MID($AV$3, 15, 4)) + 1, 0 ), 'Raw Data'!$AN:$AN,"&gt;" &amp;DATE(MID($AV$3, 15, 4), MONTH("1 " &amp; AY$6 &amp; " " &amp; MID($AV$3, 15, 4)), 0 ), 'Raw Data'!$P:$P,""&amp;'Raw Data'!$B$1,'Raw Data'!$D:$D,"&lt;&gt;*ithdr*",'Raw Data'!$D:$D,"&lt;&gt;*ancel*", 'Raw Data'!$K:$K,  "*" &amp; MID($A45, 2, 4) &amp;"*")</f>
        <v>0</v>
      </c>
      <c r="AZ45" s="73"/>
      <c r="BA45" s="73"/>
      <c r="BB45" s="77"/>
      <c r="BC45" s="113">
        <f>COUNTIFS('Raw Data'!$AN:$AN,"&lt;=" &amp;DATE(MID($AV$3, 15, 4), MONTH("1 " &amp; BC$6 &amp; " " &amp; MID($AV$3, 15, 4)) + 1, 0 ), 'Raw Data'!$AN:$AN,"&gt;" &amp;DATE(MID($AV$3, 15, 4), MONTH("1 " &amp; BC$6 &amp; " " &amp; MID($AV$3, 15, 4)), 0 ), 'Raw Data'!$O:$O,""&amp;'Raw Data'!$B$1,'Raw Data'!$D:$D,"&lt;&gt;*ithdr*",'Raw Data'!$D:$D,"&lt;&gt;*ancel*",'Raw Data'!$P:$P,"--", 'Raw Data'!$K:$K, "*" &amp; MID($A45, 2, 4) &amp;"*")
+
COUNTIFS( 'Raw Data'!$AN:$AN,"&lt;=" &amp;DATE(MID($AV$3, 15, 4), MONTH("1 " &amp; BC$6 &amp; " " &amp; MID($AV$3, 15, 4)) + 1, 0 ), 'Raw Data'!$AN:$AN,"&gt;" &amp;DATE(MID($AV$3, 15, 4), MONTH("1 " &amp; BC$6 &amp; " " &amp; MID($AV$3, 15, 4)), 0 ), 'Raw Data'!$P:$P,""&amp;'Raw Data'!$B$1,'Raw Data'!$D:$D,"&lt;&gt;*ithdr*",'Raw Data'!$D:$D,"&lt;&gt;*ancel*", 'Raw Data'!$K:$K,  "*" &amp; MID($A45, 2, 4) &amp;"*")</f>
        <v>0</v>
      </c>
      <c r="BD45" s="73"/>
      <c r="BE45" s="73"/>
      <c r="BF45" s="77"/>
    </row>
    <row r="46" ht="12.75" customHeight="1">
      <c r="A46" s="114" t="s">
        <v>191</v>
      </c>
      <c r="B46" s="73"/>
      <c r="C46" s="73"/>
      <c r="D46" s="73"/>
      <c r="E46" s="73"/>
      <c r="F46" s="73"/>
      <c r="G46" s="73"/>
      <c r="H46" s="73"/>
      <c r="I46" s="73"/>
      <c r="J46" s="77"/>
      <c r="K46" s="115">
        <f>COUNTIFS('Raw Data'!$AN:$AN,"&lt;=" &amp;DATE(LEFT($AV$3, 4), MONTH("1 " &amp; K$6 &amp; " " &amp; LEFT($AV$3, 4)) + 1, 0 ), 'Raw Data'!$AN:$AN,"&gt;" &amp;DATE(LEFT($AV$3, 4), MONTH("1 " &amp; K$6 &amp; " " &amp; LEFT($AV$3, 4)), 0 ), 'Raw Data'!$O:$O,""&amp;'Raw Data'!$B$1,'Raw Data'!$D:$D,"&lt;&gt;*ithdr*",'Raw Data'!$D:$D,"&lt;&gt;*ancel*",'Raw Data'!$P:$P,"--", 'Raw Data'!$K:$K, "*" &amp; MID($A46, 2, 4) &amp;"*")
+
COUNTIFS( 'Raw Data'!$AN:$AN,"&lt;=" &amp;DATE(LEFT($AV$3, 4), MONTH("1 " &amp; K$6 &amp; " " &amp; LEFT($AV$3, 4)) + 1, 0 ), 'Raw Data'!$AN:$AN,"&gt;" &amp;DATE(LEFT($AV$3, 4), MONTH("1 " &amp; K$6 &amp; " " &amp; LEFT($AV$3, 4)), 0 ), 'Raw Data'!$P:$P,""&amp;'Raw Data'!$B$1,'Raw Data'!$D:$D,"&lt;&gt;*ithdr*",'Raw Data'!$D:$D,"&lt;&gt;*ancel*", 'Raw Data'!$K:$K,  "*" &amp; MID($A46, 2, 4) &amp;"*")</f>
        <v>0</v>
      </c>
      <c r="L46" s="73"/>
      <c r="M46" s="73"/>
      <c r="N46" s="77"/>
      <c r="O46" s="113">
        <f>COUNTIFS('Raw Data'!$AN:$AN,"&lt;=" &amp;DATE(LEFT($AV$3, 4), MONTH("1 " &amp; O$6 &amp; " " &amp; LEFT($AV$3, 4)) + 1, 0 ), 'Raw Data'!$AN:$AN,"&gt;" &amp;DATE(LEFT($AV$3, 4), MONTH("1 " &amp; O$6 &amp; " " &amp; LEFT($AV$3, 4)), 0 ), 'Raw Data'!$O:$O,""&amp;'Raw Data'!$B$1,'Raw Data'!$D:$D,"&lt;&gt;*ithdr*",'Raw Data'!$D:$D,"&lt;&gt;*ancel*",'Raw Data'!$P:$P,"--", 'Raw Data'!$K:$K, "*" &amp; MID($A46, 2, 4) &amp;"*")
+
COUNTIFS( 'Raw Data'!$AN:$AN,"&lt;=" &amp;DATE(LEFT($AV$3, 4), MONTH("1 " &amp; O$6 &amp; " " &amp; LEFT($AV$3, 4)) + 1, 0 ), 'Raw Data'!$AN:$AN,"&gt;" &amp;DATE(LEFT($AV$3, 4), MONTH("1 " &amp; O$6 &amp; " " &amp; LEFT($AV$3, 4)), 0 ), 'Raw Data'!$P:$P,""&amp;'Raw Data'!$B$1,'Raw Data'!$D:$D,"&lt;&gt;*ithdr*",'Raw Data'!$D:$D,"&lt;&gt;*ancel*", 'Raw Data'!$K:$K,  "*" &amp; MID($A46, 2, 4) &amp;"*")</f>
        <v>0</v>
      </c>
      <c r="P46" s="73"/>
      <c r="Q46" s="73"/>
      <c r="R46" s="77"/>
      <c r="S46" s="113">
        <f>COUNTIFS('Raw Data'!$AN:$AN,"&lt;=" &amp;DATE(LEFT($AV$3, 4), MONTH("1 " &amp; S$6 &amp; " " &amp; LEFT($AV$3, 4)) + 1, 0 ), 'Raw Data'!$AN:$AN,"&gt;" &amp;DATE(LEFT($AV$3, 4), MONTH("1 " &amp; S$6 &amp; " " &amp; LEFT($AV$3, 4)), 0 ), 'Raw Data'!$O:$O,""&amp;'Raw Data'!$B$1,'Raw Data'!$D:$D,"&lt;&gt;*ithdr*",'Raw Data'!$D:$D,"&lt;&gt;*ancel*",'Raw Data'!$P:$P,"--", 'Raw Data'!$K:$K, "*" &amp; MID($A46, 2, 4) &amp;"*")
+
COUNTIFS( 'Raw Data'!$AN:$AN,"&lt;=" &amp;DATE(LEFT($AV$3, 4), MONTH("1 " &amp; S$6 &amp; " " &amp; LEFT($AV$3, 4)) + 1, 0 ), 'Raw Data'!$AN:$AN,"&gt;" &amp;DATE(LEFT($AV$3, 4), MONTH("1 " &amp; S$6 &amp; " " &amp; LEFT($AV$3, 4)), 0 ), 'Raw Data'!$P:$P,""&amp;'Raw Data'!$B$1,'Raw Data'!$D:$D,"&lt;&gt;*ithdr*",'Raw Data'!$D:$D,"&lt;&gt;*ancel*", 'Raw Data'!$K:$K,  "*" &amp; MID($A46, 2, 4) &amp;"*")</f>
        <v>0</v>
      </c>
      <c r="T46" s="73"/>
      <c r="U46" s="73"/>
      <c r="V46" s="77"/>
      <c r="W46" s="113">
        <f>COUNTIFS('Raw Data'!$AN:$AN,"&lt;=" &amp;DATE(LEFT($AV$3, 4), MONTH("1 " &amp; W$6 &amp; " " &amp; LEFT($AV$3, 4)) + 1, 0 ), 'Raw Data'!$AN:$AN,"&gt;" &amp;DATE(LEFT($AV$3, 4), MONTH("1 " &amp; W$6 &amp; " " &amp; LEFT($AV$3, 4)), 0 ), 'Raw Data'!$O:$O,""&amp;'Raw Data'!$B$1,'Raw Data'!$D:$D,"&lt;&gt;*ithdr*",'Raw Data'!$D:$D,"&lt;&gt;*ancel*",'Raw Data'!$P:$P,"--", 'Raw Data'!$K:$K, "*" &amp; MID($A46, 2, 4) &amp;"*")
+
COUNTIFS( 'Raw Data'!$AN:$AN,"&lt;=" &amp;DATE(LEFT($AV$3, 4), MONTH("1 " &amp; W$6 &amp; " " &amp; LEFT($AV$3, 4)) + 1, 0 ), 'Raw Data'!$AN:$AN,"&gt;" &amp;DATE(LEFT($AV$3, 4), MONTH("1 " &amp; W$6 &amp; " " &amp; LEFT($AV$3, 4)), 0 ), 'Raw Data'!$P:$P,""&amp;'Raw Data'!$B$1,'Raw Data'!$D:$D,"&lt;&gt;*ithdr*",'Raw Data'!$D:$D,"&lt;&gt;*ancel*", 'Raw Data'!$K:$K,  "*" &amp; MID($A46, 2, 4) &amp;"*")</f>
        <v>0</v>
      </c>
      <c r="X46" s="73"/>
      <c r="Y46" s="73"/>
      <c r="Z46" s="77"/>
      <c r="AA46" s="113">
        <f>COUNTIFS('Raw Data'!$AN:$AN,"&lt;=" &amp;DATE(LEFT($AV$3, 4), MONTH("1 " &amp; AA$6 &amp; " " &amp; LEFT($AV$3, 4)) + 1, 0 ), 'Raw Data'!$AN:$AN,"&gt;" &amp;DATE(LEFT($AV$3, 4), MONTH("1 " &amp; AA$6 &amp; " " &amp; LEFT($AV$3, 4)), 0 ), 'Raw Data'!$O:$O,""&amp;'Raw Data'!$B$1,'Raw Data'!$D:$D,"&lt;&gt;*ithdr*",'Raw Data'!$D:$D,"&lt;&gt;*ancel*",'Raw Data'!$P:$P,"--", 'Raw Data'!$K:$K, "*" &amp; MID($A46, 2, 4) &amp;"*")
+
COUNTIFS( 'Raw Data'!$AN:$AN,"&lt;=" &amp;DATE(LEFT($AV$3, 4), MONTH("1 " &amp; AA$6 &amp; " " &amp; LEFT($AV$3, 4)) + 1, 0 ), 'Raw Data'!$AN:$AN,"&gt;" &amp;DATE(LEFT($AV$3, 4), MONTH("1 " &amp; AA$6 &amp; " " &amp; LEFT($AV$3, 4)), 0 ), 'Raw Data'!$P:$P,""&amp;'Raw Data'!$B$1,'Raw Data'!$D:$D,"&lt;&gt;*ithdr*",'Raw Data'!$D:$D,"&lt;&gt;*ancel*", 'Raw Data'!$K:$K,  "*" &amp; MID($A46, 2, 4) &amp;"*")</f>
        <v>0</v>
      </c>
      <c r="AB46" s="73"/>
      <c r="AC46" s="73"/>
      <c r="AD46" s="77"/>
      <c r="AE46" s="113">
        <f>COUNTIFS('Raw Data'!$AN:$AN,"&lt;=" &amp;DATE(LEFT($AV$3, 4), MONTH("1 " &amp; AE$6 &amp; " " &amp; LEFT($AV$3, 4)) + 1, 0 ), 'Raw Data'!$AN:$AN,"&gt;" &amp;DATE(LEFT($AV$3, 4), MONTH("1 " &amp; AE$6 &amp; " " &amp; LEFT($AV$3, 4)), 0 ), 'Raw Data'!$O:$O,""&amp;'Raw Data'!$B$1,'Raw Data'!$D:$D,"&lt;&gt;*ithdr*",'Raw Data'!$D:$D,"&lt;&gt;*ancel*",'Raw Data'!$P:$P,"--", 'Raw Data'!$K:$K, "*" &amp; MID($A46, 2, 4) &amp;"*")
+
COUNTIFS( 'Raw Data'!$AN:$AN,"&lt;=" &amp;DATE(LEFT($AV$3, 4), MONTH("1 " &amp; AE$6 &amp; " " &amp; LEFT($AV$3, 4)) + 1, 0 ), 'Raw Data'!$AN:$AN,"&gt;" &amp;DATE(LEFT($AV$3, 4), MONTH("1 " &amp; AE$6 &amp; " " &amp; LEFT($AV$3, 4)), 0 ), 'Raw Data'!$P:$P,""&amp;'Raw Data'!$B$1,'Raw Data'!$D:$D,"&lt;&gt;*ithdr*",'Raw Data'!$D:$D,"&lt;&gt;*ancel*", 'Raw Data'!$K:$K,  "*" &amp; MID($A46, 2, 4) &amp;"*")</f>
        <v>0</v>
      </c>
      <c r="AF46" s="73"/>
      <c r="AG46" s="73"/>
      <c r="AH46" s="77"/>
      <c r="AI46" s="113">
        <f>COUNTIFS('Raw Data'!$AN:$AN,"&lt;=" &amp;DATE(LEFT($AV$3, 4), MONTH("1 " &amp; AI$6 &amp; " " &amp; LEFT($AV$3, 4)) + 1, 0 ), 'Raw Data'!$AN:$AN,"&gt;" &amp;DATE(LEFT($AV$3, 4), MONTH("1 " &amp; AI$6 &amp; " " &amp; LEFT($AV$3, 4)), 0 ), 'Raw Data'!$O:$O,""&amp;'Raw Data'!$B$1,'Raw Data'!$D:$D,"&lt;&gt;*ithdr*",'Raw Data'!$D:$D,"&lt;&gt;*ancel*",'Raw Data'!$P:$P,"--", 'Raw Data'!$K:$K, "*" &amp; MID($A46, 2, 4) &amp;"*")
+
COUNTIFS( 'Raw Data'!$AN:$AN,"&lt;=" &amp;DATE(LEFT($AV$3, 4), MONTH("1 " &amp; AI$6 &amp; " " &amp; LEFT($AV$3, 4)) + 1, 0 ), 'Raw Data'!$AN:$AN,"&gt;" &amp;DATE(LEFT($AV$3, 4), MONTH("1 " &amp; AI$6 &amp; " " &amp; LEFT($AV$3, 4)), 0 ), 'Raw Data'!$P:$P,""&amp;'Raw Data'!$B$1,'Raw Data'!$D:$D,"&lt;&gt;*ithdr*",'Raw Data'!$D:$D,"&lt;&gt;*ancel*", 'Raw Data'!$K:$K,  "*" &amp; MID($A46, 2, 4) &amp;"*")</f>
        <v>0</v>
      </c>
      <c r="AJ46" s="73"/>
      <c r="AK46" s="73"/>
      <c r="AL46" s="77"/>
      <c r="AM46" s="113">
        <f>COUNTIFS('Raw Data'!$AN:$AN,"&lt;=" &amp;DATE(LEFT($AV$3, 4), MONTH("1 " &amp; AM$6 &amp; " " &amp; LEFT($AV$3, 4)) + 1, 0 ), 'Raw Data'!$AN:$AN,"&gt;" &amp;DATE(LEFT($AV$3, 4), MONTH("1 " &amp; AM$6 &amp; " " &amp; LEFT($AV$3, 4)), 0 ), 'Raw Data'!$O:$O,""&amp;'Raw Data'!$B$1,'Raw Data'!$D:$D,"&lt;&gt;*ithdr*",'Raw Data'!$D:$D,"&lt;&gt;*ancel*",'Raw Data'!$P:$P,"--", 'Raw Data'!$K:$K, "*" &amp; MID($A46, 2, 4) &amp;"*")
+
COUNTIFS( 'Raw Data'!$AN:$AN,"&lt;=" &amp;DATE(LEFT($AV$3, 4), MONTH("1 " &amp; AM$6 &amp; " " &amp; LEFT($AV$3, 4)) + 1, 0 ), 'Raw Data'!$AN:$AN,"&gt;" &amp;DATE(LEFT($AV$3, 4), MONTH("1 " &amp; AM$6 &amp; " " &amp; LEFT($AV$3, 4)), 0 ), 'Raw Data'!$P:$P,""&amp;'Raw Data'!$B$1,'Raw Data'!$D:$D,"&lt;&gt;*ithdr*",'Raw Data'!$D:$D,"&lt;&gt;*ancel*", 'Raw Data'!$K:$K,  "*" &amp; MID($A46, 2, 4) &amp;"*")</f>
        <v>0</v>
      </c>
      <c r="AN46" s="73"/>
      <c r="AO46" s="73"/>
      <c r="AP46" s="77"/>
      <c r="AQ46" s="113">
        <f>COUNTIFS('Raw Data'!$AN:$AN,"&lt;=" &amp;DATE(LEFT($AV$3, 4), MONTH("1 " &amp; AQ$6 &amp; " " &amp; LEFT($AV$3, 4)) + 1, 0 ), 'Raw Data'!$AN:$AN,"&gt;" &amp;DATE(LEFT($AV$3, 4), MONTH("1 " &amp; AQ$6 &amp; " " &amp; LEFT($AV$3, 4)), 0 ), 'Raw Data'!$O:$O,""&amp;'Raw Data'!$B$1,'Raw Data'!$D:$D,"&lt;&gt;*ithdr*",'Raw Data'!$D:$D,"&lt;&gt;*ancel*",'Raw Data'!$P:$P,"--", 'Raw Data'!$K:$K, "*" &amp; MID($A46, 2, 4) &amp;"*")
+
COUNTIFS( 'Raw Data'!$AN:$AN,"&lt;=" &amp;DATE(LEFT($AV$3, 4), MONTH("1 " &amp; AQ$6 &amp; " " &amp; LEFT($AV$3, 4)) + 1, 0 ), 'Raw Data'!$AN:$AN,"&gt;" &amp;DATE(LEFT($AV$3, 4), MONTH("1 " &amp; AQ$6 &amp; " " &amp; LEFT($AV$3, 4)), 0 ), 'Raw Data'!$P:$P,""&amp;'Raw Data'!$B$1,'Raw Data'!$D:$D,"&lt;&gt;*ithdr*",'Raw Data'!$D:$D,"&lt;&gt;*ancel*", 'Raw Data'!$K:$K,  "*" &amp; MID($A46, 2, 4) &amp;"*")</f>
        <v>0</v>
      </c>
      <c r="AR46" s="73"/>
      <c r="AS46" s="73"/>
      <c r="AT46" s="77"/>
      <c r="AU46" s="113">
        <f>COUNTIFS('Raw Data'!$AN:$AN,"&lt;=" &amp;DATE(MID($AV$3, 15, 4), MONTH("1 " &amp; AU$6 &amp; " " &amp; MID($AV$3, 15, 4)) + 1, 0 ), 'Raw Data'!$AN:$AN,"&gt;" &amp;DATE(MID($AV$3, 15, 4), MONTH("1 " &amp; AU$6 &amp; " " &amp; MID($AV$3, 15, 4)), 0 ), 'Raw Data'!$O:$O,""&amp;'Raw Data'!$B$1,'Raw Data'!$D:$D,"&lt;&gt;*ithdr*",'Raw Data'!$D:$D,"&lt;&gt;*ancel*",'Raw Data'!$P:$P,"--", 'Raw Data'!$K:$K, "*" &amp; MID($A46, 2, 4) &amp;"*")
+
COUNTIFS( 'Raw Data'!$AN:$AN,"&lt;=" &amp;DATE(MID($AV$3, 15, 4), MONTH("1 " &amp; AU$6 &amp; " " &amp; MID($AV$3, 15, 4)) + 1, 0 ), 'Raw Data'!$AN:$AN,"&gt;" &amp;DATE(MID($AV$3, 15, 4), MONTH("1 " &amp; AU$6 &amp; " " &amp; MID($AV$3, 15, 4)), 0 ), 'Raw Data'!$P:$P,""&amp;'Raw Data'!$B$1,'Raw Data'!$D:$D,"&lt;&gt;*ithdr*",'Raw Data'!$D:$D,"&lt;&gt;*ancel*", 'Raw Data'!$K:$K,  "*" &amp; MID($A46, 2, 4) &amp;"*")</f>
        <v>0</v>
      </c>
      <c r="AV46" s="73"/>
      <c r="AW46" s="73"/>
      <c r="AX46" s="77"/>
      <c r="AY46" s="113">
        <f>COUNTIFS('Raw Data'!$AN:$AN,"&lt;=" &amp;DATE(MID($AV$3, 15, 4), MONTH("1 " &amp; AY$6 &amp; " " &amp; MID($AV$3, 15, 4)) + 1, 0 ), 'Raw Data'!$AN:$AN,"&gt;" &amp;DATE(MID($AV$3, 15, 4), MONTH("1 " &amp; AY$6 &amp; " " &amp; MID($AV$3, 15, 4)), 0 ), 'Raw Data'!$O:$O,""&amp;'Raw Data'!$B$1,'Raw Data'!$D:$D,"&lt;&gt;*ithdr*",'Raw Data'!$D:$D,"&lt;&gt;*ancel*",'Raw Data'!$P:$P,"--", 'Raw Data'!$K:$K, "*" &amp; MID($A46, 2, 4) &amp;"*")
+
COUNTIFS( 'Raw Data'!$AN:$AN,"&lt;=" &amp;DATE(MID($AV$3, 15, 4), MONTH("1 " &amp; AY$6 &amp; " " &amp; MID($AV$3, 15, 4)) + 1, 0 ), 'Raw Data'!$AN:$AN,"&gt;" &amp;DATE(MID($AV$3, 15, 4), MONTH("1 " &amp; AY$6 &amp; " " &amp; MID($AV$3, 15, 4)), 0 ), 'Raw Data'!$P:$P,""&amp;'Raw Data'!$B$1,'Raw Data'!$D:$D,"&lt;&gt;*ithdr*",'Raw Data'!$D:$D,"&lt;&gt;*ancel*", 'Raw Data'!$K:$K,  "*" &amp; MID($A46, 2, 4) &amp;"*")</f>
        <v>0</v>
      </c>
      <c r="AZ46" s="73"/>
      <c r="BA46" s="73"/>
      <c r="BB46" s="77"/>
      <c r="BC46" s="113">
        <f>COUNTIFS('Raw Data'!$AN:$AN,"&lt;=" &amp;DATE(MID($AV$3, 15, 4), MONTH("1 " &amp; BC$6 &amp; " " &amp; MID($AV$3, 15, 4)) + 1, 0 ), 'Raw Data'!$AN:$AN,"&gt;" &amp;DATE(MID($AV$3, 15, 4), MONTH("1 " &amp; BC$6 &amp; " " &amp; MID($AV$3, 15, 4)), 0 ), 'Raw Data'!$O:$O,""&amp;'Raw Data'!$B$1,'Raw Data'!$D:$D,"&lt;&gt;*ithdr*",'Raw Data'!$D:$D,"&lt;&gt;*ancel*",'Raw Data'!$P:$P,"--", 'Raw Data'!$K:$K, "*" &amp; MID($A46, 2, 4) &amp;"*")
+
COUNTIFS( 'Raw Data'!$AN:$AN,"&lt;=" &amp;DATE(MID($AV$3, 15, 4), MONTH("1 " &amp; BC$6 &amp; " " &amp; MID($AV$3, 15, 4)) + 1, 0 ), 'Raw Data'!$AN:$AN,"&gt;" &amp;DATE(MID($AV$3, 15, 4), MONTH("1 " &amp; BC$6 &amp; " " &amp; MID($AV$3, 15, 4)), 0 ), 'Raw Data'!$P:$P,""&amp;'Raw Data'!$B$1,'Raw Data'!$D:$D,"&lt;&gt;*ithdr*",'Raw Data'!$D:$D,"&lt;&gt;*ancel*", 'Raw Data'!$K:$K,  "*" &amp; MID($A46, 2, 4) &amp;"*")</f>
        <v>0</v>
      </c>
      <c r="BD46" s="73"/>
      <c r="BE46" s="73"/>
      <c r="BF46" s="77"/>
    </row>
    <row r="47" ht="12.75" customHeight="1">
      <c r="A47" s="114" t="s">
        <v>192</v>
      </c>
      <c r="B47" s="73"/>
      <c r="C47" s="73"/>
      <c r="D47" s="73"/>
      <c r="E47" s="73"/>
      <c r="F47" s="73"/>
      <c r="G47" s="73"/>
      <c r="H47" s="73"/>
      <c r="I47" s="73"/>
      <c r="J47" s="77"/>
      <c r="K47" s="115">
        <f>COUNTIFS('Raw Data'!$AN:$AN,"&lt;=" &amp;DATE(LEFT($AV$3, 4), MONTH("1 " &amp; K$6 &amp; " " &amp; LEFT($AV$3, 4)) + 1, 0 ), 'Raw Data'!$AN:$AN,"&gt;" &amp;DATE(LEFT($AV$3, 4), MONTH("1 " &amp; K$6 &amp; " " &amp; LEFT($AV$3, 4)), 0 ), 'Raw Data'!$O:$O,""&amp;'Raw Data'!$B$1,'Raw Data'!$D:$D,"&lt;&gt;*ithdr*",'Raw Data'!$D:$D,"&lt;&gt;*ancel*",'Raw Data'!$P:$P,"--", 'Raw Data'!$K:$K, "*" &amp; MID($A47, 2, 4) &amp;"*")
+
COUNTIFS( 'Raw Data'!$AN:$AN,"&lt;=" &amp;DATE(LEFT($AV$3, 4), MONTH("1 " &amp; K$6 &amp; " " &amp; LEFT($AV$3, 4)) + 1, 0 ), 'Raw Data'!$AN:$AN,"&gt;" &amp;DATE(LEFT($AV$3, 4), MONTH("1 " &amp; K$6 &amp; " " &amp; LEFT($AV$3, 4)), 0 ), 'Raw Data'!$P:$P,""&amp;'Raw Data'!$B$1,'Raw Data'!$D:$D,"&lt;&gt;*ithdr*",'Raw Data'!$D:$D,"&lt;&gt;*ancel*", 'Raw Data'!$K:$K,  "*" &amp; MID($A47, 2, 4) &amp;"*")</f>
        <v>0</v>
      </c>
      <c r="L47" s="73"/>
      <c r="M47" s="73"/>
      <c r="N47" s="77"/>
      <c r="O47" s="113">
        <f>COUNTIFS('Raw Data'!$AN:$AN,"&lt;=" &amp;DATE(LEFT($AV$3, 4), MONTH("1 " &amp; O$6 &amp; " " &amp; LEFT($AV$3, 4)) + 1, 0 ), 'Raw Data'!$AN:$AN,"&gt;" &amp;DATE(LEFT($AV$3, 4), MONTH("1 " &amp; O$6 &amp; " " &amp; LEFT($AV$3, 4)), 0 ), 'Raw Data'!$O:$O,""&amp;'Raw Data'!$B$1,'Raw Data'!$D:$D,"&lt;&gt;*ithdr*",'Raw Data'!$D:$D,"&lt;&gt;*ancel*",'Raw Data'!$P:$P,"--", 'Raw Data'!$K:$K, "*" &amp; MID($A47, 2, 4) &amp;"*")
+
COUNTIFS( 'Raw Data'!$AN:$AN,"&lt;=" &amp;DATE(LEFT($AV$3, 4), MONTH("1 " &amp; O$6 &amp; " " &amp; LEFT($AV$3, 4)) + 1, 0 ), 'Raw Data'!$AN:$AN,"&gt;" &amp;DATE(LEFT($AV$3, 4), MONTH("1 " &amp; O$6 &amp; " " &amp; LEFT($AV$3, 4)), 0 ), 'Raw Data'!$P:$P,""&amp;'Raw Data'!$B$1,'Raw Data'!$D:$D,"&lt;&gt;*ithdr*",'Raw Data'!$D:$D,"&lt;&gt;*ancel*", 'Raw Data'!$K:$K,  "*" &amp; MID($A47, 2, 4) &amp;"*")</f>
        <v>0</v>
      </c>
      <c r="P47" s="73"/>
      <c r="Q47" s="73"/>
      <c r="R47" s="77"/>
      <c r="S47" s="113">
        <f>COUNTIFS('Raw Data'!$AN:$AN,"&lt;=" &amp;DATE(LEFT($AV$3, 4), MONTH("1 " &amp; S$6 &amp; " " &amp; LEFT($AV$3, 4)) + 1, 0 ), 'Raw Data'!$AN:$AN,"&gt;" &amp;DATE(LEFT($AV$3, 4), MONTH("1 " &amp; S$6 &amp; " " &amp; LEFT($AV$3, 4)), 0 ), 'Raw Data'!$O:$O,""&amp;'Raw Data'!$B$1,'Raw Data'!$D:$D,"&lt;&gt;*ithdr*",'Raw Data'!$D:$D,"&lt;&gt;*ancel*",'Raw Data'!$P:$P,"--", 'Raw Data'!$K:$K, "*" &amp; MID($A47, 2, 4) &amp;"*")
+
COUNTIFS( 'Raw Data'!$AN:$AN,"&lt;=" &amp;DATE(LEFT($AV$3, 4), MONTH("1 " &amp; S$6 &amp; " " &amp; LEFT($AV$3, 4)) + 1, 0 ), 'Raw Data'!$AN:$AN,"&gt;" &amp;DATE(LEFT($AV$3, 4), MONTH("1 " &amp; S$6 &amp; " " &amp; LEFT($AV$3, 4)), 0 ), 'Raw Data'!$P:$P,""&amp;'Raw Data'!$B$1,'Raw Data'!$D:$D,"&lt;&gt;*ithdr*",'Raw Data'!$D:$D,"&lt;&gt;*ancel*", 'Raw Data'!$K:$K,  "*" &amp; MID($A47, 2, 4) &amp;"*")</f>
        <v>0</v>
      </c>
      <c r="T47" s="73"/>
      <c r="U47" s="73"/>
      <c r="V47" s="77"/>
      <c r="W47" s="113">
        <f>COUNTIFS('Raw Data'!$AN:$AN,"&lt;=" &amp;DATE(LEFT($AV$3, 4), MONTH("1 " &amp; W$6 &amp; " " &amp; LEFT($AV$3, 4)) + 1, 0 ), 'Raw Data'!$AN:$AN,"&gt;" &amp;DATE(LEFT($AV$3, 4), MONTH("1 " &amp; W$6 &amp; " " &amp; LEFT($AV$3, 4)), 0 ), 'Raw Data'!$O:$O,""&amp;'Raw Data'!$B$1,'Raw Data'!$D:$D,"&lt;&gt;*ithdr*",'Raw Data'!$D:$D,"&lt;&gt;*ancel*",'Raw Data'!$P:$P,"--", 'Raw Data'!$K:$K, "*" &amp; MID($A47, 2, 4) &amp;"*")
+
COUNTIFS( 'Raw Data'!$AN:$AN,"&lt;=" &amp;DATE(LEFT($AV$3, 4), MONTH("1 " &amp; W$6 &amp; " " &amp; LEFT($AV$3, 4)) + 1, 0 ), 'Raw Data'!$AN:$AN,"&gt;" &amp;DATE(LEFT($AV$3, 4), MONTH("1 " &amp; W$6 &amp; " " &amp; LEFT($AV$3, 4)), 0 ), 'Raw Data'!$P:$P,""&amp;'Raw Data'!$B$1,'Raw Data'!$D:$D,"&lt;&gt;*ithdr*",'Raw Data'!$D:$D,"&lt;&gt;*ancel*", 'Raw Data'!$K:$K,  "*" &amp; MID($A47, 2, 4) &amp;"*")</f>
        <v>0</v>
      </c>
      <c r="X47" s="73"/>
      <c r="Y47" s="73"/>
      <c r="Z47" s="77"/>
      <c r="AA47" s="113">
        <f>COUNTIFS('Raw Data'!$AN:$AN,"&lt;=" &amp;DATE(LEFT($AV$3, 4), MONTH("1 " &amp; AA$6 &amp; " " &amp; LEFT($AV$3, 4)) + 1, 0 ), 'Raw Data'!$AN:$AN,"&gt;" &amp;DATE(LEFT($AV$3, 4), MONTH("1 " &amp; AA$6 &amp; " " &amp; LEFT($AV$3, 4)), 0 ), 'Raw Data'!$O:$O,""&amp;'Raw Data'!$B$1,'Raw Data'!$D:$D,"&lt;&gt;*ithdr*",'Raw Data'!$D:$D,"&lt;&gt;*ancel*",'Raw Data'!$P:$P,"--", 'Raw Data'!$K:$K, "*" &amp; MID($A47, 2, 4) &amp;"*")
+
COUNTIFS( 'Raw Data'!$AN:$AN,"&lt;=" &amp;DATE(LEFT($AV$3, 4), MONTH("1 " &amp; AA$6 &amp; " " &amp; LEFT($AV$3, 4)) + 1, 0 ), 'Raw Data'!$AN:$AN,"&gt;" &amp;DATE(LEFT($AV$3, 4), MONTH("1 " &amp; AA$6 &amp; " " &amp; LEFT($AV$3, 4)), 0 ), 'Raw Data'!$P:$P,""&amp;'Raw Data'!$B$1,'Raw Data'!$D:$D,"&lt;&gt;*ithdr*",'Raw Data'!$D:$D,"&lt;&gt;*ancel*", 'Raw Data'!$K:$K,  "*" &amp; MID($A47, 2, 4) &amp;"*")</f>
        <v>0</v>
      </c>
      <c r="AB47" s="73"/>
      <c r="AC47" s="73"/>
      <c r="AD47" s="77"/>
      <c r="AE47" s="113">
        <f>COUNTIFS('Raw Data'!$AN:$AN,"&lt;=" &amp;DATE(LEFT($AV$3, 4), MONTH("1 " &amp; AE$6 &amp; " " &amp; LEFT($AV$3, 4)) + 1, 0 ), 'Raw Data'!$AN:$AN,"&gt;" &amp;DATE(LEFT($AV$3, 4), MONTH("1 " &amp; AE$6 &amp; " " &amp; LEFT($AV$3, 4)), 0 ), 'Raw Data'!$O:$O,""&amp;'Raw Data'!$B$1,'Raw Data'!$D:$D,"&lt;&gt;*ithdr*",'Raw Data'!$D:$D,"&lt;&gt;*ancel*",'Raw Data'!$P:$P,"--", 'Raw Data'!$K:$K, "*" &amp; MID($A47, 2, 4) &amp;"*")
+
COUNTIFS( 'Raw Data'!$AN:$AN,"&lt;=" &amp;DATE(LEFT($AV$3, 4), MONTH("1 " &amp; AE$6 &amp; " " &amp; LEFT($AV$3, 4)) + 1, 0 ), 'Raw Data'!$AN:$AN,"&gt;" &amp;DATE(LEFT($AV$3, 4), MONTH("1 " &amp; AE$6 &amp; " " &amp; LEFT($AV$3, 4)), 0 ), 'Raw Data'!$P:$P,""&amp;'Raw Data'!$B$1,'Raw Data'!$D:$D,"&lt;&gt;*ithdr*",'Raw Data'!$D:$D,"&lt;&gt;*ancel*", 'Raw Data'!$K:$K,  "*" &amp; MID($A47, 2, 4) &amp;"*")</f>
        <v>0</v>
      </c>
      <c r="AF47" s="73"/>
      <c r="AG47" s="73"/>
      <c r="AH47" s="77"/>
      <c r="AI47" s="113">
        <f>COUNTIFS('Raw Data'!$AN:$AN,"&lt;=" &amp;DATE(LEFT($AV$3, 4), MONTH("1 " &amp; AI$6 &amp; " " &amp; LEFT($AV$3, 4)) + 1, 0 ), 'Raw Data'!$AN:$AN,"&gt;" &amp;DATE(LEFT($AV$3, 4), MONTH("1 " &amp; AI$6 &amp; " " &amp; LEFT($AV$3, 4)), 0 ), 'Raw Data'!$O:$O,""&amp;'Raw Data'!$B$1,'Raw Data'!$D:$D,"&lt;&gt;*ithdr*",'Raw Data'!$D:$D,"&lt;&gt;*ancel*",'Raw Data'!$P:$P,"--", 'Raw Data'!$K:$K, "*" &amp; MID($A47, 2, 4) &amp;"*")
+
COUNTIFS( 'Raw Data'!$AN:$AN,"&lt;=" &amp;DATE(LEFT($AV$3, 4), MONTH("1 " &amp; AI$6 &amp; " " &amp; LEFT($AV$3, 4)) + 1, 0 ), 'Raw Data'!$AN:$AN,"&gt;" &amp;DATE(LEFT($AV$3, 4), MONTH("1 " &amp; AI$6 &amp; " " &amp; LEFT($AV$3, 4)), 0 ), 'Raw Data'!$P:$P,""&amp;'Raw Data'!$B$1,'Raw Data'!$D:$D,"&lt;&gt;*ithdr*",'Raw Data'!$D:$D,"&lt;&gt;*ancel*", 'Raw Data'!$K:$K,  "*" &amp; MID($A47, 2, 4) &amp;"*")</f>
        <v>0</v>
      </c>
      <c r="AJ47" s="73"/>
      <c r="AK47" s="73"/>
      <c r="AL47" s="77"/>
      <c r="AM47" s="113">
        <f>COUNTIFS('Raw Data'!$AN:$AN,"&lt;=" &amp;DATE(LEFT($AV$3, 4), MONTH("1 " &amp; AM$6 &amp; " " &amp; LEFT($AV$3, 4)) + 1, 0 ), 'Raw Data'!$AN:$AN,"&gt;" &amp;DATE(LEFT($AV$3, 4), MONTH("1 " &amp; AM$6 &amp; " " &amp; LEFT($AV$3, 4)), 0 ), 'Raw Data'!$O:$O,""&amp;'Raw Data'!$B$1,'Raw Data'!$D:$D,"&lt;&gt;*ithdr*",'Raw Data'!$D:$D,"&lt;&gt;*ancel*",'Raw Data'!$P:$P,"--", 'Raw Data'!$K:$K, "*" &amp; MID($A47, 2, 4) &amp;"*")
+
COUNTIFS( 'Raw Data'!$AN:$AN,"&lt;=" &amp;DATE(LEFT($AV$3, 4), MONTH("1 " &amp; AM$6 &amp; " " &amp; LEFT($AV$3, 4)) + 1, 0 ), 'Raw Data'!$AN:$AN,"&gt;" &amp;DATE(LEFT($AV$3, 4), MONTH("1 " &amp; AM$6 &amp; " " &amp; LEFT($AV$3, 4)), 0 ), 'Raw Data'!$P:$P,""&amp;'Raw Data'!$B$1,'Raw Data'!$D:$D,"&lt;&gt;*ithdr*",'Raw Data'!$D:$D,"&lt;&gt;*ancel*", 'Raw Data'!$K:$K,  "*" &amp; MID($A47, 2, 4) &amp;"*")</f>
        <v>0</v>
      </c>
      <c r="AN47" s="73"/>
      <c r="AO47" s="73"/>
      <c r="AP47" s="77"/>
      <c r="AQ47" s="113">
        <f>COUNTIFS('Raw Data'!$AN:$AN,"&lt;=" &amp;DATE(LEFT($AV$3, 4), MONTH("1 " &amp; AQ$6 &amp; " " &amp; LEFT($AV$3, 4)) + 1, 0 ), 'Raw Data'!$AN:$AN,"&gt;" &amp;DATE(LEFT($AV$3, 4), MONTH("1 " &amp; AQ$6 &amp; " " &amp; LEFT($AV$3, 4)), 0 ), 'Raw Data'!$O:$O,""&amp;'Raw Data'!$B$1,'Raw Data'!$D:$D,"&lt;&gt;*ithdr*",'Raw Data'!$D:$D,"&lt;&gt;*ancel*",'Raw Data'!$P:$P,"--", 'Raw Data'!$K:$K, "*" &amp; MID($A47, 2, 4) &amp;"*")
+
COUNTIFS( 'Raw Data'!$AN:$AN,"&lt;=" &amp;DATE(LEFT($AV$3, 4), MONTH("1 " &amp; AQ$6 &amp; " " &amp; LEFT($AV$3, 4)) + 1, 0 ), 'Raw Data'!$AN:$AN,"&gt;" &amp;DATE(LEFT($AV$3, 4), MONTH("1 " &amp; AQ$6 &amp; " " &amp; LEFT($AV$3, 4)), 0 ), 'Raw Data'!$P:$P,""&amp;'Raw Data'!$B$1,'Raw Data'!$D:$D,"&lt;&gt;*ithdr*",'Raw Data'!$D:$D,"&lt;&gt;*ancel*", 'Raw Data'!$K:$K,  "*" &amp; MID($A47, 2, 4) &amp;"*")</f>
        <v>0</v>
      </c>
      <c r="AR47" s="73"/>
      <c r="AS47" s="73"/>
      <c r="AT47" s="77"/>
      <c r="AU47" s="113">
        <f>COUNTIFS('Raw Data'!$AN:$AN,"&lt;=" &amp;DATE(MID($AV$3, 15, 4), MONTH("1 " &amp; AU$6 &amp; " " &amp; MID($AV$3, 15, 4)) + 1, 0 ), 'Raw Data'!$AN:$AN,"&gt;" &amp;DATE(MID($AV$3, 15, 4), MONTH("1 " &amp; AU$6 &amp; " " &amp; MID($AV$3, 15, 4)), 0 ), 'Raw Data'!$O:$O,""&amp;'Raw Data'!$B$1,'Raw Data'!$D:$D,"&lt;&gt;*ithdr*",'Raw Data'!$D:$D,"&lt;&gt;*ancel*",'Raw Data'!$P:$P,"--", 'Raw Data'!$K:$K, "*" &amp; MID($A47, 2, 4) &amp;"*")
+
COUNTIFS( 'Raw Data'!$AN:$AN,"&lt;=" &amp;DATE(MID($AV$3, 15, 4), MONTH("1 " &amp; AU$6 &amp; " " &amp; MID($AV$3, 15, 4)) + 1, 0 ), 'Raw Data'!$AN:$AN,"&gt;" &amp;DATE(MID($AV$3, 15, 4), MONTH("1 " &amp; AU$6 &amp; " " &amp; MID($AV$3, 15, 4)), 0 ), 'Raw Data'!$P:$P,""&amp;'Raw Data'!$B$1,'Raw Data'!$D:$D,"&lt;&gt;*ithdr*",'Raw Data'!$D:$D,"&lt;&gt;*ancel*", 'Raw Data'!$K:$K,  "*" &amp; MID($A47, 2, 4) &amp;"*")</f>
        <v>0</v>
      </c>
      <c r="AV47" s="73"/>
      <c r="AW47" s="73"/>
      <c r="AX47" s="77"/>
      <c r="AY47" s="113">
        <f>COUNTIFS('Raw Data'!$AN:$AN,"&lt;=" &amp;DATE(MID($AV$3, 15, 4), MONTH("1 " &amp; AY$6 &amp; " " &amp; MID($AV$3, 15, 4)) + 1, 0 ), 'Raw Data'!$AN:$AN,"&gt;" &amp;DATE(MID($AV$3, 15, 4), MONTH("1 " &amp; AY$6 &amp; " " &amp; MID($AV$3, 15, 4)), 0 ), 'Raw Data'!$O:$O,""&amp;'Raw Data'!$B$1,'Raw Data'!$D:$D,"&lt;&gt;*ithdr*",'Raw Data'!$D:$D,"&lt;&gt;*ancel*",'Raw Data'!$P:$P,"--", 'Raw Data'!$K:$K, "*" &amp; MID($A47, 2, 4) &amp;"*")
+
COUNTIFS( 'Raw Data'!$AN:$AN,"&lt;=" &amp;DATE(MID($AV$3, 15, 4), MONTH("1 " &amp; AY$6 &amp; " " &amp; MID($AV$3, 15, 4)) + 1, 0 ), 'Raw Data'!$AN:$AN,"&gt;" &amp;DATE(MID($AV$3, 15, 4), MONTH("1 " &amp; AY$6 &amp; " " &amp; MID($AV$3, 15, 4)), 0 ), 'Raw Data'!$P:$P,""&amp;'Raw Data'!$B$1,'Raw Data'!$D:$D,"&lt;&gt;*ithdr*",'Raw Data'!$D:$D,"&lt;&gt;*ancel*", 'Raw Data'!$K:$K,  "*" &amp; MID($A47, 2, 4) &amp;"*")</f>
        <v>0</v>
      </c>
      <c r="AZ47" s="73"/>
      <c r="BA47" s="73"/>
      <c r="BB47" s="77"/>
      <c r="BC47" s="113">
        <f>COUNTIFS('Raw Data'!$AN:$AN,"&lt;=" &amp;DATE(MID($AV$3, 15, 4), MONTH("1 " &amp; BC$6 &amp; " " &amp; MID($AV$3, 15, 4)) + 1, 0 ), 'Raw Data'!$AN:$AN,"&gt;" &amp;DATE(MID($AV$3, 15, 4), MONTH("1 " &amp; BC$6 &amp; " " &amp; MID($AV$3, 15, 4)), 0 ), 'Raw Data'!$O:$O,""&amp;'Raw Data'!$B$1,'Raw Data'!$D:$D,"&lt;&gt;*ithdr*",'Raw Data'!$D:$D,"&lt;&gt;*ancel*",'Raw Data'!$P:$P,"--", 'Raw Data'!$K:$K, "*" &amp; MID($A47, 2, 4) &amp;"*")
+
COUNTIFS( 'Raw Data'!$AN:$AN,"&lt;=" &amp;DATE(MID($AV$3, 15, 4), MONTH("1 " &amp; BC$6 &amp; " " &amp; MID($AV$3, 15, 4)) + 1, 0 ), 'Raw Data'!$AN:$AN,"&gt;" &amp;DATE(MID($AV$3, 15, 4), MONTH("1 " &amp; BC$6 &amp; " " &amp; MID($AV$3, 15, 4)), 0 ), 'Raw Data'!$P:$P,""&amp;'Raw Data'!$B$1,'Raw Data'!$D:$D,"&lt;&gt;*ithdr*",'Raw Data'!$D:$D,"&lt;&gt;*ancel*", 'Raw Data'!$K:$K,  "*" &amp; MID($A47, 2, 4) &amp;"*")</f>
        <v>0</v>
      </c>
      <c r="BD47" s="73"/>
      <c r="BE47" s="73"/>
      <c r="BF47" s="77"/>
    </row>
    <row r="48" ht="12.75" customHeight="1">
      <c r="A48" s="114" t="s">
        <v>193</v>
      </c>
      <c r="B48" s="73"/>
      <c r="C48" s="73"/>
      <c r="D48" s="73"/>
      <c r="E48" s="73"/>
      <c r="F48" s="73"/>
      <c r="G48" s="73"/>
      <c r="H48" s="73"/>
      <c r="I48" s="73"/>
      <c r="J48" s="77"/>
      <c r="K48" s="115">
        <f>COUNTIFS('Raw Data'!$AN:$AN,"&lt;=" &amp;DATE(LEFT($AV$3, 4), MONTH("1 " &amp; K$6 &amp; " " &amp; LEFT($AV$3, 4)) + 1, 0 ), 'Raw Data'!$AN:$AN,"&gt;" &amp;DATE(LEFT($AV$3, 4), MONTH("1 " &amp; K$6 &amp; " " &amp; LEFT($AV$3, 4)), 0 ), 'Raw Data'!$O:$O,""&amp;'Raw Data'!$B$1,'Raw Data'!$D:$D,"&lt;&gt;*ithdr*",'Raw Data'!$D:$D,"&lt;&gt;*ancel*",'Raw Data'!$P:$P,"--", 'Raw Data'!$K:$K, "*" &amp; MID($A48, 2, 4) &amp;"*")
+
COUNTIFS( 'Raw Data'!$AN:$AN,"&lt;=" &amp;DATE(LEFT($AV$3, 4), MONTH("1 " &amp; K$6 &amp; " " &amp; LEFT($AV$3, 4)) + 1, 0 ), 'Raw Data'!$AN:$AN,"&gt;" &amp;DATE(LEFT($AV$3, 4), MONTH("1 " &amp; K$6 &amp; " " &amp; LEFT($AV$3, 4)), 0 ), 'Raw Data'!$P:$P,""&amp;'Raw Data'!$B$1,'Raw Data'!$D:$D,"&lt;&gt;*ithdr*",'Raw Data'!$D:$D,"&lt;&gt;*ancel*", 'Raw Data'!$K:$K,  "*" &amp; MID($A48, 2, 4) &amp;"*")</f>
        <v>0</v>
      </c>
      <c r="L48" s="73"/>
      <c r="M48" s="73"/>
      <c r="N48" s="77"/>
      <c r="O48" s="113">
        <f>COUNTIFS('Raw Data'!$AN:$AN,"&lt;=" &amp;DATE(LEFT($AV$3, 4), MONTH("1 " &amp; O$6 &amp; " " &amp; LEFT($AV$3, 4)) + 1, 0 ), 'Raw Data'!$AN:$AN,"&gt;" &amp;DATE(LEFT($AV$3, 4), MONTH("1 " &amp; O$6 &amp; " " &amp; LEFT($AV$3, 4)), 0 ), 'Raw Data'!$O:$O,""&amp;'Raw Data'!$B$1,'Raw Data'!$D:$D,"&lt;&gt;*ithdr*",'Raw Data'!$D:$D,"&lt;&gt;*ancel*",'Raw Data'!$P:$P,"--", 'Raw Data'!$K:$K, "*" &amp; MID($A48, 2, 4) &amp;"*")
+
COUNTIFS( 'Raw Data'!$AN:$AN,"&lt;=" &amp;DATE(LEFT($AV$3, 4), MONTH("1 " &amp; O$6 &amp; " " &amp; LEFT($AV$3, 4)) + 1, 0 ), 'Raw Data'!$AN:$AN,"&gt;" &amp;DATE(LEFT($AV$3, 4), MONTH("1 " &amp; O$6 &amp; " " &amp; LEFT($AV$3, 4)), 0 ), 'Raw Data'!$P:$P,""&amp;'Raw Data'!$B$1,'Raw Data'!$D:$D,"&lt;&gt;*ithdr*",'Raw Data'!$D:$D,"&lt;&gt;*ancel*", 'Raw Data'!$K:$K,  "*" &amp; MID($A48, 2, 4) &amp;"*")</f>
        <v>0</v>
      </c>
      <c r="P48" s="73"/>
      <c r="Q48" s="73"/>
      <c r="R48" s="77"/>
      <c r="S48" s="113">
        <f>COUNTIFS('Raw Data'!$AN:$AN,"&lt;=" &amp;DATE(LEFT($AV$3, 4), MONTH("1 " &amp; S$6 &amp; " " &amp; LEFT($AV$3, 4)) + 1, 0 ), 'Raw Data'!$AN:$AN,"&gt;" &amp;DATE(LEFT($AV$3, 4), MONTH("1 " &amp; S$6 &amp; " " &amp; LEFT($AV$3, 4)), 0 ), 'Raw Data'!$O:$O,""&amp;'Raw Data'!$B$1,'Raw Data'!$D:$D,"&lt;&gt;*ithdr*",'Raw Data'!$D:$D,"&lt;&gt;*ancel*",'Raw Data'!$P:$P,"--", 'Raw Data'!$K:$K, "*" &amp; MID($A48, 2, 4) &amp;"*")
+
COUNTIFS( 'Raw Data'!$AN:$AN,"&lt;=" &amp;DATE(LEFT($AV$3, 4), MONTH("1 " &amp; S$6 &amp; " " &amp; LEFT($AV$3, 4)) + 1, 0 ), 'Raw Data'!$AN:$AN,"&gt;" &amp;DATE(LEFT($AV$3, 4), MONTH("1 " &amp; S$6 &amp; " " &amp; LEFT($AV$3, 4)), 0 ), 'Raw Data'!$P:$P,""&amp;'Raw Data'!$B$1,'Raw Data'!$D:$D,"&lt;&gt;*ithdr*",'Raw Data'!$D:$D,"&lt;&gt;*ancel*", 'Raw Data'!$K:$K,  "*" &amp; MID($A48, 2, 4) &amp;"*")</f>
        <v>0</v>
      </c>
      <c r="T48" s="73"/>
      <c r="U48" s="73"/>
      <c r="V48" s="77"/>
      <c r="W48" s="113">
        <f>COUNTIFS('Raw Data'!$AN:$AN,"&lt;=" &amp;DATE(LEFT($AV$3, 4), MONTH("1 " &amp; W$6 &amp; " " &amp; LEFT($AV$3, 4)) + 1, 0 ), 'Raw Data'!$AN:$AN,"&gt;" &amp;DATE(LEFT($AV$3, 4), MONTH("1 " &amp; W$6 &amp; " " &amp; LEFT($AV$3, 4)), 0 ), 'Raw Data'!$O:$O,""&amp;'Raw Data'!$B$1,'Raw Data'!$D:$D,"&lt;&gt;*ithdr*",'Raw Data'!$D:$D,"&lt;&gt;*ancel*",'Raw Data'!$P:$P,"--", 'Raw Data'!$K:$K, "*" &amp; MID($A48, 2, 4) &amp;"*")
+
COUNTIFS( 'Raw Data'!$AN:$AN,"&lt;=" &amp;DATE(LEFT($AV$3, 4), MONTH("1 " &amp; W$6 &amp; " " &amp; LEFT($AV$3, 4)) + 1, 0 ), 'Raw Data'!$AN:$AN,"&gt;" &amp;DATE(LEFT($AV$3, 4), MONTH("1 " &amp; W$6 &amp; " " &amp; LEFT($AV$3, 4)), 0 ), 'Raw Data'!$P:$P,""&amp;'Raw Data'!$B$1,'Raw Data'!$D:$D,"&lt;&gt;*ithdr*",'Raw Data'!$D:$D,"&lt;&gt;*ancel*", 'Raw Data'!$K:$K,  "*" &amp; MID($A48, 2, 4) &amp;"*")</f>
        <v>0</v>
      </c>
      <c r="X48" s="73"/>
      <c r="Y48" s="73"/>
      <c r="Z48" s="77"/>
      <c r="AA48" s="113">
        <f>COUNTIFS('Raw Data'!$AN:$AN,"&lt;=" &amp;DATE(LEFT($AV$3, 4), MONTH("1 " &amp; AA$6 &amp; " " &amp; LEFT($AV$3, 4)) + 1, 0 ), 'Raw Data'!$AN:$AN,"&gt;" &amp;DATE(LEFT($AV$3, 4), MONTH("1 " &amp; AA$6 &amp; " " &amp; LEFT($AV$3, 4)), 0 ), 'Raw Data'!$O:$O,""&amp;'Raw Data'!$B$1,'Raw Data'!$D:$D,"&lt;&gt;*ithdr*",'Raw Data'!$D:$D,"&lt;&gt;*ancel*",'Raw Data'!$P:$P,"--", 'Raw Data'!$K:$K, "*" &amp; MID($A48, 2, 4) &amp;"*")
+
COUNTIFS( 'Raw Data'!$AN:$AN,"&lt;=" &amp;DATE(LEFT($AV$3, 4), MONTH("1 " &amp; AA$6 &amp; " " &amp; LEFT($AV$3, 4)) + 1, 0 ), 'Raw Data'!$AN:$AN,"&gt;" &amp;DATE(LEFT($AV$3, 4), MONTH("1 " &amp; AA$6 &amp; " " &amp; LEFT($AV$3, 4)), 0 ), 'Raw Data'!$P:$P,""&amp;'Raw Data'!$B$1,'Raw Data'!$D:$D,"&lt;&gt;*ithdr*",'Raw Data'!$D:$D,"&lt;&gt;*ancel*", 'Raw Data'!$K:$K,  "*" &amp; MID($A48, 2, 4) &amp;"*")</f>
        <v>0</v>
      </c>
      <c r="AB48" s="73"/>
      <c r="AC48" s="73"/>
      <c r="AD48" s="77"/>
      <c r="AE48" s="113">
        <f>COUNTIFS('Raw Data'!$AN:$AN,"&lt;=" &amp;DATE(LEFT($AV$3, 4), MONTH("1 " &amp; AE$6 &amp; " " &amp; LEFT($AV$3, 4)) + 1, 0 ), 'Raw Data'!$AN:$AN,"&gt;" &amp;DATE(LEFT($AV$3, 4), MONTH("1 " &amp; AE$6 &amp; " " &amp; LEFT($AV$3, 4)), 0 ), 'Raw Data'!$O:$O,""&amp;'Raw Data'!$B$1,'Raw Data'!$D:$D,"&lt;&gt;*ithdr*",'Raw Data'!$D:$D,"&lt;&gt;*ancel*",'Raw Data'!$P:$P,"--", 'Raw Data'!$K:$K, "*" &amp; MID($A48, 2, 4) &amp;"*")
+
COUNTIFS( 'Raw Data'!$AN:$AN,"&lt;=" &amp;DATE(LEFT($AV$3, 4), MONTH("1 " &amp; AE$6 &amp; " " &amp; LEFT($AV$3, 4)) + 1, 0 ), 'Raw Data'!$AN:$AN,"&gt;" &amp;DATE(LEFT($AV$3, 4), MONTH("1 " &amp; AE$6 &amp; " " &amp; LEFT($AV$3, 4)), 0 ), 'Raw Data'!$P:$P,""&amp;'Raw Data'!$B$1,'Raw Data'!$D:$D,"&lt;&gt;*ithdr*",'Raw Data'!$D:$D,"&lt;&gt;*ancel*", 'Raw Data'!$K:$K,  "*" &amp; MID($A48, 2, 4) &amp;"*")</f>
        <v>0</v>
      </c>
      <c r="AF48" s="73"/>
      <c r="AG48" s="73"/>
      <c r="AH48" s="77"/>
      <c r="AI48" s="113">
        <f>COUNTIFS('Raw Data'!$AN:$AN,"&lt;=" &amp;DATE(LEFT($AV$3, 4), MONTH("1 " &amp; AI$6 &amp; " " &amp; LEFT($AV$3, 4)) + 1, 0 ), 'Raw Data'!$AN:$AN,"&gt;" &amp;DATE(LEFT($AV$3, 4), MONTH("1 " &amp; AI$6 &amp; " " &amp; LEFT($AV$3, 4)), 0 ), 'Raw Data'!$O:$O,""&amp;'Raw Data'!$B$1,'Raw Data'!$D:$D,"&lt;&gt;*ithdr*",'Raw Data'!$D:$D,"&lt;&gt;*ancel*",'Raw Data'!$P:$P,"--", 'Raw Data'!$K:$K, "*" &amp; MID($A48, 2, 4) &amp;"*")
+
COUNTIFS( 'Raw Data'!$AN:$AN,"&lt;=" &amp;DATE(LEFT($AV$3, 4), MONTH("1 " &amp; AI$6 &amp; " " &amp; LEFT($AV$3, 4)) + 1, 0 ), 'Raw Data'!$AN:$AN,"&gt;" &amp;DATE(LEFT($AV$3, 4), MONTH("1 " &amp; AI$6 &amp; " " &amp; LEFT($AV$3, 4)), 0 ), 'Raw Data'!$P:$P,""&amp;'Raw Data'!$B$1,'Raw Data'!$D:$D,"&lt;&gt;*ithdr*",'Raw Data'!$D:$D,"&lt;&gt;*ancel*", 'Raw Data'!$K:$K,  "*" &amp; MID($A48, 2, 4) &amp;"*")</f>
        <v>0</v>
      </c>
      <c r="AJ48" s="73"/>
      <c r="AK48" s="73"/>
      <c r="AL48" s="77"/>
      <c r="AM48" s="113">
        <f>COUNTIFS('Raw Data'!$AN:$AN,"&lt;=" &amp;DATE(LEFT($AV$3, 4), MONTH("1 " &amp; AM$6 &amp; " " &amp; LEFT($AV$3, 4)) + 1, 0 ), 'Raw Data'!$AN:$AN,"&gt;" &amp;DATE(LEFT($AV$3, 4), MONTH("1 " &amp; AM$6 &amp; " " &amp; LEFT($AV$3, 4)), 0 ), 'Raw Data'!$O:$O,""&amp;'Raw Data'!$B$1,'Raw Data'!$D:$D,"&lt;&gt;*ithdr*",'Raw Data'!$D:$D,"&lt;&gt;*ancel*",'Raw Data'!$P:$P,"--", 'Raw Data'!$K:$K, "*" &amp; MID($A48, 2, 4) &amp;"*")
+
COUNTIFS( 'Raw Data'!$AN:$AN,"&lt;=" &amp;DATE(LEFT($AV$3, 4), MONTH("1 " &amp; AM$6 &amp; " " &amp; LEFT($AV$3, 4)) + 1, 0 ), 'Raw Data'!$AN:$AN,"&gt;" &amp;DATE(LEFT($AV$3, 4), MONTH("1 " &amp; AM$6 &amp; " " &amp; LEFT($AV$3, 4)), 0 ), 'Raw Data'!$P:$P,""&amp;'Raw Data'!$B$1,'Raw Data'!$D:$D,"&lt;&gt;*ithdr*",'Raw Data'!$D:$D,"&lt;&gt;*ancel*", 'Raw Data'!$K:$K,  "*" &amp; MID($A48, 2, 4) &amp;"*")</f>
        <v>0</v>
      </c>
      <c r="AN48" s="73"/>
      <c r="AO48" s="73"/>
      <c r="AP48" s="77"/>
      <c r="AQ48" s="113">
        <f>COUNTIFS('Raw Data'!$AN:$AN,"&lt;=" &amp;DATE(LEFT($AV$3, 4), MONTH("1 " &amp; AQ$6 &amp; " " &amp; LEFT($AV$3, 4)) + 1, 0 ), 'Raw Data'!$AN:$AN,"&gt;" &amp;DATE(LEFT($AV$3, 4), MONTH("1 " &amp; AQ$6 &amp; " " &amp; LEFT($AV$3, 4)), 0 ), 'Raw Data'!$O:$O,""&amp;'Raw Data'!$B$1,'Raw Data'!$D:$D,"&lt;&gt;*ithdr*",'Raw Data'!$D:$D,"&lt;&gt;*ancel*",'Raw Data'!$P:$P,"--", 'Raw Data'!$K:$K, "*" &amp; MID($A48, 2, 4) &amp;"*")
+
COUNTIFS( 'Raw Data'!$AN:$AN,"&lt;=" &amp;DATE(LEFT($AV$3, 4), MONTH("1 " &amp; AQ$6 &amp; " " &amp; LEFT($AV$3, 4)) + 1, 0 ), 'Raw Data'!$AN:$AN,"&gt;" &amp;DATE(LEFT($AV$3, 4), MONTH("1 " &amp; AQ$6 &amp; " " &amp; LEFT($AV$3, 4)), 0 ), 'Raw Data'!$P:$P,""&amp;'Raw Data'!$B$1,'Raw Data'!$D:$D,"&lt;&gt;*ithdr*",'Raw Data'!$D:$D,"&lt;&gt;*ancel*", 'Raw Data'!$K:$K,  "*" &amp; MID($A48, 2, 4) &amp;"*")</f>
        <v>0</v>
      </c>
      <c r="AR48" s="73"/>
      <c r="AS48" s="73"/>
      <c r="AT48" s="77"/>
      <c r="AU48" s="113">
        <f>COUNTIFS('Raw Data'!$AN:$AN,"&lt;=" &amp;DATE(MID($AV$3, 15, 4), MONTH("1 " &amp; AU$6 &amp; " " &amp; MID($AV$3, 15, 4)) + 1, 0 ), 'Raw Data'!$AN:$AN,"&gt;" &amp;DATE(MID($AV$3, 15, 4), MONTH("1 " &amp; AU$6 &amp; " " &amp; MID($AV$3, 15, 4)), 0 ), 'Raw Data'!$O:$O,""&amp;'Raw Data'!$B$1,'Raw Data'!$D:$D,"&lt;&gt;*ithdr*",'Raw Data'!$D:$D,"&lt;&gt;*ancel*",'Raw Data'!$P:$P,"--", 'Raw Data'!$K:$K, "*" &amp; MID($A48, 2, 4) &amp;"*")
+
COUNTIFS( 'Raw Data'!$AN:$AN,"&lt;=" &amp;DATE(MID($AV$3, 15, 4), MONTH("1 " &amp; AU$6 &amp; " " &amp; MID($AV$3, 15, 4)) + 1, 0 ), 'Raw Data'!$AN:$AN,"&gt;" &amp;DATE(MID($AV$3, 15, 4), MONTH("1 " &amp; AU$6 &amp; " " &amp; MID($AV$3, 15, 4)), 0 ), 'Raw Data'!$P:$P,""&amp;'Raw Data'!$B$1,'Raw Data'!$D:$D,"&lt;&gt;*ithdr*",'Raw Data'!$D:$D,"&lt;&gt;*ancel*", 'Raw Data'!$K:$K,  "*" &amp; MID($A48, 2, 4) &amp;"*")</f>
        <v>0</v>
      </c>
      <c r="AV48" s="73"/>
      <c r="AW48" s="73"/>
      <c r="AX48" s="77"/>
      <c r="AY48" s="113">
        <f>COUNTIFS('Raw Data'!$AN:$AN,"&lt;=" &amp;DATE(MID($AV$3, 15, 4), MONTH("1 " &amp; AY$6 &amp; " " &amp; MID($AV$3, 15, 4)) + 1, 0 ), 'Raw Data'!$AN:$AN,"&gt;" &amp;DATE(MID($AV$3, 15, 4), MONTH("1 " &amp; AY$6 &amp; " " &amp; MID($AV$3, 15, 4)), 0 ), 'Raw Data'!$O:$O,""&amp;'Raw Data'!$B$1,'Raw Data'!$D:$D,"&lt;&gt;*ithdr*",'Raw Data'!$D:$D,"&lt;&gt;*ancel*",'Raw Data'!$P:$P,"--", 'Raw Data'!$K:$K, "*" &amp; MID($A48, 2, 4) &amp;"*")
+
COUNTIFS( 'Raw Data'!$AN:$AN,"&lt;=" &amp;DATE(MID($AV$3, 15, 4), MONTH("1 " &amp; AY$6 &amp; " " &amp; MID($AV$3, 15, 4)) + 1, 0 ), 'Raw Data'!$AN:$AN,"&gt;" &amp;DATE(MID($AV$3, 15, 4), MONTH("1 " &amp; AY$6 &amp; " " &amp; MID($AV$3, 15, 4)), 0 ), 'Raw Data'!$P:$P,""&amp;'Raw Data'!$B$1,'Raw Data'!$D:$D,"&lt;&gt;*ithdr*",'Raw Data'!$D:$D,"&lt;&gt;*ancel*", 'Raw Data'!$K:$K,  "*" &amp; MID($A48, 2, 4) &amp;"*")</f>
        <v>0</v>
      </c>
      <c r="AZ48" s="73"/>
      <c r="BA48" s="73"/>
      <c r="BB48" s="77"/>
      <c r="BC48" s="113">
        <f>COUNTIFS('Raw Data'!$AN:$AN,"&lt;=" &amp;DATE(MID($AV$3, 15, 4), MONTH("1 " &amp; BC$6 &amp; " " &amp; MID($AV$3, 15, 4)) + 1, 0 ), 'Raw Data'!$AN:$AN,"&gt;" &amp;DATE(MID($AV$3, 15, 4), MONTH("1 " &amp; BC$6 &amp; " " &amp; MID($AV$3, 15, 4)), 0 ), 'Raw Data'!$O:$O,""&amp;'Raw Data'!$B$1,'Raw Data'!$D:$D,"&lt;&gt;*ithdr*",'Raw Data'!$D:$D,"&lt;&gt;*ancel*",'Raw Data'!$P:$P,"--", 'Raw Data'!$K:$K, "*" &amp; MID($A48, 2, 4) &amp;"*")
+
COUNTIFS( 'Raw Data'!$AN:$AN,"&lt;=" &amp;DATE(MID($AV$3, 15, 4), MONTH("1 " &amp; BC$6 &amp; " " &amp; MID($AV$3, 15, 4)) + 1, 0 ), 'Raw Data'!$AN:$AN,"&gt;" &amp;DATE(MID($AV$3, 15, 4), MONTH("1 " &amp; BC$6 &amp; " " &amp; MID($AV$3, 15, 4)), 0 ), 'Raw Data'!$P:$P,""&amp;'Raw Data'!$B$1,'Raw Data'!$D:$D,"&lt;&gt;*ithdr*",'Raw Data'!$D:$D,"&lt;&gt;*ancel*", 'Raw Data'!$K:$K,  "*" &amp; MID($A48, 2, 4) &amp;"*")</f>
        <v>0</v>
      </c>
      <c r="BD48" s="73"/>
      <c r="BE48" s="73"/>
      <c r="BF48" s="77"/>
    </row>
    <row r="49" ht="12.75" customHeight="1">
      <c r="A49" s="114" t="s">
        <v>194</v>
      </c>
      <c r="B49" s="73"/>
      <c r="C49" s="73"/>
      <c r="D49" s="73"/>
      <c r="E49" s="73"/>
      <c r="F49" s="73"/>
      <c r="G49" s="73"/>
      <c r="H49" s="73"/>
      <c r="I49" s="73"/>
      <c r="J49" s="77"/>
      <c r="K49" s="115">
        <f>COUNTIFS('Raw Data'!$AN:$AN,"&lt;=" &amp;DATE(LEFT($AV$3, 4), MONTH("1 " &amp; K$6 &amp; " " &amp; LEFT($AV$3, 4)) + 1, 0 ), 'Raw Data'!$AN:$AN,"&gt;" &amp;DATE(LEFT($AV$3, 4), MONTH("1 " &amp; K$6 &amp; " " &amp; LEFT($AV$3, 4)), 0 ), 'Raw Data'!$O:$O,""&amp;'Raw Data'!$B$1,'Raw Data'!$D:$D,"&lt;&gt;*ithdr*",'Raw Data'!$D:$D,"&lt;&gt;*ancel*",'Raw Data'!$P:$P,"--", 'Raw Data'!$K:$K, "*" &amp; MID($A49, 2, 4) &amp;"*")
+
COUNTIFS( 'Raw Data'!$AN:$AN,"&lt;=" &amp;DATE(LEFT($AV$3, 4), MONTH("1 " &amp; K$6 &amp; " " &amp; LEFT($AV$3, 4)) + 1, 0 ), 'Raw Data'!$AN:$AN,"&gt;" &amp;DATE(LEFT($AV$3, 4), MONTH("1 " &amp; K$6 &amp; " " &amp; LEFT($AV$3, 4)), 0 ), 'Raw Data'!$P:$P,""&amp;'Raw Data'!$B$1,'Raw Data'!$D:$D,"&lt;&gt;*ithdr*",'Raw Data'!$D:$D,"&lt;&gt;*ancel*", 'Raw Data'!$K:$K,  "*" &amp; MID($A49, 2, 4) &amp;"*")</f>
        <v>0</v>
      </c>
      <c r="L49" s="73"/>
      <c r="M49" s="73"/>
      <c r="N49" s="77"/>
      <c r="O49" s="113">
        <f>COUNTIFS('Raw Data'!$AN:$AN,"&lt;=" &amp;DATE(LEFT($AV$3, 4), MONTH("1 " &amp; O$6 &amp; " " &amp; LEFT($AV$3, 4)) + 1, 0 ), 'Raw Data'!$AN:$AN,"&gt;" &amp;DATE(LEFT($AV$3, 4), MONTH("1 " &amp; O$6 &amp; " " &amp; LEFT($AV$3, 4)), 0 ), 'Raw Data'!$O:$O,""&amp;'Raw Data'!$B$1,'Raw Data'!$D:$D,"&lt;&gt;*ithdr*",'Raw Data'!$D:$D,"&lt;&gt;*ancel*",'Raw Data'!$P:$P,"--", 'Raw Data'!$K:$K, "*" &amp; MID($A49, 2, 4) &amp;"*")
+
COUNTIFS( 'Raw Data'!$AN:$AN,"&lt;=" &amp;DATE(LEFT($AV$3, 4), MONTH("1 " &amp; O$6 &amp; " " &amp; LEFT($AV$3, 4)) + 1, 0 ), 'Raw Data'!$AN:$AN,"&gt;" &amp;DATE(LEFT($AV$3, 4), MONTH("1 " &amp; O$6 &amp; " " &amp; LEFT($AV$3, 4)), 0 ), 'Raw Data'!$P:$P,""&amp;'Raw Data'!$B$1,'Raw Data'!$D:$D,"&lt;&gt;*ithdr*",'Raw Data'!$D:$D,"&lt;&gt;*ancel*", 'Raw Data'!$K:$K,  "*" &amp; MID($A49, 2, 4) &amp;"*")</f>
        <v>0</v>
      </c>
      <c r="P49" s="73"/>
      <c r="Q49" s="73"/>
      <c r="R49" s="77"/>
      <c r="S49" s="113">
        <f>COUNTIFS('Raw Data'!$AN:$AN,"&lt;=" &amp;DATE(LEFT($AV$3, 4), MONTH("1 " &amp; S$6 &amp; " " &amp; LEFT($AV$3, 4)) + 1, 0 ), 'Raw Data'!$AN:$AN,"&gt;" &amp;DATE(LEFT($AV$3, 4), MONTH("1 " &amp; S$6 &amp; " " &amp; LEFT($AV$3, 4)), 0 ), 'Raw Data'!$O:$O,""&amp;'Raw Data'!$B$1,'Raw Data'!$D:$D,"&lt;&gt;*ithdr*",'Raw Data'!$D:$D,"&lt;&gt;*ancel*",'Raw Data'!$P:$P,"--", 'Raw Data'!$K:$K, "*" &amp; MID($A49, 2, 4) &amp;"*")
+
COUNTIFS( 'Raw Data'!$AN:$AN,"&lt;=" &amp;DATE(LEFT($AV$3, 4), MONTH("1 " &amp; S$6 &amp; " " &amp; LEFT($AV$3, 4)) + 1, 0 ), 'Raw Data'!$AN:$AN,"&gt;" &amp;DATE(LEFT($AV$3, 4), MONTH("1 " &amp; S$6 &amp; " " &amp; LEFT($AV$3, 4)), 0 ), 'Raw Data'!$P:$P,""&amp;'Raw Data'!$B$1,'Raw Data'!$D:$D,"&lt;&gt;*ithdr*",'Raw Data'!$D:$D,"&lt;&gt;*ancel*", 'Raw Data'!$K:$K,  "*" &amp; MID($A49, 2, 4) &amp;"*")</f>
        <v>0</v>
      </c>
      <c r="T49" s="73"/>
      <c r="U49" s="73"/>
      <c r="V49" s="77"/>
      <c r="W49" s="113">
        <f>COUNTIFS('Raw Data'!$AN:$AN,"&lt;=" &amp;DATE(LEFT($AV$3, 4), MONTH("1 " &amp; W$6 &amp; " " &amp; LEFT($AV$3, 4)) + 1, 0 ), 'Raw Data'!$AN:$AN,"&gt;" &amp;DATE(LEFT($AV$3, 4), MONTH("1 " &amp; W$6 &amp; " " &amp; LEFT($AV$3, 4)), 0 ), 'Raw Data'!$O:$O,""&amp;'Raw Data'!$B$1,'Raw Data'!$D:$D,"&lt;&gt;*ithdr*",'Raw Data'!$D:$D,"&lt;&gt;*ancel*",'Raw Data'!$P:$P,"--", 'Raw Data'!$K:$K, "*" &amp; MID($A49, 2, 4) &amp;"*")
+
COUNTIFS( 'Raw Data'!$AN:$AN,"&lt;=" &amp;DATE(LEFT($AV$3, 4), MONTH("1 " &amp; W$6 &amp; " " &amp; LEFT($AV$3, 4)) + 1, 0 ), 'Raw Data'!$AN:$AN,"&gt;" &amp;DATE(LEFT($AV$3, 4), MONTH("1 " &amp; W$6 &amp; " " &amp; LEFT($AV$3, 4)), 0 ), 'Raw Data'!$P:$P,""&amp;'Raw Data'!$B$1,'Raw Data'!$D:$D,"&lt;&gt;*ithdr*",'Raw Data'!$D:$D,"&lt;&gt;*ancel*", 'Raw Data'!$K:$K,  "*" &amp; MID($A49, 2, 4) &amp;"*")</f>
        <v>0</v>
      </c>
      <c r="X49" s="73"/>
      <c r="Y49" s="73"/>
      <c r="Z49" s="77"/>
      <c r="AA49" s="113">
        <f>COUNTIFS('Raw Data'!$AN:$AN,"&lt;=" &amp;DATE(LEFT($AV$3, 4), MONTH("1 " &amp; AA$6 &amp; " " &amp; LEFT($AV$3, 4)) + 1, 0 ), 'Raw Data'!$AN:$AN,"&gt;" &amp;DATE(LEFT($AV$3, 4), MONTH("1 " &amp; AA$6 &amp; " " &amp; LEFT($AV$3, 4)), 0 ), 'Raw Data'!$O:$O,""&amp;'Raw Data'!$B$1,'Raw Data'!$D:$D,"&lt;&gt;*ithdr*",'Raw Data'!$D:$D,"&lt;&gt;*ancel*",'Raw Data'!$P:$P,"--", 'Raw Data'!$K:$K, "*" &amp; MID($A49, 2, 4) &amp;"*")
+
COUNTIFS( 'Raw Data'!$AN:$AN,"&lt;=" &amp;DATE(LEFT($AV$3, 4), MONTH("1 " &amp; AA$6 &amp; " " &amp; LEFT($AV$3, 4)) + 1, 0 ), 'Raw Data'!$AN:$AN,"&gt;" &amp;DATE(LEFT($AV$3, 4), MONTH("1 " &amp; AA$6 &amp; " " &amp; LEFT($AV$3, 4)), 0 ), 'Raw Data'!$P:$P,""&amp;'Raw Data'!$B$1,'Raw Data'!$D:$D,"&lt;&gt;*ithdr*",'Raw Data'!$D:$D,"&lt;&gt;*ancel*", 'Raw Data'!$K:$K,  "*" &amp; MID($A49, 2, 4) &amp;"*")</f>
        <v>0</v>
      </c>
      <c r="AB49" s="73"/>
      <c r="AC49" s="73"/>
      <c r="AD49" s="77"/>
      <c r="AE49" s="113">
        <f>COUNTIFS('Raw Data'!$AN:$AN,"&lt;=" &amp;DATE(LEFT($AV$3, 4), MONTH("1 " &amp; AE$6 &amp; " " &amp; LEFT($AV$3, 4)) + 1, 0 ), 'Raw Data'!$AN:$AN,"&gt;" &amp;DATE(LEFT($AV$3, 4), MONTH("1 " &amp; AE$6 &amp; " " &amp; LEFT($AV$3, 4)), 0 ), 'Raw Data'!$O:$O,""&amp;'Raw Data'!$B$1,'Raw Data'!$D:$D,"&lt;&gt;*ithdr*",'Raw Data'!$D:$D,"&lt;&gt;*ancel*",'Raw Data'!$P:$P,"--", 'Raw Data'!$K:$K, "*" &amp; MID($A49, 2, 4) &amp;"*")
+
COUNTIFS( 'Raw Data'!$AN:$AN,"&lt;=" &amp;DATE(LEFT($AV$3, 4), MONTH("1 " &amp; AE$6 &amp; " " &amp; LEFT($AV$3, 4)) + 1, 0 ), 'Raw Data'!$AN:$AN,"&gt;" &amp;DATE(LEFT($AV$3, 4), MONTH("1 " &amp; AE$6 &amp; " " &amp; LEFT($AV$3, 4)), 0 ), 'Raw Data'!$P:$P,""&amp;'Raw Data'!$B$1,'Raw Data'!$D:$D,"&lt;&gt;*ithdr*",'Raw Data'!$D:$D,"&lt;&gt;*ancel*", 'Raw Data'!$K:$K,  "*" &amp; MID($A49, 2, 4) &amp;"*")</f>
        <v>0</v>
      </c>
      <c r="AF49" s="73"/>
      <c r="AG49" s="73"/>
      <c r="AH49" s="77"/>
      <c r="AI49" s="113">
        <f>COUNTIFS('Raw Data'!$AN:$AN,"&lt;=" &amp;DATE(LEFT($AV$3, 4), MONTH("1 " &amp; AI$6 &amp; " " &amp; LEFT($AV$3, 4)) + 1, 0 ), 'Raw Data'!$AN:$AN,"&gt;" &amp;DATE(LEFT($AV$3, 4), MONTH("1 " &amp; AI$6 &amp; " " &amp; LEFT($AV$3, 4)), 0 ), 'Raw Data'!$O:$O,""&amp;'Raw Data'!$B$1,'Raw Data'!$D:$D,"&lt;&gt;*ithdr*",'Raw Data'!$D:$D,"&lt;&gt;*ancel*",'Raw Data'!$P:$P,"--", 'Raw Data'!$K:$K, "*" &amp; MID($A49, 2, 4) &amp;"*")
+
COUNTIFS( 'Raw Data'!$AN:$AN,"&lt;=" &amp;DATE(LEFT($AV$3, 4), MONTH("1 " &amp; AI$6 &amp; " " &amp; LEFT($AV$3, 4)) + 1, 0 ), 'Raw Data'!$AN:$AN,"&gt;" &amp;DATE(LEFT($AV$3, 4), MONTH("1 " &amp; AI$6 &amp; " " &amp; LEFT($AV$3, 4)), 0 ), 'Raw Data'!$P:$P,""&amp;'Raw Data'!$B$1,'Raw Data'!$D:$D,"&lt;&gt;*ithdr*",'Raw Data'!$D:$D,"&lt;&gt;*ancel*", 'Raw Data'!$K:$K,  "*" &amp; MID($A49, 2, 4) &amp;"*")</f>
        <v>0</v>
      </c>
      <c r="AJ49" s="73"/>
      <c r="AK49" s="73"/>
      <c r="AL49" s="77"/>
      <c r="AM49" s="113">
        <f>COUNTIFS('Raw Data'!$AN:$AN,"&lt;=" &amp;DATE(LEFT($AV$3, 4), MONTH("1 " &amp; AM$6 &amp; " " &amp; LEFT($AV$3, 4)) + 1, 0 ), 'Raw Data'!$AN:$AN,"&gt;" &amp;DATE(LEFT($AV$3, 4), MONTH("1 " &amp; AM$6 &amp; " " &amp; LEFT($AV$3, 4)), 0 ), 'Raw Data'!$O:$O,""&amp;'Raw Data'!$B$1,'Raw Data'!$D:$D,"&lt;&gt;*ithdr*",'Raw Data'!$D:$D,"&lt;&gt;*ancel*",'Raw Data'!$P:$P,"--", 'Raw Data'!$K:$K, "*" &amp; MID($A49, 2, 4) &amp;"*")
+
COUNTIFS( 'Raw Data'!$AN:$AN,"&lt;=" &amp;DATE(LEFT($AV$3, 4), MONTH("1 " &amp; AM$6 &amp; " " &amp; LEFT($AV$3, 4)) + 1, 0 ), 'Raw Data'!$AN:$AN,"&gt;" &amp;DATE(LEFT($AV$3, 4), MONTH("1 " &amp; AM$6 &amp; " " &amp; LEFT($AV$3, 4)), 0 ), 'Raw Data'!$P:$P,""&amp;'Raw Data'!$B$1,'Raw Data'!$D:$D,"&lt;&gt;*ithdr*",'Raw Data'!$D:$D,"&lt;&gt;*ancel*", 'Raw Data'!$K:$K,  "*" &amp; MID($A49, 2, 4) &amp;"*")</f>
        <v>0</v>
      </c>
      <c r="AN49" s="73"/>
      <c r="AO49" s="73"/>
      <c r="AP49" s="77"/>
      <c r="AQ49" s="113">
        <f>COUNTIFS('Raw Data'!$AN:$AN,"&lt;=" &amp;DATE(LEFT($AV$3, 4), MONTH("1 " &amp; AQ$6 &amp; " " &amp; LEFT($AV$3, 4)) + 1, 0 ), 'Raw Data'!$AN:$AN,"&gt;" &amp;DATE(LEFT($AV$3, 4), MONTH("1 " &amp; AQ$6 &amp; " " &amp; LEFT($AV$3, 4)), 0 ), 'Raw Data'!$O:$O,""&amp;'Raw Data'!$B$1,'Raw Data'!$D:$D,"&lt;&gt;*ithdr*",'Raw Data'!$D:$D,"&lt;&gt;*ancel*",'Raw Data'!$P:$P,"--", 'Raw Data'!$K:$K, "*" &amp; MID($A49, 2, 4) &amp;"*")
+
COUNTIFS( 'Raw Data'!$AN:$AN,"&lt;=" &amp;DATE(LEFT($AV$3, 4), MONTH("1 " &amp; AQ$6 &amp; " " &amp; LEFT($AV$3, 4)) + 1, 0 ), 'Raw Data'!$AN:$AN,"&gt;" &amp;DATE(LEFT($AV$3, 4), MONTH("1 " &amp; AQ$6 &amp; " " &amp; LEFT($AV$3, 4)), 0 ), 'Raw Data'!$P:$P,""&amp;'Raw Data'!$B$1,'Raw Data'!$D:$D,"&lt;&gt;*ithdr*",'Raw Data'!$D:$D,"&lt;&gt;*ancel*", 'Raw Data'!$K:$K,  "*" &amp; MID($A49, 2, 4) &amp;"*")</f>
        <v>0</v>
      </c>
      <c r="AR49" s="73"/>
      <c r="AS49" s="73"/>
      <c r="AT49" s="77"/>
      <c r="AU49" s="113">
        <f>COUNTIFS('Raw Data'!$AN:$AN,"&lt;=" &amp;DATE(MID($AV$3, 15, 4), MONTH("1 " &amp; AU$6 &amp; " " &amp; MID($AV$3, 15, 4)) + 1, 0 ), 'Raw Data'!$AN:$AN,"&gt;" &amp;DATE(MID($AV$3, 15, 4), MONTH("1 " &amp; AU$6 &amp; " " &amp; MID($AV$3, 15, 4)), 0 ), 'Raw Data'!$O:$O,""&amp;'Raw Data'!$B$1,'Raw Data'!$D:$D,"&lt;&gt;*ithdr*",'Raw Data'!$D:$D,"&lt;&gt;*ancel*",'Raw Data'!$P:$P,"--", 'Raw Data'!$K:$K, "*" &amp; MID($A49, 2, 4) &amp;"*")
+
COUNTIFS( 'Raw Data'!$AN:$AN,"&lt;=" &amp;DATE(MID($AV$3, 15, 4), MONTH("1 " &amp; AU$6 &amp; " " &amp; MID($AV$3, 15, 4)) + 1, 0 ), 'Raw Data'!$AN:$AN,"&gt;" &amp;DATE(MID($AV$3, 15, 4), MONTH("1 " &amp; AU$6 &amp; " " &amp; MID($AV$3, 15, 4)), 0 ), 'Raw Data'!$P:$P,""&amp;'Raw Data'!$B$1,'Raw Data'!$D:$D,"&lt;&gt;*ithdr*",'Raw Data'!$D:$D,"&lt;&gt;*ancel*", 'Raw Data'!$K:$K,  "*" &amp; MID($A49, 2, 4) &amp;"*")</f>
        <v>0</v>
      </c>
      <c r="AV49" s="73"/>
      <c r="AW49" s="73"/>
      <c r="AX49" s="77"/>
      <c r="AY49" s="113">
        <f>COUNTIFS('Raw Data'!$AN:$AN,"&lt;=" &amp;DATE(MID($AV$3, 15, 4), MONTH("1 " &amp; AY$6 &amp; " " &amp; MID($AV$3, 15, 4)) + 1, 0 ), 'Raw Data'!$AN:$AN,"&gt;" &amp;DATE(MID($AV$3, 15, 4), MONTH("1 " &amp; AY$6 &amp; " " &amp; MID($AV$3, 15, 4)), 0 ), 'Raw Data'!$O:$O,""&amp;'Raw Data'!$B$1,'Raw Data'!$D:$D,"&lt;&gt;*ithdr*",'Raw Data'!$D:$D,"&lt;&gt;*ancel*",'Raw Data'!$P:$P,"--", 'Raw Data'!$K:$K, "*" &amp; MID($A49, 2, 4) &amp;"*")
+
COUNTIFS( 'Raw Data'!$AN:$AN,"&lt;=" &amp;DATE(MID($AV$3, 15, 4), MONTH("1 " &amp; AY$6 &amp; " " &amp; MID($AV$3, 15, 4)) + 1, 0 ), 'Raw Data'!$AN:$AN,"&gt;" &amp;DATE(MID($AV$3, 15, 4), MONTH("1 " &amp; AY$6 &amp; " " &amp; MID($AV$3, 15, 4)), 0 ), 'Raw Data'!$P:$P,""&amp;'Raw Data'!$B$1,'Raw Data'!$D:$D,"&lt;&gt;*ithdr*",'Raw Data'!$D:$D,"&lt;&gt;*ancel*", 'Raw Data'!$K:$K,  "*" &amp; MID($A49, 2, 4) &amp;"*")</f>
        <v>0</v>
      </c>
      <c r="AZ49" s="73"/>
      <c r="BA49" s="73"/>
      <c r="BB49" s="77"/>
      <c r="BC49" s="113">
        <f>COUNTIFS('Raw Data'!$AN:$AN,"&lt;=" &amp;DATE(MID($AV$3, 15, 4), MONTH("1 " &amp; BC$6 &amp; " " &amp; MID($AV$3, 15, 4)) + 1, 0 ), 'Raw Data'!$AN:$AN,"&gt;" &amp;DATE(MID($AV$3, 15, 4), MONTH("1 " &amp; BC$6 &amp; " " &amp; MID($AV$3, 15, 4)), 0 ), 'Raw Data'!$O:$O,""&amp;'Raw Data'!$B$1,'Raw Data'!$D:$D,"&lt;&gt;*ithdr*",'Raw Data'!$D:$D,"&lt;&gt;*ancel*",'Raw Data'!$P:$P,"--", 'Raw Data'!$K:$K, "*" &amp; MID($A49, 2, 4) &amp;"*")
+
COUNTIFS( 'Raw Data'!$AN:$AN,"&lt;=" &amp;DATE(MID($AV$3, 15, 4), MONTH("1 " &amp; BC$6 &amp; " " &amp; MID($AV$3, 15, 4)) + 1, 0 ), 'Raw Data'!$AN:$AN,"&gt;" &amp;DATE(MID($AV$3, 15, 4), MONTH("1 " &amp; BC$6 &amp; " " &amp; MID($AV$3, 15, 4)), 0 ), 'Raw Data'!$P:$P,""&amp;'Raw Data'!$B$1,'Raw Data'!$D:$D,"&lt;&gt;*ithdr*",'Raw Data'!$D:$D,"&lt;&gt;*ancel*", 'Raw Data'!$K:$K,  "*" &amp; MID($A49, 2, 4) &amp;"*")</f>
        <v>0</v>
      </c>
      <c r="BD49" s="73"/>
      <c r="BE49" s="73"/>
      <c r="BF49" s="77"/>
    </row>
    <row r="50" ht="12.75" customHeight="1">
      <c r="A50" s="75" t="s">
        <v>195</v>
      </c>
      <c r="B50" s="73"/>
      <c r="C50" s="73"/>
      <c r="D50" s="73"/>
      <c r="E50" s="73"/>
      <c r="F50" s="73"/>
      <c r="G50" s="73"/>
      <c r="H50" s="73"/>
      <c r="I50" s="73"/>
      <c r="J50" s="77"/>
      <c r="K50" s="113">
        <f>(  COUNTIFS('Raw Data'!$P:$P, 'Raw Data'!$B$1, 'Raw Data'!$AL:$AL, "&gt;=" &amp; DATE(YEAR("" &amp; LEFT($AV$3, 10)),MONTH("1 " &amp; 'Stats (B)'!K$6 &amp;" 2014"), 1), 'Raw Data'!$AL:$AL, "&lt;" &amp; DATE(YEAR("" &amp; LEFT($AV$3, 10)),MONTH("1 " &amp; 'Stats (B)'!K$6 &amp;" 2014") + 1, 1), 'Raw Data'!$C:$C, "*ead*", 'Raw Data'!$D:$D, "&lt;&gt;" &amp; "*ancel*", 'Raw Data'!$D:$D, "&lt;&gt;" &amp; "*ithdraw*" ) )
+
(  COUNTIFS('Raw Data'!$O:$O, 'Raw Data'!$B$1, 'Raw Data'!$P:$P, "--", 'Raw Data'!$AL:$AL, "&gt;=" &amp; DATE(YEAR("" &amp; LEFT($AV$3, 10)),MONTH("1 " &amp; 'Stats (B)'!K$6 &amp;" 2014"), 1), 'Raw Data'!$AL:$AL, "&lt;" &amp; DATE(YEAR("" &amp; LEFT($AV$3, 10)),MONTH("1 " &amp; 'Stats (B)'!K$6 &amp;" 2014") + 1, 1), 'Raw Data'!$C:$C, "*ead*", 'Raw Data'!$D:$D, "&lt;&gt;" &amp; "*ancel*", 'Raw Data'!$D:$D, "&lt;&gt;" &amp; "*ithdraw*" ) )</f>
        <v>0</v>
      </c>
      <c r="L50" s="73"/>
      <c r="M50" s="73"/>
      <c r="N50" s="77"/>
      <c r="O50" s="113">
        <f>(  COUNTIFS('Raw Data'!$P:$P, 'Raw Data'!$B$1, 'Raw Data'!$AL:$AL, "&gt;=" &amp; DATE(YEAR("" &amp; LEFT($AV$3, 10)),MONTH("1 " &amp; 'Stats (B)'!O$6 &amp;" 2014"), 1), 'Raw Data'!$AL:$AL, "&lt;" &amp; DATE(YEAR("" &amp; LEFT($AV$3, 10)),MONTH("1 " &amp; 'Stats (B)'!O$6 &amp;" 2014") + 1, 1), 'Raw Data'!$C:$C, "*ead*", 'Raw Data'!$D:$D, "&lt;&gt;" &amp; "*ancel*", 'Raw Data'!$D:$D, "&lt;&gt;" &amp; "*ithdraw*" ) )
+
(  COUNTIFS('Raw Data'!$O:$O, 'Raw Data'!$B$1, 'Raw Data'!$P:$P, "--", 'Raw Data'!$AL:$AL, "&gt;=" &amp; DATE(YEAR("" &amp; LEFT($AV$3, 10)),MONTH("1 " &amp; 'Stats (B)'!O$6 &amp;" 2014"), 1), 'Raw Data'!$AL:$AL, "&lt;" &amp; DATE(YEAR("" &amp; LEFT($AV$3, 10)),MONTH("1 " &amp; 'Stats (B)'!O$6 &amp;" 2014") + 1, 1), 'Raw Data'!$C:$C, "*ead*", 'Raw Data'!$D:$D, "&lt;&gt;" &amp; "*ancel*", 'Raw Data'!$D:$D, "&lt;&gt;" &amp; "*ithdraw*" ) )</f>
        <v>0</v>
      </c>
      <c r="P50" s="73"/>
      <c r="Q50" s="73"/>
      <c r="R50" s="77"/>
      <c r="S50" s="113">
        <f>(  COUNTIFS('Raw Data'!$P:$P, 'Raw Data'!$B$1, 'Raw Data'!$AL:$AL, "&gt;=" &amp; DATE(YEAR("" &amp; LEFT($AV$3, 10)),MONTH("1 " &amp; 'Stats (B)'!S$6 &amp;" 2014"), 1), 'Raw Data'!$AL:$AL, "&lt;" &amp; DATE(YEAR("" &amp; LEFT($AV$3, 10)),MONTH("1 " &amp; 'Stats (B)'!S$6 &amp;" 2014") + 1, 1), 'Raw Data'!$C:$C, "*ead*", 'Raw Data'!$D:$D, "&lt;&gt;" &amp; "*ancel*", 'Raw Data'!$D:$D, "&lt;&gt;" &amp; "*ithdraw*" ) )
+
(  COUNTIFS('Raw Data'!$O:$O, 'Raw Data'!$B$1, 'Raw Data'!$P:$P, "--", 'Raw Data'!$AL:$AL, "&gt;=" &amp; DATE(YEAR("" &amp; LEFT($AV$3, 10)),MONTH("1 " &amp; 'Stats (B)'!S$6 &amp;" 2014"), 1), 'Raw Data'!$AL:$AL, "&lt;" &amp; DATE(YEAR("" &amp; LEFT($AV$3, 10)),MONTH("1 " &amp; 'Stats (B)'!S$6 &amp;" 2014") + 1, 1), 'Raw Data'!$C:$C, "*ead*", 'Raw Data'!$D:$D, "&lt;&gt;" &amp; "*ancel*", 'Raw Data'!$D:$D, "&lt;&gt;" &amp; "*ithdraw*" ) )</f>
        <v>0</v>
      </c>
      <c r="T50" s="73"/>
      <c r="U50" s="73"/>
      <c r="V50" s="77"/>
      <c r="W50" s="113">
        <f>(  COUNTIFS('Raw Data'!$P:$P, 'Raw Data'!$B$1, 'Raw Data'!$AL:$AL, "&gt;=" &amp; DATE(YEAR("" &amp; LEFT($AV$3, 10)),MONTH("1 " &amp; 'Stats (B)'!W$6 &amp;" 2014"), 1), 'Raw Data'!$AL:$AL, "&lt;" &amp; DATE(YEAR("" &amp; LEFT($AV$3, 10)),MONTH("1 " &amp; 'Stats (B)'!W$6 &amp;" 2014") + 1, 1), 'Raw Data'!$C:$C, "*ead*", 'Raw Data'!$D:$D, "&lt;&gt;" &amp; "*ancel*", 'Raw Data'!$D:$D, "&lt;&gt;" &amp; "*ithdraw*" ) )
+
(  COUNTIFS('Raw Data'!$O:$O, 'Raw Data'!$B$1, 'Raw Data'!$P:$P, "--", 'Raw Data'!$AL:$AL, "&gt;=" &amp; DATE(YEAR("" &amp; LEFT($AV$3, 10)),MONTH("1 " &amp; 'Stats (B)'!W$6 &amp;" 2014"), 1), 'Raw Data'!$AL:$AL, "&lt;" &amp; DATE(YEAR("" &amp; LEFT($AV$3, 10)),MONTH("1 " &amp; 'Stats (B)'!W$6 &amp;" 2014") + 1, 1), 'Raw Data'!$C:$C, "*ead*", 'Raw Data'!$D:$D, "&lt;&gt;" &amp; "*ancel*", 'Raw Data'!$D:$D, "&lt;&gt;" &amp; "*ithdraw*" ) )</f>
        <v>0</v>
      </c>
      <c r="X50" s="73"/>
      <c r="Y50" s="73"/>
      <c r="Z50" s="77"/>
      <c r="AA50" s="113">
        <f>(  COUNTIFS('Raw Data'!$P:$P, 'Raw Data'!$B$1, 'Raw Data'!$AL:$AL, "&gt;=" &amp; DATE(YEAR("" &amp; LEFT($AV$3, 10)),MONTH("1 " &amp; 'Stats (B)'!AA$6 &amp;" 2014"), 1), 'Raw Data'!$AL:$AL, "&lt;" &amp; DATE(YEAR("" &amp; LEFT($AV$3, 10)),MONTH("1 " &amp; 'Stats (B)'!AA$6 &amp;" 2014") + 1, 1), 'Raw Data'!$C:$C, "*ead*", 'Raw Data'!$D:$D, "&lt;&gt;" &amp; "*ancel*", 'Raw Data'!$D:$D, "&lt;&gt;" &amp; "*ithdraw*" ) )
+
(  COUNTIFS('Raw Data'!$O:$O, 'Raw Data'!$B$1, 'Raw Data'!$P:$P, "--", 'Raw Data'!$AL:$AL, "&gt;=" &amp; DATE(YEAR("" &amp; LEFT($AV$3, 10)),MONTH("1 " &amp; 'Stats (B)'!AA$6 &amp;" 2014"), 1), 'Raw Data'!$AL:$AL, "&lt;" &amp; DATE(YEAR("" &amp; LEFT($AV$3, 10)),MONTH("1 " &amp; 'Stats (B)'!AA$6 &amp;" 2014") + 1, 1), 'Raw Data'!$C:$C, "*ead*", 'Raw Data'!$D:$D, "&lt;&gt;" &amp; "*ancel*", 'Raw Data'!$D:$D, "&lt;&gt;" &amp; "*ithdraw*" ) )</f>
        <v>0</v>
      </c>
      <c r="AB50" s="73"/>
      <c r="AC50" s="73"/>
      <c r="AD50" s="77"/>
      <c r="AE50" s="113">
        <f>(  COUNTIFS('Raw Data'!$P:$P, 'Raw Data'!$B$1, 'Raw Data'!$AL:$AL, "&gt;=" &amp; DATE(YEAR("" &amp; LEFT($AV$3, 10)),MONTH("1 " &amp; 'Stats (B)'!AE$6 &amp;" 2014"), 1), 'Raw Data'!$AL:$AL, "&lt;" &amp; DATE(YEAR("" &amp; LEFT($AV$3, 10)),MONTH("1 " &amp; 'Stats (B)'!AE$6 &amp;" 2014") + 1, 1), 'Raw Data'!$C:$C, "*ead*", 'Raw Data'!$D:$D, "&lt;&gt;" &amp; "*ancel*", 'Raw Data'!$D:$D, "&lt;&gt;" &amp; "*ithdraw*" ) )
+
(  COUNTIFS('Raw Data'!$O:$O, 'Raw Data'!$B$1, 'Raw Data'!$P:$P, "--", 'Raw Data'!$AL:$AL, "&gt;=" &amp; DATE(YEAR("" &amp; LEFT($AV$3, 10)),MONTH("1 " &amp; 'Stats (B)'!AE$6 &amp;" 2014"), 1), 'Raw Data'!$AL:$AL, "&lt;" &amp; DATE(YEAR("" &amp; LEFT($AV$3, 10)),MONTH("1 " &amp; 'Stats (B)'!AE$6 &amp;" 2014") + 1, 1), 'Raw Data'!$C:$C, "*ead*", 'Raw Data'!$D:$D, "&lt;&gt;" &amp; "*ancel*", 'Raw Data'!$D:$D, "&lt;&gt;" &amp; "*ithdraw*" ) )</f>
        <v>0</v>
      </c>
      <c r="AF50" s="73"/>
      <c r="AG50" s="73"/>
      <c r="AH50" s="77"/>
      <c r="AI50" s="113">
        <f>(  COUNTIFS('Raw Data'!$P:$P, 'Raw Data'!$B$1, 'Raw Data'!$AL:$AL, "&gt;=" &amp; DATE(YEAR("" &amp; LEFT($AV$3, 10)),MONTH("1 " &amp; 'Stats (B)'!AI$6 &amp;" 2014"), 1), 'Raw Data'!$AL:$AL, "&lt;" &amp; DATE(YEAR("" &amp; LEFT($AV$3, 10)),MONTH("1 " &amp; 'Stats (B)'!AI$6 &amp;" 2014") + 1, 1), 'Raw Data'!$C:$C, "*ead*", 'Raw Data'!$D:$D, "&lt;&gt;" &amp; "*ancel*", 'Raw Data'!$D:$D, "&lt;&gt;" &amp; "*ithdraw*" ) )
+
(  COUNTIFS('Raw Data'!$O:$O, 'Raw Data'!$B$1, 'Raw Data'!$P:$P, "--", 'Raw Data'!$AL:$AL, "&gt;=" &amp; DATE(YEAR("" &amp; LEFT($AV$3, 10)),MONTH("1 " &amp; 'Stats (B)'!AI$6 &amp;" 2014"), 1), 'Raw Data'!$AL:$AL, "&lt;" &amp; DATE(YEAR("" &amp; LEFT($AV$3, 10)),MONTH("1 " &amp; 'Stats (B)'!AI$6 &amp;" 2014") + 1, 1), 'Raw Data'!$C:$C, "*ead*", 'Raw Data'!$D:$D, "&lt;&gt;" &amp; "*ancel*", 'Raw Data'!$D:$D, "&lt;&gt;" &amp; "*ithdraw*" ) )</f>
        <v>0</v>
      </c>
      <c r="AJ50" s="73"/>
      <c r="AK50" s="73"/>
      <c r="AL50" s="77"/>
      <c r="AM50" s="113">
        <f>(  COUNTIFS('Raw Data'!$P:$P, 'Raw Data'!$B$1, 'Raw Data'!$AL:$AL, "&gt;=" &amp; DATE(YEAR("" &amp; LEFT($AV$3, 10)),MONTH("1 " &amp; 'Stats (B)'!AM$6 &amp;" 2014"), 1), 'Raw Data'!$AL:$AL, "&lt;" &amp; DATE(YEAR("" &amp; LEFT($AV$3, 10)),MONTH("1 " &amp; 'Stats (B)'!AM$6 &amp;" 2014") + 1, 1), 'Raw Data'!$C:$C, "*ead*", 'Raw Data'!$D:$D, "&lt;&gt;" &amp; "*ancel*", 'Raw Data'!$D:$D, "&lt;&gt;" &amp; "*ithdraw*" ) )
+
(  COUNTIFS('Raw Data'!$O:$O, 'Raw Data'!$B$1, 'Raw Data'!$P:$P, "--", 'Raw Data'!$AL:$AL, "&gt;=" &amp; DATE(YEAR("" &amp; LEFT($AV$3, 10)),MONTH("1 " &amp; 'Stats (B)'!AM$6 &amp;" 2014"), 1), 'Raw Data'!$AL:$AL, "&lt;" &amp; DATE(YEAR("" &amp; LEFT($AV$3, 10)),MONTH("1 " &amp; 'Stats (B)'!AM$6 &amp;" 2014") + 1, 1), 'Raw Data'!$C:$C, "*ead*", 'Raw Data'!$D:$D, "&lt;&gt;" &amp; "*ancel*", 'Raw Data'!$D:$D, "&lt;&gt;" &amp; "*ithdraw*" ) )</f>
        <v>0</v>
      </c>
      <c r="AN50" s="73"/>
      <c r="AO50" s="73"/>
      <c r="AP50" s="77"/>
      <c r="AQ50" s="113">
        <f>(  COUNTIFS('Raw Data'!$P:$P, 'Raw Data'!$B$1, 'Raw Data'!$AL:$AL, "&gt;=" &amp; DATE(YEAR("" &amp; LEFT($AV$3, 10)),MONTH("1 " &amp; 'Stats (B)'!AQ$6 &amp;" 2014"), 1), 'Raw Data'!$AL:$AL, "&lt;" &amp; DATE(YEAR("" &amp; LEFT($AV$3, 10)),MONTH("1 " &amp; 'Stats (B)'!AQ$6 &amp;" 2014") + 1, 1), 'Raw Data'!$C:$C, "*ead*", 'Raw Data'!$D:$D, "&lt;&gt;" &amp; "*ancel*", 'Raw Data'!$D:$D, "&lt;&gt;" &amp; "*ithdraw*" ) )
+
(  COUNTIFS('Raw Data'!$O:$O, 'Raw Data'!$B$1, 'Raw Data'!$P:$P, "--", 'Raw Data'!$AL:$AL, "&gt;=" &amp; DATE(YEAR("" &amp; LEFT($AV$3, 10)),MONTH("1 " &amp; 'Stats (B)'!AQ$6 &amp;" 2014"), 1), 'Raw Data'!$AL:$AL, "&lt;" &amp; DATE(YEAR("" &amp; LEFT($AV$3, 10)),MONTH("1 " &amp; 'Stats (B)'!AQ$6 &amp;" 2014") + 1, 1), 'Raw Data'!$C:$C, "*ead*", 'Raw Data'!$D:$D, "&lt;&gt;" &amp; "*ancel*", 'Raw Data'!$D:$D, "&lt;&gt;" &amp; "*ithdraw*" ) )</f>
        <v>0</v>
      </c>
      <c r="AR50" s="73"/>
      <c r="AS50" s="73"/>
      <c r="AT50" s="77"/>
      <c r="AU50" s="113">
        <f>(  COUNTIFS('Raw Data'!$P:$P, 'Raw Data'!$B$1, 'Raw Data'!$AL:$AL,"&lt;=" &amp;DATE(MID($AV$3, 15, 4), MONTH("1 " &amp; AU$6 &amp; " " &amp; MID($AV$3, 15, 4)) + 1, 0 ), 'Raw Data'!$AL:$AL,"&gt;" &amp;DATE(MID($AV$3, 15, 4), MONTH("1 " &amp; AU$6 &amp; " " &amp; MID($AV$3, 15, 4)), 0 ), 'Raw Data'!$C:$C, "*ead*", 'Raw Data'!$D:$D, "&lt;&gt;" &amp; "*ancel*", 'Raw Data'!$D:$D, "&lt;&gt;" &amp; "*ithdraw*" ) )
+
(  COUNTIFS('Raw Data'!$O:$O, 'Raw Data'!$B$1, 'Raw Data'!$P:$P, "--", 'Raw Data'!$AL:$AL,"&lt;=" &amp;DATE(MID($AV$3, 15, 4), MONTH("1 " &amp; AU$6 &amp; " " &amp; MID($AV$3, 15, 4)) + 1, 0 ), 'Raw Data'!$AL:$AL,"&gt;" &amp;DATE(MID($AV$3, 15, 4), MONTH("1 " &amp; AU$6 &amp; " " &amp; MID($AV$3, 15, 4)), 0 ), 'Raw Data'!$C:$C, "*ead*", 'Raw Data'!$D:$D, "&lt;&gt;" &amp; "*ancel*", 'Raw Data'!$D:$D, "&lt;&gt;" &amp; "*ithdraw*" ) )</f>
        <v>0</v>
      </c>
      <c r="AV50" s="73"/>
      <c r="AW50" s="73"/>
      <c r="AX50" s="77"/>
      <c r="AY50" s="113">
        <f>(  COUNTIFS('Raw Data'!$P:$P, 'Raw Data'!$B$1, 'Raw Data'!$AL:$AL,"&lt;=" &amp;DATE(MID($AV$3, 15, 4), MONTH("1 " &amp; AY$6 &amp; " " &amp; MID($AV$3, 15, 4)) + 1, 0 ), 'Raw Data'!$AL:$AL,"&gt;" &amp;DATE(MID($AV$3, 15, 4), MONTH("1 " &amp; AY$6 &amp; " " &amp; MID($AV$3, 15, 4)), 0 ), 'Raw Data'!$C:$C, "*ead*", 'Raw Data'!$D:$D, "&lt;&gt;" &amp; "*ancel*", 'Raw Data'!$D:$D, "&lt;&gt;" &amp; "*ithdraw*" ) )
+
(  COUNTIFS('Raw Data'!$O:$O, 'Raw Data'!$B$1, 'Raw Data'!$P:$P, "--", 'Raw Data'!$AL:$AL,"&lt;=" &amp;DATE(MID($AV$3, 15, 4), MONTH("1 " &amp; AY$6 &amp; " " &amp; MID($AV$3, 15, 4)) + 1, 0 ), 'Raw Data'!$AL:$AL,"&gt;" &amp;DATE(MID($AV$3, 15, 4), MONTH("1 " &amp; AY$6 &amp; " " &amp; MID($AV$3, 15, 4)), 0 ), 'Raw Data'!$C:$C, "*ead*", 'Raw Data'!$D:$D, "&lt;&gt;" &amp; "*ancel*", 'Raw Data'!$D:$D, "&lt;&gt;" &amp; "*ithdraw*" ) )</f>
        <v>0</v>
      </c>
      <c r="AZ50" s="73"/>
      <c r="BA50" s="73"/>
      <c r="BB50" s="77"/>
      <c r="BC50" s="113">
        <f>(  COUNTIFS('Raw Data'!$P:$P, 'Raw Data'!$B$1, 'Raw Data'!$AL:$AL,"&lt;=" &amp;DATE(MID($AV$3, 15, 4), MONTH("1 " &amp; BC$6 &amp; " " &amp; MID($AV$3, 15, 4)) + 1, 0 ), 'Raw Data'!$AL:$AL,"&gt;" &amp;DATE(MID($AV$3, 15, 4), MONTH("1 " &amp; BC$6 &amp; " " &amp; MID($AV$3, 15, 4)), 0 ), 'Raw Data'!$C:$C, "*ead*", 'Raw Data'!$D:$D, "&lt;&gt;" &amp; "*ancel*", 'Raw Data'!$D:$D, "&lt;&gt;" &amp; "*ithdraw*" ) )
+
(  COUNTIFS('Raw Data'!$O:$O, 'Raw Data'!$B$1, 'Raw Data'!$P:$P, "--", 'Raw Data'!$AL:$AL,"&lt;=" &amp;DATE(MID($AV$3, 15, 4), MONTH("1 " &amp; BC$6 &amp; " " &amp; MID($AV$3, 15, 4)) + 1, 0 ), 'Raw Data'!$AL:$AL,"&gt;" &amp;DATE(MID($AV$3, 15, 4), MONTH("1 " &amp; BC$6 &amp; " " &amp; MID($AV$3, 15, 4)), 0 ), 'Raw Data'!$C:$C, "*ead*", 'Raw Data'!$D:$D, "&lt;&gt;" &amp; "*ancel*", 'Raw Data'!$D:$D, "&lt;&gt;" &amp; "*ithdraw*" ) )</f>
        <v>0</v>
      </c>
      <c r="BD50" s="73"/>
      <c r="BE50" s="73"/>
      <c r="BF50" s="77"/>
    </row>
    <row r="51" ht="12.75" customHeight="1">
      <c r="A51" s="75" t="s">
        <v>196</v>
      </c>
      <c r="B51" s="73"/>
      <c r="C51" s="73"/>
      <c r="D51" s="73"/>
      <c r="E51" s="73"/>
      <c r="F51" s="73"/>
      <c r="G51" s="73"/>
      <c r="H51" s="73"/>
      <c r="I51" s="73"/>
      <c r="J51" s="77"/>
      <c r="K51" s="113">
        <f>(  COUNTIFS('Raw Data'!$P:$P, 'Raw Data'!$B$1, 'Raw Data'!$AL:$AL, "&gt;=" &amp; DATE(YEAR("" &amp; LEFT($AV$3, 10)),MONTH("1 " &amp; 'Stats (B)'!K$6 &amp;" 2014"), 1), 'Raw Data'!$AL:$AL, "&lt;" &amp; DATE(YEAR("" &amp; LEFT($AV$3, 10)),MONTH("1 " &amp; 'Stats (B)'!K$6 &amp;" 2014") + 1, 1), 'Raw Data'!$C:$C, "*ay*", 'Raw Data'!$D:$D, "&lt;&gt;" &amp; "*ancel*", 'Raw Data'!$D:$D, "&lt;&gt;" &amp; "*ithdraw*" ) )
+
(  COUNTIFS('Raw Data'!$O:$O, 'Raw Data'!$B$1, 'Raw Data'!$P:$P, "--", 'Raw Data'!$AL:$AL, "&gt;=" &amp; DATE(YEAR("" &amp; LEFT($AV$3, 10)),MONTH("1 " &amp; 'Stats (B)'!K$6 &amp;" 2014"), 1), 'Raw Data'!$AL:$AL, "&lt;" &amp; DATE(YEAR("" &amp; LEFT($AV$3, 10)),MONTH("1 " &amp; 'Stats (B)'!K$6 &amp;" 2014") + 1, 1), 'Raw Data'!$C:$C, "*ay*", 'Raw Data'!$D:$D, "&lt;&gt;" &amp; "*ancel*", 'Raw Data'!$D:$D, "&lt;&gt;" &amp; "*ithdraw*" ) )</f>
        <v>0</v>
      </c>
      <c r="L51" s="73"/>
      <c r="M51" s="73"/>
      <c r="N51" s="77"/>
      <c r="O51" s="113">
        <f>(  COUNTIFS('Raw Data'!$P:$P, 'Raw Data'!$B$1, 'Raw Data'!$AL:$AL, "&gt;=" &amp; DATE(YEAR("" &amp; LEFT($AV$3, 10)),MONTH("1 " &amp; 'Stats (B)'!O$6 &amp;" 2014"), 1), 'Raw Data'!$AL:$AL, "&lt;" &amp; DATE(YEAR("" &amp; LEFT($AV$3, 10)),MONTH("1 " &amp; 'Stats (B)'!O$6 &amp;" 2014") + 1, 1), 'Raw Data'!$C:$C, "*ay*", 'Raw Data'!$D:$D, "&lt;&gt;" &amp; "*ancel*", 'Raw Data'!$D:$D, "&lt;&gt;" &amp; "*ithdraw*" ) )
+
(  COUNTIFS('Raw Data'!$O:$O, 'Raw Data'!$B$1, 'Raw Data'!$P:$P, "--", 'Raw Data'!$AL:$AL, "&gt;=" &amp; DATE(YEAR("" &amp; LEFT($AV$3, 10)),MONTH("1 " &amp; 'Stats (B)'!O$6 &amp;" 2014"), 1), 'Raw Data'!$AL:$AL, "&lt;" &amp; DATE(YEAR("" &amp; LEFT($AV$3, 10)),MONTH("1 " &amp; 'Stats (B)'!O$6 &amp;" 2014") + 1, 1), 'Raw Data'!$C:$C, "*ay*", 'Raw Data'!$D:$D, "&lt;&gt;" &amp; "*ancel*", 'Raw Data'!$D:$D, "&lt;&gt;" &amp; "*ithdraw*" ) )</f>
        <v>0</v>
      </c>
      <c r="P51" s="73"/>
      <c r="Q51" s="73"/>
      <c r="R51" s="77"/>
      <c r="S51" s="113">
        <f>(  COUNTIFS('Raw Data'!$P:$P, 'Raw Data'!$B$1, 'Raw Data'!$AL:$AL, "&gt;=" &amp; DATE(YEAR("" &amp; LEFT($AV$3, 10)),MONTH("1 " &amp; 'Stats (B)'!S$6 &amp;" 2014"), 1), 'Raw Data'!$AL:$AL, "&lt;" &amp; DATE(YEAR("" &amp; LEFT($AV$3, 10)),MONTH("1 " &amp; 'Stats (B)'!S$6 &amp;" 2014") + 1, 1), 'Raw Data'!$C:$C, "*ay*", 'Raw Data'!$D:$D, "&lt;&gt;" &amp; "*ancel*", 'Raw Data'!$D:$D, "&lt;&gt;" &amp; "*ithdraw*" ) )
+
(  COUNTIFS('Raw Data'!$O:$O, 'Raw Data'!$B$1, 'Raw Data'!$P:$P, "--", 'Raw Data'!$AL:$AL, "&gt;=" &amp; DATE(YEAR("" &amp; LEFT($AV$3, 10)),MONTH("1 " &amp; 'Stats (B)'!S$6 &amp;" 2014"), 1), 'Raw Data'!$AL:$AL, "&lt;" &amp; DATE(YEAR("" &amp; LEFT($AV$3, 10)),MONTH("1 " &amp; 'Stats (B)'!S$6 &amp;" 2014") + 1, 1), 'Raw Data'!$C:$C, "*ay*", 'Raw Data'!$D:$D, "&lt;&gt;" &amp; "*ancel*", 'Raw Data'!$D:$D, "&lt;&gt;" &amp; "*ithdraw*" ) )</f>
        <v>0</v>
      </c>
      <c r="T51" s="73"/>
      <c r="U51" s="73"/>
      <c r="V51" s="77"/>
      <c r="W51" s="113">
        <f>(  COUNTIFS('Raw Data'!$P:$P, 'Raw Data'!$B$1, 'Raw Data'!$AL:$AL, "&gt;=" &amp; DATE(YEAR("" &amp; LEFT($AV$3, 10)),MONTH("1 " &amp; 'Stats (B)'!W$6 &amp;" 2014"), 1), 'Raw Data'!$AL:$AL, "&lt;" &amp; DATE(YEAR("" &amp; LEFT($AV$3, 10)),MONTH("1 " &amp; 'Stats (B)'!W$6 &amp;" 2014") + 1, 1), 'Raw Data'!$C:$C, "*ay*", 'Raw Data'!$D:$D, "&lt;&gt;" &amp; "*ancel*", 'Raw Data'!$D:$D, "&lt;&gt;" &amp; "*ithdraw*" ) )
+
(  COUNTIFS('Raw Data'!$O:$O, 'Raw Data'!$B$1, 'Raw Data'!$P:$P, "--", 'Raw Data'!$AL:$AL, "&gt;=" &amp; DATE(YEAR("" &amp; LEFT($AV$3, 10)),MONTH("1 " &amp; 'Stats (B)'!W$6 &amp;" 2014"), 1), 'Raw Data'!$AL:$AL, "&lt;" &amp; DATE(YEAR("" &amp; LEFT($AV$3, 10)),MONTH("1 " &amp; 'Stats (B)'!W$6 &amp;" 2014") + 1, 1), 'Raw Data'!$C:$C, "*ay*", 'Raw Data'!$D:$D, "&lt;&gt;" &amp; "*ancel*", 'Raw Data'!$D:$D, "&lt;&gt;" &amp; "*ithdraw*" ) )</f>
        <v>0</v>
      </c>
      <c r="X51" s="73"/>
      <c r="Y51" s="73"/>
      <c r="Z51" s="77"/>
      <c r="AA51" s="113">
        <f>(  COUNTIFS('Raw Data'!$P:$P, 'Raw Data'!$B$1, 'Raw Data'!$AL:$AL, "&gt;=" &amp; DATE(YEAR("" &amp; LEFT($AV$3, 10)),MONTH("1 " &amp; 'Stats (B)'!AA$6 &amp;" 2014"), 1), 'Raw Data'!$AL:$AL, "&lt;" &amp; DATE(YEAR("" &amp; LEFT($AV$3, 10)),MONTH("1 " &amp; 'Stats (B)'!AA$6 &amp;" 2014") + 1, 1), 'Raw Data'!$C:$C, "*ay*", 'Raw Data'!$D:$D, "&lt;&gt;" &amp; "*ancel*", 'Raw Data'!$D:$D, "&lt;&gt;" &amp; "*ithdraw*" ) )
+
(  COUNTIFS('Raw Data'!$O:$O, 'Raw Data'!$B$1, 'Raw Data'!$P:$P, "--", 'Raw Data'!$AL:$AL, "&gt;=" &amp; DATE(YEAR("" &amp; LEFT($AV$3, 10)),MONTH("1 " &amp; 'Stats (B)'!AA$6 &amp;" 2014"), 1), 'Raw Data'!$AL:$AL, "&lt;" &amp; DATE(YEAR("" &amp; LEFT($AV$3, 10)),MONTH("1 " &amp; 'Stats (B)'!AA$6 &amp;" 2014") + 1, 1), 'Raw Data'!$C:$C, "*ay*", 'Raw Data'!$D:$D, "&lt;&gt;" &amp; "*ancel*", 'Raw Data'!$D:$D, "&lt;&gt;" &amp; "*ithdraw*" ) )</f>
        <v>0</v>
      </c>
      <c r="AB51" s="73"/>
      <c r="AC51" s="73"/>
      <c r="AD51" s="77"/>
      <c r="AE51" s="113">
        <f>(  COUNTIFS('Raw Data'!$P:$P, 'Raw Data'!$B$1, 'Raw Data'!$AL:$AL, "&gt;=" &amp; DATE(YEAR("" &amp; LEFT($AV$3, 10)),MONTH("1 " &amp; 'Stats (B)'!AE$6 &amp;" 2014"), 1), 'Raw Data'!$AL:$AL, "&lt;" &amp; DATE(YEAR("" &amp; LEFT($AV$3, 10)),MONTH("1 " &amp; 'Stats (B)'!AE$6 &amp;" 2014") + 1, 1), 'Raw Data'!$C:$C, "*ay*", 'Raw Data'!$D:$D, "&lt;&gt;" &amp; "*ancel*", 'Raw Data'!$D:$D, "&lt;&gt;" &amp; "*ithdraw*" ) )
+
(  COUNTIFS('Raw Data'!$O:$O, 'Raw Data'!$B$1, 'Raw Data'!$P:$P, "--", 'Raw Data'!$AL:$AL, "&gt;=" &amp; DATE(YEAR("" &amp; LEFT($AV$3, 10)),MONTH("1 " &amp; 'Stats (B)'!AE$6 &amp;" 2014"), 1), 'Raw Data'!$AL:$AL, "&lt;" &amp; DATE(YEAR("" &amp; LEFT($AV$3, 10)),MONTH("1 " &amp; 'Stats (B)'!AE$6 &amp;" 2014") + 1, 1), 'Raw Data'!$C:$C, "*ay*", 'Raw Data'!$D:$D, "&lt;&gt;" &amp; "*ancel*", 'Raw Data'!$D:$D, "&lt;&gt;" &amp; "*ithdraw*" ) )</f>
        <v>0</v>
      </c>
      <c r="AF51" s="73"/>
      <c r="AG51" s="73"/>
      <c r="AH51" s="77"/>
      <c r="AI51" s="113">
        <f>(  COUNTIFS('Raw Data'!$P:$P, 'Raw Data'!$B$1, 'Raw Data'!$AL:$AL, "&gt;=" &amp; DATE(YEAR("" &amp; LEFT($AV$3, 10)),MONTH("1 " &amp; 'Stats (B)'!AI$6 &amp;" 2014"), 1), 'Raw Data'!$AL:$AL, "&lt;" &amp; DATE(YEAR("" &amp; LEFT($AV$3, 10)),MONTH("1 " &amp; 'Stats (B)'!AI$6 &amp;" 2014") + 1, 1), 'Raw Data'!$C:$C, "*ay*", 'Raw Data'!$D:$D, "&lt;&gt;" &amp; "*ancel*", 'Raw Data'!$D:$D, "&lt;&gt;" &amp; "*ithdraw*" ) )
+
(  COUNTIFS('Raw Data'!$O:$O, 'Raw Data'!$B$1, 'Raw Data'!$P:$P, "--", 'Raw Data'!$AL:$AL, "&gt;=" &amp; DATE(YEAR("" &amp; LEFT($AV$3, 10)),MONTH("1 " &amp; 'Stats (B)'!AI$6 &amp;" 2014"), 1), 'Raw Data'!$AL:$AL, "&lt;" &amp; DATE(YEAR("" &amp; LEFT($AV$3, 10)),MONTH("1 " &amp; 'Stats (B)'!AI$6 &amp;" 2014") + 1, 1), 'Raw Data'!$C:$C, "*ay*", 'Raw Data'!$D:$D, "&lt;&gt;" &amp; "*ancel*", 'Raw Data'!$D:$D, "&lt;&gt;" &amp; "*ithdraw*" ) )</f>
        <v>0</v>
      </c>
      <c r="AJ51" s="73"/>
      <c r="AK51" s="73"/>
      <c r="AL51" s="77"/>
      <c r="AM51" s="113">
        <f>(  COUNTIFS('Raw Data'!$P:$P, 'Raw Data'!$B$1, 'Raw Data'!$AL:$AL, "&gt;=" &amp; DATE(YEAR("" &amp; LEFT($AV$3, 10)),MONTH("1 " &amp; 'Stats (B)'!AM$6 &amp;" 2014"), 1), 'Raw Data'!$AL:$AL, "&lt;" &amp; DATE(YEAR("" &amp; LEFT($AV$3, 10)),MONTH("1 " &amp; 'Stats (B)'!AM$6 &amp;" 2014") + 1, 1), 'Raw Data'!$C:$C, "*ay*", 'Raw Data'!$D:$D, "&lt;&gt;" &amp; "*ancel*", 'Raw Data'!$D:$D, "&lt;&gt;" &amp; "*ithdraw*" ) )
+
(  COUNTIFS('Raw Data'!$O:$O, 'Raw Data'!$B$1, 'Raw Data'!$P:$P, "--", 'Raw Data'!$AL:$AL, "&gt;=" &amp; DATE(YEAR("" &amp; LEFT($AV$3, 10)),MONTH("1 " &amp; 'Stats (B)'!AM$6 &amp;" 2014"), 1), 'Raw Data'!$AL:$AL, "&lt;" &amp; DATE(YEAR("" &amp; LEFT($AV$3, 10)),MONTH("1 " &amp; 'Stats (B)'!AM$6 &amp;" 2014") + 1, 1), 'Raw Data'!$C:$C, "*ay*", 'Raw Data'!$D:$D, "&lt;&gt;" &amp; "*ancel*", 'Raw Data'!$D:$D, "&lt;&gt;" &amp; "*ithdraw*" ) )</f>
        <v>0</v>
      </c>
      <c r="AN51" s="73"/>
      <c r="AO51" s="73"/>
      <c r="AP51" s="77"/>
      <c r="AQ51" s="113">
        <f>(  COUNTIFS('Raw Data'!$P:$P, 'Raw Data'!$B$1, 'Raw Data'!$AL:$AL, "&gt;=" &amp; DATE(YEAR("" &amp; LEFT($AV$3, 10)),MONTH("1 " &amp; 'Stats (B)'!AQ$6 &amp;" 2014"), 1), 'Raw Data'!$AL:$AL, "&lt;" &amp; DATE(YEAR("" &amp; LEFT($AV$3, 10)),MONTH("1 " &amp; 'Stats (B)'!AQ$6 &amp;" 2014") + 1, 1), 'Raw Data'!$C:$C, "*ay*", 'Raw Data'!$D:$D, "&lt;&gt;" &amp; "*ancel*", 'Raw Data'!$D:$D, "&lt;&gt;" &amp; "*ithdraw*" ) )
+
(  COUNTIFS('Raw Data'!$O:$O, 'Raw Data'!$B$1, 'Raw Data'!$P:$P, "--", 'Raw Data'!$AL:$AL, "&gt;=" &amp; DATE(YEAR("" &amp; LEFT($AV$3, 10)),MONTH("1 " &amp; 'Stats (B)'!AQ$6 &amp;" 2014"), 1), 'Raw Data'!$AL:$AL, "&lt;" &amp; DATE(YEAR("" &amp; LEFT($AV$3, 10)),MONTH("1 " &amp; 'Stats (B)'!AQ$6 &amp;" 2014") + 1, 1), 'Raw Data'!$C:$C, "*ay*", 'Raw Data'!$D:$D, "&lt;&gt;" &amp; "*ancel*", 'Raw Data'!$D:$D, "&lt;&gt;" &amp; "*ithdraw*" ) )</f>
        <v>0</v>
      </c>
      <c r="AR51" s="73"/>
      <c r="AS51" s="73"/>
      <c r="AT51" s="77"/>
      <c r="AU51" s="113">
        <f>(  COUNTIFS('Raw Data'!$P:$P, 'Raw Data'!$B$1, 'Raw Data'!$AL:$AL,"&lt;=" &amp;DATE(MID($AV$3, 15, 4), MONTH("1 " &amp; AU$6 &amp; " " &amp; MID($AV$3, 15, 4)) + 1, 0 ), 'Raw Data'!$AL:$AL,"&gt;" &amp;DATE(MID($AV$3, 15, 4), MONTH("1 " &amp; AU$6 &amp; " " &amp; MID($AV$3, 15, 4)), 0 ), 'Raw Data'!$C:$C, "*ay*", 'Raw Data'!$D:$D, "&lt;&gt;" &amp; "*ancel*", 'Raw Data'!$D:$D, "&lt;&gt;" &amp; "*ithdraw*" ) )
+
(  COUNTIFS('Raw Data'!$O:$O, 'Raw Data'!$B$1, 'Raw Data'!$P:$P, "--", 'Raw Data'!$AL:$AL,"&lt;=" &amp;DATE(MID($AV$3, 15, 4), MONTH("1 " &amp; AU$6 &amp; " " &amp; MID($AV$3, 15, 4)) + 1, 0 ), 'Raw Data'!$AL:$AL,"&gt;" &amp;DATE(MID($AV$3, 15, 4), MONTH("1 " &amp; AU$6 &amp; " " &amp; MID($AV$3, 15, 4)), 0 ), 'Raw Data'!$C:$C, "*ay*", 'Raw Data'!$D:$D, "&lt;&gt;" &amp; "*ancel*", 'Raw Data'!$D:$D, "&lt;&gt;" &amp; "*ithdraw*" ) )</f>
        <v>0</v>
      </c>
      <c r="AV51" s="73"/>
      <c r="AW51" s="73"/>
      <c r="AX51" s="77"/>
      <c r="AY51" s="113">
        <f>(  COUNTIFS('Raw Data'!$P:$P, 'Raw Data'!$B$1, 'Raw Data'!$AL:$AL,"&lt;=" &amp;DATE(MID($AV$3, 15, 4), MONTH("1 " &amp; AY$6 &amp; " " &amp; MID($AV$3, 15, 4)) + 1, 0 ), 'Raw Data'!$AL:$AL,"&gt;" &amp;DATE(MID($AV$3, 15, 4), MONTH("1 " &amp; AY$6 &amp; " " &amp; MID($AV$3, 15, 4)), 0 ), 'Raw Data'!$C:$C, "*ay*", 'Raw Data'!$D:$D, "&lt;&gt;" &amp; "*ancel*", 'Raw Data'!$D:$D, "&lt;&gt;" &amp; "*ithdraw*" ) )
+
(  COUNTIFS('Raw Data'!$O:$O, 'Raw Data'!$B$1, 'Raw Data'!$P:$P, "--", 'Raw Data'!$AL:$AL,"&lt;=" &amp;DATE(MID($AV$3, 15, 4), MONTH("1 " &amp; AY$6 &amp; " " &amp; MID($AV$3, 15, 4)) + 1, 0 ), 'Raw Data'!$AL:$AL,"&gt;" &amp;DATE(MID($AV$3, 15, 4), MONTH("1 " &amp; AY$6 &amp; " " &amp; MID($AV$3, 15, 4)), 0 ), 'Raw Data'!$C:$C, "*ay*", 'Raw Data'!$D:$D, "&lt;&gt;" &amp; "*ancel*", 'Raw Data'!$D:$D, "&lt;&gt;" &amp; "*ithdraw*" ) )</f>
        <v>0</v>
      </c>
      <c r="AZ51" s="73"/>
      <c r="BA51" s="73"/>
      <c r="BB51" s="77"/>
      <c r="BC51" s="113">
        <f>(  COUNTIFS('Raw Data'!$P:$P, 'Raw Data'!$B$1, 'Raw Data'!$AL:$AL,"&lt;=" &amp;DATE(MID($AV$3, 15, 4), MONTH("1 " &amp; BC$6 &amp; " " &amp; MID($AV$3, 15, 4)) + 1, 0 ), 'Raw Data'!$AL:$AL,"&gt;" &amp;DATE(MID($AV$3, 15, 4), MONTH("1 " &amp; BC$6 &amp; " " &amp; MID($AV$3, 15, 4)), 0 ), 'Raw Data'!$C:$C, "*ay*", 'Raw Data'!$D:$D, "&lt;&gt;" &amp; "*ancel*", 'Raw Data'!$D:$D, "&lt;&gt;" &amp; "*ithdraw*" ) )
+
(  COUNTIFS('Raw Data'!$O:$O, 'Raw Data'!$B$1, 'Raw Data'!$P:$P, "--", 'Raw Data'!$AL:$AL,"&lt;=" &amp;DATE(MID($AV$3, 15, 4), MONTH("1 " &amp; BC$6 &amp; " " &amp; MID($AV$3, 15, 4)) + 1, 0 ), 'Raw Data'!$AL:$AL,"&gt;" &amp;DATE(MID($AV$3, 15, 4), MONTH("1 " &amp; BC$6 &amp; " " &amp; MID($AV$3, 15, 4)), 0 ), 'Raw Data'!$C:$C, "*ay*", 'Raw Data'!$D:$D, "&lt;&gt;" &amp; "*ancel*", 'Raw Data'!$D:$D, "&lt;&gt;" &amp; "*ithdraw*" ) )</f>
        <v>0</v>
      </c>
      <c r="BD51" s="73"/>
      <c r="BE51" s="73"/>
      <c r="BF51" s="77"/>
    </row>
    <row r="52" ht="12.75" customHeight="1">
      <c r="A52" s="75" t="s">
        <v>197</v>
      </c>
      <c r="B52" s="73"/>
      <c r="C52" s="73"/>
      <c r="D52" s="73"/>
      <c r="E52" s="73"/>
      <c r="F52" s="73"/>
      <c r="G52" s="73"/>
      <c r="H52" s="73"/>
      <c r="I52" s="73"/>
      <c r="J52" s="77"/>
      <c r="K52" s="113">
        <f>(  COUNTIFS('Raw Data'!$P:$P, 'Raw Data'!$B$1, 'Raw Data'!$AL:$AL, "&gt;=" &amp; DATE(YEAR("" &amp; LEFT($AV$3, 10)),MONTH("1 " &amp; 'Stats (B)'!K$6 &amp;" 2014"), 1), 'Raw Data'!$AL:$AL, "&lt;" &amp; DATE(YEAR("" &amp; LEFT($AV$3, 10)),MONTH("1 " &amp; 'Stats (B)'!K$6 &amp;" 2014") + 1, 1), 'Raw Data'!$C:$C, "*andevil*", 'Raw Data'!$D:$D, "&lt;&gt;" &amp; "*ancel*", 'Raw Data'!$D:$D, "&lt;&gt;" &amp; "*ithdraw*" ) )
+
(  COUNTIFS('Raw Data'!$O:$O, 'Raw Data'!$B$1, 'Raw Data'!$P:$P, "--", 'Raw Data'!$AL:$AL, "&gt;=" &amp; DATE(YEAR("" &amp; LEFT($AV$3, 10)),MONTH("1 " &amp; 'Stats (B)'!K$6 &amp;" 2014"), 1), 'Raw Data'!$AL:$AL, "&lt;" &amp; DATE(YEAR("" &amp; LEFT($AV$3, 10)),MONTH("1 " &amp; 'Stats (B)'!K$6 &amp;" 2014") + 1, 1), 'Raw Data'!$C:$C, "*andevil*", 'Raw Data'!$D:$D, "&lt;&gt;" &amp; "*ancel*", 'Raw Data'!$D:$D, "&lt;&gt;" &amp; "*ithdraw*" ) )</f>
        <v>0</v>
      </c>
      <c r="L52" s="73"/>
      <c r="M52" s="73"/>
      <c r="N52" s="77"/>
      <c r="O52" s="113">
        <f>(  COUNTIFS('Raw Data'!$P:$P, 'Raw Data'!$B$1, 'Raw Data'!$AL:$AL, "&gt;=" &amp; DATE(YEAR("" &amp; LEFT($AV$3, 10)),MONTH("1 " &amp; 'Stats (B)'!O$6 &amp;" 2014"), 1), 'Raw Data'!$AL:$AL, "&lt;" &amp; DATE(YEAR("" &amp; LEFT($AV$3, 10)),MONTH("1 " &amp; 'Stats (B)'!O$6 &amp;" 2014") + 1, 1), 'Raw Data'!$C:$C, "*andevil*", 'Raw Data'!$D:$D, "&lt;&gt;" &amp; "*ancel*", 'Raw Data'!$D:$D, "&lt;&gt;" &amp; "*ithdraw*" ) )
+
(  COUNTIFS('Raw Data'!$O:$O, 'Raw Data'!$B$1, 'Raw Data'!$P:$P, "--", 'Raw Data'!$AL:$AL, "&gt;=" &amp; DATE(YEAR("" &amp; LEFT($AV$3, 10)),MONTH("1 " &amp; 'Stats (B)'!O$6 &amp;" 2014"), 1), 'Raw Data'!$AL:$AL, "&lt;" &amp; DATE(YEAR("" &amp; LEFT($AV$3, 10)),MONTH("1 " &amp; 'Stats (B)'!O$6 &amp;" 2014") + 1, 1), 'Raw Data'!$C:$C, "*andevil*", 'Raw Data'!$D:$D, "&lt;&gt;" &amp; "*ancel*", 'Raw Data'!$D:$D, "&lt;&gt;" &amp; "*ithdraw*" ) )</f>
        <v>0</v>
      </c>
      <c r="P52" s="73"/>
      <c r="Q52" s="73"/>
      <c r="R52" s="77"/>
      <c r="S52" s="113">
        <f>(  COUNTIFS('Raw Data'!$P:$P, 'Raw Data'!$B$1, 'Raw Data'!$AL:$AL, "&gt;=" &amp; DATE(YEAR("" &amp; LEFT($AV$3, 10)),MONTH("1 " &amp; 'Stats (B)'!S$6 &amp;" 2014"), 1), 'Raw Data'!$AL:$AL, "&lt;" &amp; DATE(YEAR("" &amp; LEFT($AV$3, 10)),MONTH("1 " &amp; 'Stats (B)'!S$6 &amp;" 2014") + 1, 1), 'Raw Data'!$C:$C, "*andevil*", 'Raw Data'!$D:$D, "&lt;&gt;" &amp; "*ancel*", 'Raw Data'!$D:$D, "&lt;&gt;" &amp; "*ithdraw*" ) )
+
(  COUNTIFS('Raw Data'!$O:$O, 'Raw Data'!$B$1, 'Raw Data'!$P:$P, "--", 'Raw Data'!$AL:$AL, "&gt;=" &amp; DATE(YEAR("" &amp; LEFT($AV$3, 10)),MONTH("1 " &amp; 'Stats (B)'!S$6 &amp;" 2014"), 1), 'Raw Data'!$AL:$AL, "&lt;" &amp; DATE(YEAR("" &amp; LEFT($AV$3, 10)),MONTH("1 " &amp; 'Stats (B)'!S$6 &amp;" 2014") + 1, 1), 'Raw Data'!$C:$C, "*andevil*", 'Raw Data'!$D:$D, "&lt;&gt;" &amp; "*ancel*", 'Raw Data'!$D:$D, "&lt;&gt;" &amp; "*ithdraw*" ) )</f>
        <v>0</v>
      </c>
      <c r="T52" s="73"/>
      <c r="U52" s="73"/>
      <c r="V52" s="77"/>
      <c r="W52" s="113">
        <f>(  COUNTIFS('Raw Data'!$P:$P, 'Raw Data'!$B$1, 'Raw Data'!$AL:$AL, "&gt;=" &amp; DATE(YEAR("" &amp; LEFT($AV$3, 10)),MONTH("1 " &amp; 'Stats (B)'!W$6 &amp;" 2014"), 1), 'Raw Data'!$AL:$AL, "&lt;" &amp; DATE(YEAR("" &amp; LEFT($AV$3, 10)),MONTH("1 " &amp; 'Stats (B)'!W$6 &amp;" 2014") + 1, 1), 'Raw Data'!$C:$C, "*andevil*", 'Raw Data'!$D:$D, "&lt;&gt;" &amp; "*ancel*", 'Raw Data'!$D:$D, "&lt;&gt;" &amp; "*ithdraw*" ) )
+
(  COUNTIFS('Raw Data'!$O:$O, 'Raw Data'!$B$1, 'Raw Data'!$P:$P, "--", 'Raw Data'!$AL:$AL, "&gt;=" &amp; DATE(YEAR("" &amp; LEFT($AV$3, 10)),MONTH("1 " &amp; 'Stats (B)'!W$6 &amp;" 2014"), 1), 'Raw Data'!$AL:$AL, "&lt;" &amp; DATE(YEAR("" &amp; LEFT($AV$3, 10)),MONTH("1 " &amp; 'Stats (B)'!W$6 &amp;" 2014") + 1, 1), 'Raw Data'!$C:$C, "*andevil*", 'Raw Data'!$D:$D, "&lt;&gt;" &amp; "*ancel*", 'Raw Data'!$D:$D, "&lt;&gt;" &amp; "*ithdraw*" ) )</f>
        <v>0</v>
      </c>
      <c r="X52" s="73"/>
      <c r="Y52" s="73"/>
      <c r="Z52" s="77"/>
      <c r="AA52" s="113">
        <f>(  COUNTIFS('Raw Data'!$P:$P, 'Raw Data'!$B$1, 'Raw Data'!$AL:$AL, "&gt;=" &amp; DATE(YEAR("" &amp; LEFT($AV$3, 10)),MONTH("1 " &amp; 'Stats (B)'!AA$6 &amp;" 2014"), 1), 'Raw Data'!$AL:$AL, "&lt;" &amp; DATE(YEAR("" &amp; LEFT($AV$3, 10)),MONTH("1 " &amp; 'Stats (B)'!AA$6 &amp;" 2014") + 1, 1), 'Raw Data'!$C:$C, "*andevil*", 'Raw Data'!$D:$D, "&lt;&gt;" &amp; "*ancel*", 'Raw Data'!$D:$D, "&lt;&gt;" &amp; "*ithdraw*" ) )
+
(  COUNTIFS('Raw Data'!$O:$O, 'Raw Data'!$B$1, 'Raw Data'!$P:$P, "--", 'Raw Data'!$AL:$AL, "&gt;=" &amp; DATE(YEAR("" &amp; LEFT($AV$3, 10)),MONTH("1 " &amp; 'Stats (B)'!AA$6 &amp;" 2014"), 1), 'Raw Data'!$AL:$AL, "&lt;" &amp; DATE(YEAR("" &amp; LEFT($AV$3, 10)),MONTH("1 " &amp; 'Stats (B)'!AA$6 &amp;" 2014") + 1, 1), 'Raw Data'!$C:$C, "*andevil*", 'Raw Data'!$D:$D, "&lt;&gt;" &amp; "*ancel*", 'Raw Data'!$D:$D, "&lt;&gt;" &amp; "*ithdraw*" ) )</f>
        <v>0</v>
      </c>
      <c r="AB52" s="73"/>
      <c r="AC52" s="73"/>
      <c r="AD52" s="77"/>
      <c r="AE52" s="113">
        <f>(  COUNTIFS('Raw Data'!$P:$P, 'Raw Data'!$B$1, 'Raw Data'!$AL:$AL, "&gt;=" &amp; DATE(YEAR("" &amp; LEFT($AV$3, 10)),MONTH("1 " &amp; 'Stats (B)'!AE$6 &amp;" 2014"), 1), 'Raw Data'!$AL:$AL, "&lt;" &amp; DATE(YEAR("" &amp; LEFT($AV$3, 10)),MONTH("1 " &amp; 'Stats (B)'!AE$6 &amp;" 2014") + 1, 1), 'Raw Data'!$C:$C, "*andevil*", 'Raw Data'!$D:$D, "&lt;&gt;" &amp; "*ancel*", 'Raw Data'!$D:$D, "&lt;&gt;" &amp; "*ithdraw*" ) )
+
(  COUNTIFS('Raw Data'!$O:$O, 'Raw Data'!$B$1, 'Raw Data'!$P:$P, "--", 'Raw Data'!$AL:$AL, "&gt;=" &amp; DATE(YEAR("" &amp; LEFT($AV$3, 10)),MONTH("1 " &amp; 'Stats (B)'!AE$6 &amp;" 2014"), 1), 'Raw Data'!$AL:$AL, "&lt;" &amp; DATE(YEAR("" &amp; LEFT($AV$3, 10)),MONTH("1 " &amp; 'Stats (B)'!AE$6 &amp;" 2014") + 1, 1), 'Raw Data'!$C:$C, "*andevil*", 'Raw Data'!$D:$D, "&lt;&gt;" &amp; "*ancel*", 'Raw Data'!$D:$D, "&lt;&gt;" &amp; "*ithdraw*" ) )</f>
        <v>0</v>
      </c>
      <c r="AF52" s="73"/>
      <c r="AG52" s="73"/>
      <c r="AH52" s="77"/>
      <c r="AI52" s="113">
        <f>(  COUNTIFS('Raw Data'!$P:$P, 'Raw Data'!$B$1, 'Raw Data'!$AL:$AL, "&gt;=" &amp; DATE(YEAR("" &amp; LEFT($AV$3, 10)),MONTH("1 " &amp; 'Stats (B)'!AI$6 &amp;" 2014"), 1), 'Raw Data'!$AL:$AL, "&lt;" &amp; DATE(YEAR("" &amp; LEFT($AV$3, 10)),MONTH("1 " &amp; 'Stats (B)'!AI$6 &amp;" 2014") + 1, 1), 'Raw Data'!$C:$C, "*andevil*", 'Raw Data'!$D:$D, "&lt;&gt;" &amp; "*ancel*", 'Raw Data'!$D:$D, "&lt;&gt;" &amp; "*ithdraw*" ) )
+
(  COUNTIFS('Raw Data'!$O:$O, 'Raw Data'!$B$1, 'Raw Data'!$P:$P, "--", 'Raw Data'!$AL:$AL, "&gt;=" &amp; DATE(YEAR("" &amp; LEFT($AV$3, 10)),MONTH("1 " &amp; 'Stats (B)'!AI$6 &amp;" 2014"), 1), 'Raw Data'!$AL:$AL, "&lt;" &amp; DATE(YEAR("" &amp; LEFT($AV$3, 10)),MONTH("1 " &amp; 'Stats (B)'!AI$6 &amp;" 2014") + 1, 1), 'Raw Data'!$C:$C, "*andevil*", 'Raw Data'!$D:$D, "&lt;&gt;" &amp; "*ancel*", 'Raw Data'!$D:$D, "&lt;&gt;" &amp; "*ithdraw*" ) )</f>
        <v>0</v>
      </c>
      <c r="AJ52" s="73"/>
      <c r="AK52" s="73"/>
      <c r="AL52" s="77"/>
      <c r="AM52" s="113">
        <f>(  COUNTIFS('Raw Data'!$P:$P, 'Raw Data'!$B$1, 'Raw Data'!$AL:$AL, "&gt;=" &amp; DATE(YEAR("" &amp; LEFT($AV$3, 10)),MONTH("1 " &amp; 'Stats (B)'!AM$6 &amp;" 2014"), 1), 'Raw Data'!$AL:$AL, "&lt;" &amp; DATE(YEAR("" &amp; LEFT($AV$3, 10)),MONTH("1 " &amp; 'Stats (B)'!AM$6 &amp;" 2014") + 1, 1), 'Raw Data'!$C:$C, "*andevil*", 'Raw Data'!$D:$D, "&lt;&gt;" &amp; "*ancel*", 'Raw Data'!$D:$D, "&lt;&gt;" &amp; "*ithdraw*" ) )
+
(  COUNTIFS('Raw Data'!$O:$O, 'Raw Data'!$B$1, 'Raw Data'!$P:$P, "--", 'Raw Data'!$AL:$AL, "&gt;=" &amp; DATE(YEAR("" &amp; LEFT($AV$3, 10)),MONTH("1 " &amp; 'Stats (B)'!AM$6 &amp;" 2014"), 1), 'Raw Data'!$AL:$AL, "&lt;" &amp; DATE(YEAR("" &amp; LEFT($AV$3, 10)),MONTH("1 " &amp; 'Stats (B)'!AM$6 &amp;" 2014") + 1, 1), 'Raw Data'!$C:$C, "*andevil*", 'Raw Data'!$D:$D, "&lt;&gt;" &amp; "*ancel*", 'Raw Data'!$D:$D, "&lt;&gt;" &amp; "*ithdraw*" ) )</f>
        <v>0</v>
      </c>
      <c r="AN52" s="73"/>
      <c r="AO52" s="73"/>
      <c r="AP52" s="77"/>
      <c r="AQ52" s="113">
        <f>(  COUNTIFS('Raw Data'!$P:$P, 'Raw Data'!$B$1, 'Raw Data'!$AL:$AL, "&gt;=" &amp; DATE(YEAR("" &amp; LEFT($AV$3, 10)),MONTH("1 " &amp; 'Stats (B)'!AQ$6 &amp;" 2014"), 1), 'Raw Data'!$AL:$AL, "&lt;" &amp; DATE(YEAR("" &amp; LEFT($AV$3, 10)),MONTH("1 " &amp; 'Stats (B)'!AQ$6 &amp;" 2014") + 1, 1), 'Raw Data'!$C:$C, "*andevil*", 'Raw Data'!$D:$D, "&lt;&gt;" &amp; "*ancel*", 'Raw Data'!$D:$D, "&lt;&gt;" &amp; "*ithdraw*" ) )
+
(  COUNTIFS('Raw Data'!$O:$O, 'Raw Data'!$B$1, 'Raw Data'!$P:$P, "--", 'Raw Data'!$AL:$AL, "&gt;=" &amp; DATE(YEAR("" &amp; LEFT($AV$3, 10)),MONTH("1 " &amp; 'Stats (B)'!AQ$6 &amp;" 2014"), 1), 'Raw Data'!$AL:$AL, "&lt;" &amp; DATE(YEAR("" &amp; LEFT($AV$3, 10)),MONTH("1 " &amp; 'Stats (B)'!AQ$6 &amp;" 2014") + 1, 1), 'Raw Data'!$C:$C, "*andevil*", 'Raw Data'!$D:$D, "&lt;&gt;" &amp; "*ancel*", 'Raw Data'!$D:$D, "&lt;&gt;" &amp; "*ithdraw*" ) )</f>
        <v>0</v>
      </c>
      <c r="AR52" s="73"/>
      <c r="AS52" s="73"/>
      <c r="AT52" s="77"/>
      <c r="AU52" s="113">
        <f>(  COUNTIFS('Raw Data'!$P:$P, 'Raw Data'!$B$1, 'Raw Data'!$AL:$AL,"&lt;=" &amp;DATE(MID($AV$3, 15, 4), MONTH("1 " &amp; AU$6 &amp; " " &amp; MID($AV$3, 15, 4)) + 1, 0 ), 'Raw Data'!$AL:$AL,"&gt;" &amp;DATE(MID($AV$3, 15, 4), MONTH("1 " &amp; AU$6 &amp; " " &amp; MID($AV$3, 15, 4)), 0 ), 'Raw Data'!$C:$C, "*andevil*", 'Raw Data'!$D:$D, "&lt;&gt;" &amp; "*ancel*", 'Raw Data'!$D:$D, "&lt;&gt;" &amp; "*ithdraw*" ) )
+
(  COUNTIFS('Raw Data'!$O:$O, 'Raw Data'!$B$1, 'Raw Data'!$P:$P, "--", 'Raw Data'!$AL:$AL,"&lt;=" &amp;DATE(MID($AV$3, 15, 4), MONTH("1 " &amp; AU$6 &amp; " " &amp; MID($AV$3, 15, 4)) + 1, 0 ), 'Raw Data'!$AL:$AL,"&gt;" &amp;DATE(MID($AV$3, 15, 4), MONTH("1 " &amp; AU$6 &amp; " " &amp; MID($AV$3, 15, 4)), 0 ), 'Raw Data'!$C:$C, "*andevil*", 'Raw Data'!$D:$D, "&lt;&gt;" &amp; "*ancel*", 'Raw Data'!$D:$D, "&lt;&gt;" &amp; "*ithdraw*" ) )</f>
        <v>0</v>
      </c>
      <c r="AV52" s="73"/>
      <c r="AW52" s="73"/>
      <c r="AX52" s="77"/>
      <c r="AY52" s="113">
        <f>(  COUNTIFS('Raw Data'!$P:$P, 'Raw Data'!$B$1, 'Raw Data'!$AL:$AL,"&lt;=" &amp;DATE(MID($AV$3, 15, 4), MONTH("1 " &amp; AY$6 &amp; " " &amp; MID($AV$3, 15, 4)) + 1, 0 ), 'Raw Data'!$AL:$AL,"&gt;" &amp;DATE(MID($AV$3, 15, 4), MONTH("1 " &amp; AY$6 &amp; " " &amp; MID($AV$3, 15, 4)), 0 ), 'Raw Data'!$C:$C, "*andevil*", 'Raw Data'!$D:$D, "&lt;&gt;" &amp; "*ancel*", 'Raw Data'!$D:$D, "&lt;&gt;" &amp; "*ithdraw*" ) )
+
(  COUNTIFS('Raw Data'!$O:$O, 'Raw Data'!$B$1, 'Raw Data'!$P:$P, "--", 'Raw Data'!$AL:$AL,"&lt;=" &amp;DATE(MID($AV$3, 15, 4), MONTH("1 " &amp; AY$6 &amp; " " &amp; MID($AV$3, 15, 4)) + 1, 0 ), 'Raw Data'!$AL:$AL,"&gt;" &amp;DATE(MID($AV$3, 15, 4), MONTH("1 " &amp; AY$6 &amp; " " &amp; MID($AV$3, 15, 4)), 0 ), 'Raw Data'!$C:$C, "*andevil*", 'Raw Data'!$D:$D, "&lt;&gt;" &amp; "*ancel*", 'Raw Data'!$D:$D, "&lt;&gt;" &amp; "*ithdraw*" ) )</f>
        <v>0</v>
      </c>
      <c r="AZ52" s="73"/>
      <c r="BA52" s="73"/>
      <c r="BB52" s="77"/>
      <c r="BC52" s="113">
        <f>(  COUNTIFS('Raw Data'!$P:$P, 'Raw Data'!$B$1, 'Raw Data'!$AL:$AL,"&lt;=" &amp;DATE(MID($AV$3, 15, 4), MONTH("1 " &amp; BC$6 &amp; " " &amp; MID($AV$3, 15, 4)) + 1, 0 ), 'Raw Data'!$AL:$AL,"&gt;" &amp;DATE(MID($AV$3, 15, 4), MONTH("1 " &amp; BC$6 &amp; " " &amp; MID($AV$3, 15, 4)), 0 ), 'Raw Data'!$C:$C, "*andevil*", 'Raw Data'!$D:$D, "&lt;&gt;" &amp; "*ancel*", 'Raw Data'!$D:$D, "&lt;&gt;" &amp; "*ithdraw*" ) )
+
(  COUNTIFS('Raw Data'!$O:$O, 'Raw Data'!$B$1, 'Raw Data'!$P:$P, "--", 'Raw Data'!$AL:$AL,"&lt;=" &amp;DATE(MID($AV$3, 15, 4), MONTH("1 " &amp; BC$6 &amp; " " &amp; MID($AV$3, 15, 4)) + 1, 0 ), 'Raw Data'!$AL:$AL,"&gt;" &amp;DATE(MID($AV$3, 15, 4), MONTH("1 " &amp; BC$6 &amp; " " &amp; MID($AV$3, 15, 4)), 0 ), 'Raw Data'!$C:$C, "*andevil*", 'Raw Data'!$D:$D, "&lt;&gt;" &amp; "*ancel*", 'Raw Data'!$D:$D, "&lt;&gt;" &amp; "*ithdraw*" ) )</f>
        <v>0</v>
      </c>
      <c r="BD52" s="73"/>
      <c r="BE52" s="73"/>
      <c r="BF52" s="77"/>
    </row>
    <row r="53" ht="12.75" customHeight="1">
      <c r="A53" s="75" t="s">
        <v>198</v>
      </c>
      <c r="B53" s="73"/>
      <c r="C53" s="73"/>
      <c r="D53" s="73"/>
      <c r="E53" s="73"/>
      <c r="F53" s="73"/>
      <c r="G53" s="73"/>
      <c r="H53" s="73"/>
      <c r="I53" s="73"/>
      <c r="J53" s="77"/>
      <c r="K53" s="113">
        <f>(  COUNTIFS('Raw Data'!$P:$P, 'Raw Data'!$B$1, 'Raw Data'!$AL:$AL, "&gt;=" &amp; DATE(YEAR("" &amp; LEFT($AV$3, 10)),MONTH("1 " &amp; 'Stats (B)'!K$6 &amp;" 2014"), 1), 'Raw Data'!$AL:$AL, "&lt;" &amp; DATE(YEAR("" &amp; LEFT($AV$3, 10)),MONTH("1 " &amp; 'Stats (B)'!K$6 &amp;" 2014") + 1, 1), 'Raw Data'!$C:$C, "*ch*", 'Raw Data'!$D:$D, "&lt;&gt;" &amp; "*ancel*", 'Raw Data'!$D:$D, "&lt;&gt;" &amp; "*ithdraw*" ) )
+
(  COUNTIFS('Raw Data'!$O:$O, 'Raw Data'!$B$1, 'Raw Data'!$P:$P, "--", 'Raw Data'!$AL:$AL, "&gt;=" &amp; DATE(YEAR("" &amp; LEFT($AV$3, 10)),MONTH("1 " &amp; 'Stats (B)'!K$6 &amp;" 2014"), 1), 'Raw Data'!$AL:$AL, "&lt;" &amp; DATE(YEAR("" &amp; LEFT($AV$3, 10)),MONTH("1 " &amp; 'Stats (B)'!K$6 &amp;" 2014") + 1, 1), 'Raw Data'!$C:$C, "*ch*", 'Raw Data'!$D:$D, "&lt;&gt;" &amp; "*ancel*", 'Raw Data'!$D:$D, "&lt;&gt;" &amp; "*ithdraw*" ) )</f>
        <v>0</v>
      </c>
      <c r="L53" s="73"/>
      <c r="M53" s="73"/>
      <c r="N53" s="77"/>
      <c r="O53" s="113">
        <f>(  COUNTIFS('Raw Data'!$P:$P, 'Raw Data'!$B$1, 'Raw Data'!$AL:$AL, "&gt;=" &amp; DATE(YEAR("" &amp; LEFT($AV$3, 10)),MONTH("1 " &amp; 'Stats (B)'!O$6 &amp;" 2014"), 1), 'Raw Data'!$AL:$AL, "&lt;" &amp; DATE(YEAR("" &amp; LEFT($AV$3, 10)),MONTH("1 " &amp; 'Stats (B)'!O$6 &amp;" 2014") + 1, 1), 'Raw Data'!$C:$C, "*ch*", 'Raw Data'!$D:$D, "&lt;&gt;" &amp; "*ancel*", 'Raw Data'!$D:$D, "&lt;&gt;" &amp; "*ithdraw*" ) )
+
(  COUNTIFS('Raw Data'!$O:$O, 'Raw Data'!$B$1, 'Raw Data'!$P:$P, "--", 'Raw Data'!$AL:$AL, "&gt;=" &amp; DATE(YEAR("" &amp; LEFT($AV$3, 10)),MONTH("1 " &amp; 'Stats (B)'!O$6 &amp;" 2014"), 1), 'Raw Data'!$AL:$AL, "&lt;" &amp; DATE(YEAR("" &amp; LEFT($AV$3, 10)),MONTH("1 " &amp; 'Stats (B)'!O$6 &amp;" 2014") + 1, 1), 'Raw Data'!$C:$C, "*ch*", 'Raw Data'!$D:$D, "&lt;&gt;" &amp; "*ancel*", 'Raw Data'!$D:$D, "&lt;&gt;" &amp; "*ithdraw*" ) )</f>
        <v>0</v>
      </c>
      <c r="P53" s="73"/>
      <c r="Q53" s="73"/>
      <c r="R53" s="77"/>
      <c r="S53" s="113">
        <f>(  COUNTIFS('Raw Data'!$P:$P, 'Raw Data'!$B$1, 'Raw Data'!$AL:$AL, "&gt;=" &amp; DATE(YEAR("" &amp; LEFT($AV$3, 10)),MONTH("1 " &amp; 'Stats (B)'!S$6 &amp;" 2014"), 1), 'Raw Data'!$AL:$AL, "&lt;" &amp; DATE(YEAR("" &amp; LEFT($AV$3, 10)),MONTH("1 " &amp; 'Stats (B)'!S$6 &amp;" 2014") + 1, 1), 'Raw Data'!$C:$C, "*ch*", 'Raw Data'!$D:$D, "&lt;&gt;" &amp; "*ancel*", 'Raw Data'!$D:$D, "&lt;&gt;" &amp; "*ithdraw*" ) )
+
(  COUNTIFS('Raw Data'!$O:$O, 'Raw Data'!$B$1, 'Raw Data'!$P:$P, "--", 'Raw Data'!$AL:$AL, "&gt;=" &amp; DATE(YEAR("" &amp; LEFT($AV$3, 10)),MONTH("1 " &amp; 'Stats (B)'!S$6 &amp;" 2014"), 1), 'Raw Data'!$AL:$AL, "&lt;" &amp; DATE(YEAR("" &amp; LEFT($AV$3, 10)),MONTH("1 " &amp; 'Stats (B)'!S$6 &amp;" 2014") + 1, 1), 'Raw Data'!$C:$C, "*ch*", 'Raw Data'!$D:$D, "&lt;&gt;" &amp; "*ancel*", 'Raw Data'!$D:$D, "&lt;&gt;" &amp; "*ithdraw*" ) )</f>
        <v>0</v>
      </c>
      <c r="T53" s="73"/>
      <c r="U53" s="73"/>
      <c r="V53" s="77"/>
      <c r="W53" s="113">
        <f>(  COUNTIFS('Raw Data'!$P:$P, 'Raw Data'!$B$1, 'Raw Data'!$AL:$AL, "&gt;=" &amp; DATE(YEAR("" &amp; LEFT($AV$3, 10)),MONTH("1 " &amp; 'Stats (B)'!W$6 &amp;" 2014"), 1), 'Raw Data'!$AL:$AL, "&lt;" &amp; DATE(YEAR("" &amp; LEFT($AV$3, 10)),MONTH("1 " &amp; 'Stats (B)'!W$6 &amp;" 2014") + 1, 1), 'Raw Data'!$C:$C, "*ch*", 'Raw Data'!$D:$D, "&lt;&gt;" &amp; "*ancel*", 'Raw Data'!$D:$D, "&lt;&gt;" &amp; "*ithdraw*" ) )
+
(  COUNTIFS('Raw Data'!$O:$O, 'Raw Data'!$B$1, 'Raw Data'!$P:$P, "--", 'Raw Data'!$AL:$AL, "&gt;=" &amp; DATE(YEAR("" &amp; LEFT($AV$3, 10)),MONTH("1 " &amp; 'Stats (B)'!W$6 &amp;" 2014"), 1), 'Raw Data'!$AL:$AL, "&lt;" &amp; DATE(YEAR("" &amp; LEFT($AV$3, 10)),MONTH("1 " &amp; 'Stats (B)'!W$6 &amp;" 2014") + 1, 1), 'Raw Data'!$C:$C, "*ch*", 'Raw Data'!$D:$D, "&lt;&gt;" &amp; "*ancel*", 'Raw Data'!$D:$D, "&lt;&gt;" &amp; "*ithdraw*" ) )</f>
        <v>0</v>
      </c>
      <c r="X53" s="73"/>
      <c r="Y53" s="73"/>
      <c r="Z53" s="77"/>
      <c r="AA53" s="113">
        <f>(  COUNTIFS('Raw Data'!$P:$P, 'Raw Data'!$B$1, 'Raw Data'!$AL:$AL, "&gt;=" &amp; DATE(YEAR("" &amp; LEFT($AV$3, 10)),MONTH("1 " &amp; 'Stats (B)'!AA$6 &amp;" 2014"), 1), 'Raw Data'!$AL:$AL, "&lt;" &amp; DATE(YEAR("" &amp; LEFT($AV$3, 10)),MONTH("1 " &amp; 'Stats (B)'!AA$6 &amp;" 2014") + 1, 1), 'Raw Data'!$C:$C, "*ch*", 'Raw Data'!$D:$D, "&lt;&gt;" &amp; "*ancel*", 'Raw Data'!$D:$D, "&lt;&gt;" &amp; "*ithdraw*" ) )
+
(  COUNTIFS('Raw Data'!$O:$O, 'Raw Data'!$B$1, 'Raw Data'!$P:$P, "--", 'Raw Data'!$AL:$AL, "&gt;=" &amp; DATE(YEAR("" &amp; LEFT($AV$3, 10)),MONTH("1 " &amp; 'Stats (B)'!AA$6 &amp;" 2014"), 1), 'Raw Data'!$AL:$AL, "&lt;" &amp; DATE(YEAR("" &amp; LEFT($AV$3, 10)),MONTH("1 " &amp; 'Stats (B)'!AA$6 &amp;" 2014") + 1, 1), 'Raw Data'!$C:$C, "*ch*", 'Raw Data'!$D:$D, "&lt;&gt;" &amp; "*ancel*", 'Raw Data'!$D:$D, "&lt;&gt;" &amp; "*ithdraw*" ) )</f>
        <v>0</v>
      </c>
      <c r="AB53" s="73"/>
      <c r="AC53" s="73"/>
      <c r="AD53" s="77"/>
      <c r="AE53" s="113">
        <f>(  COUNTIFS('Raw Data'!$P:$P, 'Raw Data'!$B$1, 'Raw Data'!$AL:$AL, "&gt;=" &amp; DATE(YEAR("" &amp; LEFT($AV$3, 10)),MONTH("1 " &amp; 'Stats (B)'!AE$6 &amp;" 2014"), 1), 'Raw Data'!$AL:$AL, "&lt;" &amp; DATE(YEAR("" &amp; LEFT($AV$3, 10)),MONTH("1 " &amp; 'Stats (B)'!AE$6 &amp;" 2014") + 1, 1), 'Raw Data'!$C:$C, "*ch*", 'Raw Data'!$D:$D, "&lt;&gt;" &amp; "*ancel*", 'Raw Data'!$D:$D, "&lt;&gt;" &amp; "*ithdraw*" ) )
+
(  COUNTIFS('Raw Data'!$O:$O, 'Raw Data'!$B$1, 'Raw Data'!$P:$P, "--", 'Raw Data'!$AL:$AL, "&gt;=" &amp; DATE(YEAR("" &amp; LEFT($AV$3, 10)),MONTH("1 " &amp; 'Stats (B)'!AE$6 &amp;" 2014"), 1), 'Raw Data'!$AL:$AL, "&lt;" &amp; DATE(YEAR("" &amp; LEFT($AV$3, 10)),MONTH("1 " &amp; 'Stats (B)'!AE$6 &amp;" 2014") + 1, 1), 'Raw Data'!$C:$C, "*ch*", 'Raw Data'!$D:$D, "&lt;&gt;" &amp; "*ancel*", 'Raw Data'!$D:$D, "&lt;&gt;" &amp; "*ithdraw*" ) )</f>
        <v>0</v>
      </c>
      <c r="AF53" s="73"/>
      <c r="AG53" s="73"/>
      <c r="AH53" s="77"/>
      <c r="AI53" s="113">
        <f>(  COUNTIFS('Raw Data'!$P:$P, 'Raw Data'!$B$1, 'Raw Data'!$AL:$AL, "&gt;=" &amp; DATE(YEAR("" &amp; LEFT($AV$3, 10)),MONTH("1 " &amp; 'Stats (B)'!AI$6 &amp;" 2014"), 1), 'Raw Data'!$AL:$AL, "&lt;" &amp; DATE(YEAR("" &amp; LEFT($AV$3, 10)),MONTH("1 " &amp; 'Stats (B)'!AI$6 &amp;" 2014") + 1, 1), 'Raw Data'!$C:$C, "*ch*", 'Raw Data'!$D:$D, "&lt;&gt;" &amp; "*ancel*", 'Raw Data'!$D:$D, "&lt;&gt;" &amp; "*ithdraw*" ) )
+
(  COUNTIFS('Raw Data'!$O:$O, 'Raw Data'!$B$1, 'Raw Data'!$P:$P, "--", 'Raw Data'!$AL:$AL, "&gt;=" &amp; DATE(YEAR("" &amp; LEFT($AV$3, 10)),MONTH("1 " &amp; 'Stats (B)'!AI$6 &amp;" 2014"), 1), 'Raw Data'!$AL:$AL, "&lt;" &amp; DATE(YEAR("" &amp; LEFT($AV$3, 10)),MONTH("1 " &amp; 'Stats (B)'!AI$6 &amp;" 2014") + 1, 1), 'Raw Data'!$C:$C, "*ch*", 'Raw Data'!$D:$D, "&lt;&gt;" &amp; "*ancel*", 'Raw Data'!$D:$D, "&lt;&gt;" &amp; "*ithdraw*" ) )</f>
        <v>0</v>
      </c>
      <c r="AJ53" s="73"/>
      <c r="AK53" s="73"/>
      <c r="AL53" s="77"/>
      <c r="AM53" s="113">
        <f>(  COUNTIFS('Raw Data'!$P:$P, 'Raw Data'!$B$1, 'Raw Data'!$AL:$AL, "&gt;=" &amp; DATE(YEAR("" &amp; LEFT($AV$3, 10)),MONTH("1 " &amp; 'Stats (B)'!AM$6 &amp;" 2014"), 1), 'Raw Data'!$AL:$AL, "&lt;" &amp; DATE(YEAR("" &amp; LEFT($AV$3, 10)),MONTH("1 " &amp; 'Stats (B)'!AM$6 &amp;" 2014") + 1, 1), 'Raw Data'!$C:$C, "*ch*", 'Raw Data'!$D:$D, "&lt;&gt;" &amp; "*ancel*", 'Raw Data'!$D:$D, "&lt;&gt;" &amp; "*ithdraw*" ) )
+
(  COUNTIFS('Raw Data'!$O:$O, 'Raw Data'!$B$1, 'Raw Data'!$P:$P, "--", 'Raw Data'!$AL:$AL, "&gt;=" &amp; DATE(YEAR("" &amp; LEFT($AV$3, 10)),MONTH("1 " &amp; 'Stats (B)'!AM$6 &amp;" 2014"), 1), 'Raw Data'!$AL:$AL, "&lt;" &amp; DATE(YEAR("" &amp; LEFT($AV$3, 10)),MONTH("1 " &amp; 'Stats (B)'!AM$6 &amp;" 2014") + 1, 1), 'Raw Data'!$C:$C, "*ch*", 'Raw Data'!$D:$D, "&lt;&gt;" &amp; "*ancel*", 'Raw Data'!$D:$D, "&lt;&gt;" &amp; "*ithdraw*" ) )</f>
        <v>0</v>
      </c>
      <c r="AN53" s="73"/>
      <c r="AO53" s="73"/>
      <c r="AP53" s="77"/>
      <c r="AQ53" s="113">
        <f>(  COUNTIFS('Raw Data'!$P:$P, 'Raw Data'!$B$1, 'Raw Data'!$AL:$AL, "&gt;=" &amp; DATE(YEAR("" &amp; LEFT($AV$3, 10)),MONTH("1 " &amp; 'Stats (B)'!AQ$6 &amp;" 2014"), 1), 'Raw Data'!$AL:$AL, "&lt;" &amp; DATE(YEAR("" &amp; LEFT($AV$3, 10)),MONTH("1 " &amp; 'Stats (B)'!AQ$6 &amp;" 2014") + 1, 1), 'Raw Data'!$C:$C, "*ch*", 'Raw Data'!$D:$D, "&lt;&gt;" &amp; "*ancel*", 'Raw Data'!$D:$D, "&lt;&gt;" &amp; "*ithdraw*" ) )
+
(  COUNTIFS('Raw Data'!$O:$O, 'Raw Data'!$B$1, 'Raw Data'!$P:$P, "--", 'Raw Data'!$AL:$AL, "&gt;=" &amp; DATE(YEAR("" &amp; LEFT($AV$3, 10)),MONTH("1 " &amp; 'Stats (B)'!AQ$6 &amp;" 2014"), 1), 'Raw Data'!$AL:$AL, "&lt;" &amp; DATE(YEAR("" &amp; LEFT($AV$3, 10)),MONTH("1 " &amp; 'Stats (B)'!AQ$6 &amp;" 2014") + 1, 1), 'Raw Data'!$C:$C, "*ch*", 'Raw Data'!$D:$D, "&lt;&gt;" &amp; "*ancel*", 'Raw Data'!$D:$D, "&lt;&gt;" &amp; "*ithdraw*" ) )</f>
        <v>0</v>
      </c>
      <c r="AR53" s="73"/>
      <c r="AS53" s="73"/>
      <c r="AT53" s="77"/>
      <c r="AU53" s="113">
        <f>(  COUNTIFS('Raw Data'!$P:$P, 'Raw Data'!$B$1, 'Raw Data'!$AL:$AL,"&lt;=" &amp;DATE(MID($AV$3, 15, 4), MONTH("1 " &amp; AU$6 &amp; " " &amp; MID($AV$3, 15, 4)) + 1, 0 ), 'Raw Data'!$AL:$AL,"&gt;" &amp;DATE(MID($AV$3, 15, 4), MONTH("1 " &amp; AU$6 &amp; " " &amp; MID($AV$3, 15, 4)), 0 ), 'Raw Data'!$C:$C, "*ch*", 'Raw Data'!$D:$D, "&lt;&gt;" &amp; "*ancel*", 'Raw Data'!$D:$D, "&lt;&gt;" &amp; "*ithdraw*" ) )
+
(  COUNTIFS('Raw Data'!$O:$O, 'Raw Data'!$B$1, 'Raw Data'!$P:$P, "--", 'Raw Data'!$AL:$AL,"&lt;=" &amp;DATE(MID($AV$3, 15, 4), MONTH("1 " &amp; AU$6 &amp; " " &amp; MID($AV$3, 15, 4)) + 1, 0 ), 'Raw Data'!$AL:$AL,"&gt;" &amp;DATE(MID($AV$3, 15, 4), MONTH("1 " &amp; AU$6 &amp; " " &amp; MID($AV$3, 15, 4)), 0 ), 'Raw Data'!$C:$C, "*ch*", 'Raw Data'!$D:$D, "&lt;&gt;" &amp; "*ancel*", 'Raw Data'!$D:$D, "&lt;&gt;" &amp; "*ithdraw*" ) )</f>
        <v>0</v>
      </c>
      <c r="AV53" s="73"/>
      <c r="AW53" s="73"/>
      <c r="AX53" s="77"/>
      <c r="AY53" s="113">
        <f>(  COUNTIFS('Raw Data'!$P:$P, 'Raw Data'!$B$1, 'Raw Data'!$AL:$AL,"&lt;=" &amp;DATE(MID($AV$3, 15, 4), MONTH("1 " &amp; AY$6 &amp; " " &amp; MID($AV$3, 15, 4)) + 1, 0 ), 'Raw Data'!$AL:$AL,"&gt;" &amp;DATE(MID($AV$3, 15, 4), MONTH("1 " &amp; AY$6 &amp; " " &amp; MID($AV$3, 15, 4)), 0 ), 'Raw Data'!$C:$C, "*ch*", 'Raw Data'!$D:$D, "&lt;&gt;" &amp; "*ancel*", 'Raw Data'!$D:$D, "&lt;&gt;" &amp; "*ithdraw*" ) )
+
(  COUNTIFS('Raw Data'!$O:$O, 'Raw Data'!$B$1, 'Raw Data'!$P:$P, "--", 'Raw Data'!$AL:$AL,"&lt;=" &amp;DATE(MID($AV$3, 15, 4), MONTH("1 " &amp; AY$6 &amp; " " &amp; MID($AV$3, 15, 4)) + 1, 0 ), 'Raw Data'!$AL:$AL,"&gt;" &amp;DATE(MID($AV$3, 15, 4), MONTH("1 " &amp; AY$6 &amp; " " &amp; MID($AV$3, 15, 4)), 0 ), 'Raw Data'!$C:$C, "*ch*", 'Raw Data'!$D:$D, "&lt;&gt;" &amp; "*ancel*", 'Raw Data'!$D:$D, "&lt;&gt;" &amp; "*ithdraw*" ) )</f>
        <v>0</v>
      </c>
      <c r="AZ53" s="73"/>
      <c r="BA53" s="73"/>
      <c r="BB53" s="77"/>
      <c r="BC53" s="113">
        <f>(  COUNTIFS('Raw Data'!$P:$P, 'Raw Data'!$B$1, 'Raw Data'!$AL:$AL,"&lt;=" &amp;DATE(MID($AV$3, 15, 4), MONTH("1 " &amp; BC$6 &amp; " " &amp; MID($AV$3, 15, 4)) + 1, 0 ), 'Raw Data'!$AL:$AL,"&gt;" &amp;DATE(MID($AV$3, 15, 4), MONTH("1 " &amp; BC$6 &amp; " " &amp; MID($AV$3, 15, 4)), 0 ), 'Raw Data'!$C:$C, "*ch*", 'Raw Data'!$D:$D, "&lt;&gt;" &amp; "*ancel*", 'Raw Data'!$D:$D, "&lt;&gt;" &amp; "*ithdraw*" ) )
+
(  COUNTIFS('Raw Data'!$O:$O, 'Raw Data'!$B$1, 'Raw Data'!$P:$P, "--", 'Raw Data'!$AL:$AL,"&lt;=" &amp;DATE(MID($AV$3, 15, 4), MONTH("1 " &amp; BC$6 &amp; " " &amp; MID($AV$3, 15, 4)) + 1, 0 ), 'Raw Data'!$AL:$AL,"&gt;" &amp;DATE(MID($AV$3, 15, 4), MONTH("1 " &amp; BC$6 &amp; " " &amp; MID($AV$3, 15, 4)), 0 ), 'Raw Data'!$C:$C, "*ch*", 'Raw Data'!$D:$D, "&lt;&gt;" &amp; "*ancel*", 'Raw Data'!$D:$D, "&lt;&gt;" &amp; "*ithdraw*" ) )</f>
        <v>0</v>
      </c>
      <c r="BD53" s="73"/>
      <c r="BE53" s="73"/>
      <c r="BF53" s="77"/>
    </row>
    <row r="54" ht="13.5" customHeight="1">
      <c r="A54" s="75" t="s">
        <v>199</v>
      </c>
      <c r="B54" s="73"/>
      <c r="C54" s="73"/>
      <c r="D54" s="73"/>
      <c r="E54" s="73"/>
      <c r="F54" s="73"/>
      <c r="G54" s="73"/>
      <c r="H54" s="73"/>
      <c r="I54" s="73"/>
      <c r="J54" s="77"/>
      <c r="K54" s="113">
        <f>(  COUNTIFS('Raw Data'!$P:$P, 'Raw Data'!$B$1, 'Raw Data'!$AL:$AL, "&gt;=" &amp; DATE(YEAR("" &amp; LEFT($AV$3, 10)),MONTH("1 " &amp; 'Stats (B)'!K$6 &amp;" 2014"), 1), 'Raw Data'!$AL:$AL, "&lt;" &amp; DATE(YEAR("" &amp; LEFT($AV$3, 10)),MONTH("1 " &amp; 'Stats (B)'!K$6 &amp;" 2014") + 1, 1), 'Raw Data'!$C:$C, "*av*", 'Raw Data'!$D:$D, "&lt;&gt;" &amp; "*ancel*", 'Raw Data'!$D:$D, "&lt;&gt;" &amp; "*ithdraw*" ) )
+
(  COUNTIFS('Raw Data'!$O:$O, 'Raw Data'!$B$1, 'Raw Data'!$P:$P, "--", 'Raw Data'!$AL:$AL, "&gt;=" &amp; DATE(YEAR("" &amp; LEFT($AV$3, 10)),MONTH("1 " &amp; 'Stats (B)'!K$6 &amp;" 2014"), 1), 'Raw Data'!$AL:$AL, "&lt;" &amp; DATE(YEAR("" &amp; LEFT($AV$3, 10)),MONTH("1 " &amp; 'Stats (B)'!K$6 &amp;" 2014") + 1, 1), 'Raw Data'!$C:$C, "*av*", 'Raw Data'!$D:$D, "&lt;&gt;" &amp; "*ancel*", 'Raw Data'!$D:$D, "&lt;&gt;" &amp; "*ithdraw*" ) )</f>
        <v>0</v>
      </c>
      <c r="L54" s="73"/>
      <c r="M54" s="73"/>
      <c r="N54" s="77"/>
      <c r="O54" s="113">
        <f>(  COUNTIFS('Raw Data'!$P:$P, 'Raw Data'!$B$1, 'Raw Data'!$AL:$AL, "&gt;=" &amp; DATE(YEAR("" &amp; LEFT($AV$3, 10)),MONTH("1 " &amp; 'Stats (B)'!O$6 &amp;" 2014"), 1), 'Raw Data'!$AL:$AL, "&lt;" &amp; DATE(YEAR("" &amp; LEFT($AV$3, 10)),MONTH("1 " &amp; 'Stats (B)'!O$6 &amp;" 2014") + 1, 1), 'Raw Data'!$C:$C, "*av*", 'Raw Data'!$D:$D, "&lt;&gt;" &amp; "*ancel*", 'Raw Data'!$D:$D, "&lt;&gt;" &amp; "*ithdraw*" ) )
+
(  COUNTIFS('Raw Data'!$O:$O, 'Raw Data'!$B$1, 'Raw Data'!$P:$P, "--", 'Raw Data'!$AL:$AL, "&gt;=" &amp; DATE(YEAR("" &amp; LEFT($AV$3, 10)),MONTH("1 " &amp; 'Stats (B)'!O$6 &amp;" 2014"), 1), 'Raw Data'!$AL:$AL, "&lt;" &amp; DATE(YEAR("" &amp; LEFT($AV$3, 10)),MONTH("1 " &amp; 'Stats (B)'!O$6 &amp;" 2014") + 1, 1), 'Raw Data'!$C:$C, "*av*", 'Raw Data'!$D:$D, "&lt;&gt;" &amp; "*ancel*", 'Raw Data'!$D:$D, "&lt;&gt;" &amp; "*ithdraw*" ) )</f>
        <v>0</v>
      </c>
      <c r="P54" s="73"/>
      <c r="Q54" s="73"/>
      <c r="R54" s="77"/>
      <c r="S54" s="113">
        <f>(  COUNTIFS('Raw Data'!$P:$P, 'Raw Data'!$B$1, 'Raw Data'!$AL:$AL, "&gt;=" &amp; DATE(YEAR("" &amp; LEFT($AV$3, 10)),MONTH("1 " &amp; 'Stats (B)'!S$6 &amp;" 2014"), 1), 'Raw Data'!$AL:$AL, "&lt;" &amp; DATE(YEAR("" &amp; LEFT($AV$3, 10)),MONTH("1 " &amp; 'Stats (B)'!S$6 &amp;" 2014") + 1, 1), 'Raw Data'!$C:$C, "*av*", 'Raw Data'!$D:$D, "&lt;&gt;" &amp; "*ancel*", 'Raw Data'!$D:$D, "&lt;&gt;" &amp; "*ithdraw*" ) )
+
(  COUNTIFS('Raw Data'!$O:$O, 'Raw Data'!$B$1, 'Raw Data'!$P:$P, "--", 'Raw Data'!$AL:$AL, "&gt;=" &amp; DATE(YEAR("" &amp; LEFT($AV$3, 10)),MONTH("1 " &amp; 'Stats (B)'!S$6 &amp;" 2014"), 1), 'Raw Data'!$AL:$AL, "&lt;" &amp; DATE(YEAR("" &amp; LEFT($AV$3, 10)),MONTH("1 " &amp; 'Stats (B)'!S$6 &amp;" 2014") + 1, 1), 'Raw Data'!$C:$C, "*av*", 'Raw Data'!$D:$D, "&lt;&gt;" &amp; "*ancel*", 'Raw Data'!$D:$D, "&lt;&gt;" &amp; "*ithdraw*" ) )</f>
        <v>0</v>
      </c>
      <c r="T54" s="73"/>
      <c r="U54" s="73"/>
      <c r="V54" s="77"/>
      <c r="W54" s="113">
        <f>(  COUNTIFS('Raw Data'!$P:$P, 'Raw Data'!$B$1, 'Raw Data'!$AL:$AL, "&gt;=" &amp; DATE(YEAR("" &amp; LEFT($AV$3, 10)),MONTH("1 " &amp; 'Stats (B)'!W$6 &amp;" 2014"), 1), 'Raw Data'!$AL:$AL, "&lt;" &amp; DATE(YEAR("" &amp; LEFT($AV$3, 10)),MONTH("1 " &amp; 'Stats (B)'!W$6 &amp;" 2014") + 1, 1), 'Raw Data'!$C:$C, "*av*", 'Raw Data'!$D:$D, "&lt;&gt;" &amp; "*ancel*", 'Raw Data'!$D:$D, "&lt;&gt;" &amp; "*ithdraw*" ) )
+
(  COUNTIFS('Raw Data'!$O:$O, 'Raw Data'!$B$1, 'Raw Data'!$P:$P, "--", 'Raw Data'!$AL:$AL, "&gt;=" &amp; DATE(YEAR("" &amp; LEFT($AV$3, 10)),MONTH("1 " &amp; 'Stats (B)'!W$6 &amp;" 2014"), 1), 'Raw Data'!$AL:$AL, "&lt;" &amp; DATE(YEAR("" &amp; LEFT($AV$3, 10)),MONTH("1 " &amp; 'Stats (B)'!W$6 &amp;" 2014") + 1, 1), 'Raw Data'!$C:$C, "*av*", 'Raw Data'!$D:$D, "&lt;&gt;" &amp; "*ancel*", 'Raw Data'!$D:$D, "&lt;&gt;" &amp; "*ithdraw*" ) )</f>
        <v>0</v>
      </c>
      <c r="X54" s="73"/>
      <c r="Y54" s="73"/>
      <c r="Z54" s="77"/>
      <c r="AA54" s="113">
        <f>(  COUNTIFS('Raw Data'!$P:$P, 'Raw Data'!$B$1, 'Raw Data'!$AL:$AL, "&gt;=" &amp; DATE(YEAR("" &amp; LEFT($AV$3, 10)),MONTH("1 " &amp; 'Stats (B)'!AA$6 &amp;" 2014"), 1), 'Raw Data'!$AL:$AL, "&lt;" &amp; DATE(YEAR("" &amp; LEFT($AV$3, 10)),MONTH("1 " &amp; 'Stats (B)'!AA$6 &amp;" 2014") + 1, 1), 'Raw Data'!$C:$C, "*av*", 'Raw Data'!$D:$D, "&lt;&gt;" &amp; "*ancel*", 'Raw Data'!$D:$D, "&lt;&gt;" &amp; "*ithdraw*" ) )
+
(  COUNTIFS('Raw Data'!$O:$O, 'Raw Data'!$B$1, 'Raw Data'!$P:$P, "--", 'Raw Data'!$AL:$AL, "&gt;=" &amp; DATE(YEAR("" &amp; LEFT($AV$3, 10)),MONTH("1 " &amp; 'Stats (B)'!AA$6 &amp;" 2014"), 1), 'Raw Data'!$AL:$AL, "&lt;" &amp; DATE(YEAR("" &amp; LEFT($AV$3, 10)),MONTH("1 " &amp; 'Stats (B)'!AA$6 &amp;" 2014") + 1, 1), 'Raw Data'!$C:$C, "*av*", 'Raw Data'!$D:$D, "&lt;&gt;" &amp; "*ancel*", 'Raw Data'!$D:$D, "&lt;&gt;" &amp; "*ithdraw*" ) )</f>
        <v>0</v>
      </c>
      <c r="AB54" s="73"/>
      <c r="AC54" s="73"/>
      <c r="AD54" s="77"/>
      <c r="AE54" s="113">
        <f>(  COUNTIFS('Raw Data'!$P:$P, 'Raw Data'!$B$1, 'Raw Data'!$AL:$AL, "&gt;=" &amp; DATE(YEAR("" &amp; LEFT($AV$3, 10)),MONTH("1 " &amp; 'Stats (B)'!AE$6 &amp;" 2014"), 1), 'Raw Data'!$AL:$AL, "&lt;" &amp; DATE(YEAR("" &amp; LEFT($AV$3, 10)),MONTH("1 " &amp; 'Stats (B)'!AE$6 &amp;" 2014") + 1, 1), 'Raw Data'!$C:$C, "*av*", 'Raw Data'!$D:$D, "&lt;&gt;" &amp; "*ancel*", 'Raw Data'!$D:$D, "&lt;&gt;" &amp; "*ithdraw*" ) )
+
(  COUNTIFS('Raw Data'!$O:$O, 'Raw Data'!$B$1, 'Raw Data'!$P:$P, "--", 'Raw Data'!$AL:$AL, "&gt;=" &amp; DATE(YEAR("" &amp; LEFT($AV$3, 10)),MONTH("1 " &amp; 'Stats (B)'!AE$6 &amp;" 2014"), 1), 'Raw Data'!$AL:$AL, "&lt;" &amp; DATE(YEAR("" &amp; LEFT($AV$3, 10)),MONTH("1 " &amp; 'Stats (B)'!AE$6 &amp;" 2014") + 1, 1), 'Raw Data'!$C:$C, "*av*", 'Raw Data'!$D:$D, "&lt;&gt;" &amp; "*ancel*", 'Raw Data'!$D:$D, "&lt;&gt;" &amp; "*ithdraw*" ) )</f>
        <v>0</v>
      </c>
      <c r="AF54" s="73"/>
      <c r="AG54" s="73"/>
      <c r="AH54" s="77"/>
      <c r="AI54" s="113">
        <f>(  COUNTIFS('Raw Data'!$P:$P, 'Raw Data'!$B$1, 'Raw Data'!$AL:$AL, "&gt;=" &amp; DATE(YEAR("" &amp; LEFT($AV$3, 10)),MONTH("1 " &amp; 'Stats (B)'!AI$6 &amp;" 2014"), 1), 'Raw Data'!$AL:$AL, "&lt;" &amp; DATE(YEAR("" &amp; LEFT($AV$3, 10)),MONTH("1 " &amp; 'Stats (B)'!AI$6 &amp;" 2014") + 1, 1), 'Raw Data'!$C:$C, "*av*", 'Raw Data'!$D:$D, "&lt;&gt;" &amp; "*ancel*", 'Raw Data'!$D:$D, "&lt;&gt;" &amp; "*ithdraw*" ) )
+
(  COUNTIFS('Raw Data'!$O:$O, 'Raw Data'!$B$1, 'Raw Data'!$P:$P, "--", 'Raw Data'!$AL:$AL, "&gt;=" &amp; DATE(YEAR("" &amp; LEFT($AV$3, 10)),MONTH("1 " &amp; 'Stats (B)'!AI$6 &amp;" 2014"), 1), 'Raw Data'!$AL:$AL, "&lt;" &amp; DATE(YEAR("" &amp; LEFT($AV$3, 10)),MONTH("1 " &amp; 'Stats (B)'!AI$6 &amp;" 2014") + 1, 1), 'Raw Data'!$C:$C, "*av*", 'Raw Data'!$D:$D, "&lt;&gt;" &amp; "*ancel*", 'Raw Data'!$D:$D, "&lt;&gt;" &amp; "*ithdraw*" ) )</f>
        <v>0</v>
      </c>
      <c r="AJ54" s="73"/>
      <c r="AK54" s="73"/>
      <c r="AL54" s="77"/>
      <c r="AM54" s="113">
        <f>(  COUNTIFS('Raw Data'!$P:$P, 'Raw Data'!$B$1, 'Raw Data'!$AL:$AL, "&gt;=" &amp; DATE(YEAR("" &amp; LEFT($AV$3, 10)),MONTH("1 " &amp; 'Stats (B)'!AM$6 &amp;" 2014"), 1), 'Raw Data'!$AL:$AL, "&lt;" &amp; DATE(YEAR("" &amp; LEFT($AV$3, 10)),MONTH("1 " &amp; 'Stats (B)'!AM$6 &amp;" 2014") + 1, 1), 'Raw Data'!$C:$C, "*av*", 'Raw Data'!$D:$D, "&lt;&gt;" &amp; "*ancel*", 'Raw Data'!$D:$D, "&lt;&gt;" &amp; "*ithdraw*" ) )
+
(  COUNTIFS('Raw Data'!$O:$O, 'Raw Data'!$B$1, 'Raw Data'!$P:$P, "--", 'Raw Data'!$AL:$AL, "&gt;=" &amp; DATE(YEAR("" &amp; LEFT($AV$3, 10)),MONTH("1 " &amp; 'Stats (B)'!AM$6 &amp;" 2014"), 1), 'Raw Data'!$AL:$AL, "&lt;" &amp; DATE(YEAR("" &amp; LEFT($AV$3, 10)),MONTH("1 " &amp; 'Stats (B)'!AM$6 &amp;" 2014") + 1, 1), 'Raw Data'!$C:$C, "*av*", 'Raw Data'!$D:$D, "&lt;&gt;" &amp; "*ancel*", 'Raw Data'!$D:$D, "&lt;&gt;" &amp; "*ithdraw*" ) )</f>
        <v>0</v>
      </c>
      <c r="AN54" s="73"/>
      <c r="AO54" s="73"/>
      <c r="AP54" s="77"/>
      <c r="AQ54" s="113">
        <f>(  COUNTIFS('Raw Data'!$P:$P, 'Raw Data'!$B$1, 'Raw Data'!$AL:$AL, "&gt;=" &amp; DATE(YEAR("" &amp; LEFT($AV$3, 10)),MONTH("1 " &amp; 'Stats (B)'!AQ$6 &amp;" 2014"), 1), 'Raw Data'!$AL:$AL, "&lt;" &amp; DATE(YEAR("" &amp; LEFT($AV$3, 10)),MONTH("1 " &amp; 'Stats (B)'!AQ$6 &amp;" 2014") + 1, 1), 'Raw Data'!$C:$C, "*av*", 'Raw Data'!$D:$D, "&lt;&gt;" &amp; "*ancel*", 'Raw Data'!$D:$D, "&lt;&gt;" &amp; "*ithdraw*" ) )
+
(  COUNTIFS('Raw Data'!$O:$O, 'Raw Data'!$B$1, 'Raw Data'!$P:$P, "--", 'Raw Data'!$AL:$AL, "&gt;=" &amp; DATE(YEAR("" &amp; LEFT($AV$3, 10)),MONTH("1 " &amp; 'Stats (B)'!AQ$6 &amp;" 2014"), 1), 'Raw Data'!$AL:$AL, "&lt;" &amp; DATE(YEAR("" &amp; LEFT($AV$3, 10)),MONTH("1 " &amp; 'Stats (B)'!AQ$6 &amp;" 2014") + 1, 1), 'Raw Data'!$C:$C, "*av*", 'Raw Data'!$D:$D, "&lt;&gt;" &amp; "*ancel*", 'Raw Data'!$D:$D, "&lt;&gt;" &amp; "*ithdraw*" ) )</f>
        <v>0</v>
      </c>
      <c r="AR54" s="73"/>
      <c r="AS54" s="73"/>
      <c r="AT54" s="77"/>
      <c r="AU54" s="113">
        <f>(  COUNTIFS('Raw Data'!$P:$P, 'Raw Data'!$B$1, 'Raw Data'!$AL:$AL,"&lt;=" &amp;DATE(MID($AV$3, 15, 4), MONTH("1 " &amp; AU$6 &amp; " " &amp; MID($AV$3, 15, 4)) + 1, 0 ), 'Raw Data'!$AL:$AL,"&gt;" &amp;DATE(MID($AV$3, 15, 4), MONTH("1 " &amp; AU$6 &amp; " " &amp; MID($AV$3, 15, 4)), 0 ), 'Raw Data'!$C:$C, "*av*", 'Raw Data'!$D:$D, "&lt;&gt;" &amp; "*ancel*", 'Raw Data'!$D:$D, "&lt;&gt;" &amp; "*ithdraw*" ) )
+
(  COUNTIFS('Raw Data'!$O:$O, 'Raw Data'!$B$1, 'Raw Data'!$P:$P, "--", 'Raw Data'!$AL:$AL,"&lt;=" &amp;DATE(MID($AV$3, 15, 4), MONTH("1 " &amp; AU$6 &amp; " " &amp; MID($AV$3, 15, 4)) + 1, 0 ), 'Raw Data'!$AL:$AL,"&gt;" &amp;DATE(MID($AV$3, 15, 4), MONTH("1 " &amp; AU$6 &amp; " " &amp; MID($AV$3, 15, 4)), 0 ), 'Raw Data'!$C:$C, "*av*", 'Raw Data'!$D:$D, "&lt;&gt;" &amp; "*ancel*", 'Raw Data'!$D:$D, "&lt;&gt;" &amp; "*ithdraw*" ) )</f>
        <v>0</v>
      </c>
      <c r="AV54" s="73"/>
      <c r="AW54" s="73"/>
      <c r="AX54" s="77"/>
      <c r="AY54" s="113">
        <f>(  COUNTIFS('Raw Data'!$P:$P, 'Raw Data'!$B$1, 'Raw Data'!$AL:$AL,"&lt;=" &amp;DATE(MID($AV$3, 15, 4), MONTH("1 " &amp; AY$6 &amp; " " &amp; MID($AV$3, 15, 4)) + 1, 0 ), 'Raw Data'!$AL:$AL,"&gt;" &amp;DATE(MID($AV$3, 15, 4), MONTH("1 " &amp; AY$6 &amp; " " &amp; MID($AV$3, 15, 4)), 0 ), 'Raw Data'!$C:$C, "*av*", 'Raw Data'!$D:$D, "&lt;&gt;" &amp; "*ancel*", 'Raw Data'!$D:$D, "&lt;&gt;" &amp; "*ithdraw*" ) )
+
(  COUNTIFS('Raw Data'!$O:$O, 'Raw Data'!$B$1, 'Raw Data'!$P:$P, "--", 'Raw Data'!$AL:$AL,"&lt;=" &amp;DATE(MID($AV$3, 15, 4), MONTH("1 " &amp; AY$6 &amp; " " &amp; MID($AV$3, 15, 4)) + 1, 0 ), 'Raw Data'!$AL:$AL,"&gt;" &amp;DATE(MID($AV$3, 15, 4), MONTH("1 " &amp; AY$6 &amp; " " &amp; MID($AV$3, 15, 4)), 0 ), 'Raw Data'!$C:$C, "*av*", 'Raw Data'!$D:$D, "&lt;&gt;" &amp; "*ancel*", 'Raw Data'!$D:$D, "&lt;&gt;" &amp; "*ithdraw*" ) )</f>
        <v>0</v>
      </c>
      <c r="AZ54" s="73"/>
      <c r="BA54" s="73"/>
      <c r="BB54" s="77"/>
      <c r="BC54" s="113">
        <f>(  COUNTIFS('Raw Data'!$P:$P, 'Raw Data'!$B$1, 'Raw Data'!$AL:$AL,"&lt;=" &amp;DATE(MID($AV$3, 15, 4), MONTH("1 " &amp; BC$6 &amp; " " &amp; MID($AV$3, 15, 4)) + 1, 0 ), 'Raw Data'!$AL:$AL,"&gt;" &amp;DATE(MID($AV$3, 15, 4), MONTH("1 " &amp; BC$6 &amp; " " &amp; MID($AV$3, 15, 4)), 0 ), 'Raw Data'!$C:$C, "*av*", 'Raw Data'!$D:$D, "&lt;&gt;" &amp; "*ancel*", 'Raw Data'!$D:$D, "&lt;&gt;" &amp; "*ithdraw*" ) )
+
(  COUNTIFS('Raw Data'!$O:$O, 'Raw Data'!$B$1, 'Raw Data'!$P:$P, "--", 'Raw Data'!$AL:$AL,"&lt;=" &amp;DATE(MID($AV$3, 15, 4), MONTH("1 " &amp; BC$6 &amp; " " &amp; MID($AV$3, 15, 4)) + 1, 0 ), 'Raw Data'!$AL:$AL,"&gt;" &amp;DATE(MID($AV$3, 15, 4), MONTH("1 " &amp; BC$6 &amp; " " &amp; MID($AV$3, 15, 4)), 0 ), 'Raw Data'!$C:$C, "*av*", 'Raw Data'!$D:$D, "&lt;&gt;" &amp; "*ancel*", 'Raw Data'!$D:$D, "&lt;&gt;" &amp; "*ithdraw*" ) )</f>
        <v>0</v>
      </c>
      <c r="BD54" s="73"/>
      <c r="BE54" s="73"/>
      <c r="BF54" s="77"/>
    </row>
    <row r="55" ht="12.75" customHeight="1">
      <c r="A55" s="75" t="s">
        <v>200</v>
      </c>
      <c r="B55" s="73"/>
      <c r="C55" s="73"/>
      <c r="D55" s="73"/>
      <c r="E55" s="73"/>
      <c r="F55" s="73"/>
      <c r="G55" s="73"/>
      <c r="H55" s="73"/>
      <c r="I55" s="73"/>
      <c r="J55" s="77"/>
      <c r="K55" s="113">
        <f>(  COUNTIFS('Raw Data'!$P:$P, 'Raw Data'!$B$1, 'Raw Data'!$AL:$AL, "&gt;=" &amp; DATE(YEAR("" &amp; LEFT($AV$3, 10)),MONTH("1 " &amp; 'Stats (B)'!K$6 &amp;" 2014"), 1), 'Raw Data'!$AL:$AL, "&lt;" &amp; DATE(YEAR("" &amp; LEFT($AV$3, 10)),MONTH("1 " &amp; 'Stats (B)'!K$6 &amp;" 2014") + 1, 1), 'Raw Data'!$G:$G, "*o", 'Raw Data'!$D:$D, "&lt;&gt;" &amp; "*ancel*", 'Raw Data'!$D:$D, "&lt;&gt;" &amp; "*ithdraw*" ) )
+
(  COUNTIFS('Raw Data'!$O:$O, 'Raw Data'!$B$1, 'Raw Data'!$P:$P, "--", 'Raw Data'!$AL:$AL, "&gt;=" &amp; DATE(YEAR("" &amp; LEFT($AV$3, 10)),MONTH("1 " &amp; 'Stats (B)'!K$6 &amp;" 2014"), 1), 'Raw Data'!$AL:$AL, "&lt;" &amp; DATE(YEAR("" &amp; LEFT($AV$3, 10)),MONTH("1 " &amp; 'Stats (B)'!K$6 &amp;" 2014") + 1, 1), 'Raw Data'!$G:$G, "*o", 'Raw Data'!$D:$D, "&lt;&gt;" &amp; "*ancel*", 'Raw Data'!$D:$D, "&lt;&gt;" &amp; "*ithdraw*" ) )</f>
        <v>0</v>
      </c>
      <c r="L55" s="73"/>
      <c r="M55" s="73"/>
      <c r="N55" s="77"/>
      <c r="O55" s="113">
        <f>(  COUNTIFS('Raw Data'!$P:$P, 'Raw Data'!$B$1, 'Raw Data'!$AL:$AL, "&gt;=" &amp; DATE(YEAR("" &amp; LEFT($AV$3, 10)),MONTH("1 " &amp; 'Stats (B)'!O$6 &amp;" 2014"), 1), 'Raw Data'!$AL:$AL, "&lt;" &amp; DATE(YEAR("" &amp; LEFT($AV$3, 10)),MONTH("1 " &amp; 'Stats (B)'!O$6 &amp;" 2014") + 1, 1), 'Raw Data'!$G:$G, "*o", 'Raw Data'!$D:$D, "&lt;&gt;" &amp; "*ancel*", 'Raw Data'!$D:$D, "&lt;&gt;" &amp; "*ithdraw*" ) )
+
(  COUNTIFS('Raw Data'!$O:$O, 'Raw Data'!$B$1, 'Raw Data'!$P:$P, "--", 'Raw Data'!$AL:$AL, "&gt;=" &amp; DATE(YEAR("" &amp; LEFT($AV$3, 10)),MONTH("1 " &amp; 'Stats (B)'!O$6 &amp;" 2014"), 1), 'Raw Data'!$AL:$AL, "&lt;" &amp; DATE(YEAR("" &amp; LEFT($AV$3, 10)),MONTH("1 " &amp; 'Stats (B)'!O$6 &amp;" 2014") + 1, 1), 'Raw Data'!$G:$G, "*o", 'Raw Data'!$D:$D, "&lt;&gt;" &amp; "*ancel*", 'Raw Data'!$D:$D, "&lt;&gt;" &amp; "*ithdraw*" ) )</f>
        <v>0</v>
      </c>
      <c r="P55" s="73"/>
      <c r="Q55" s="73"/>
      <c r="R55" s="77"/>
      <c r="S55" s="113">
        <f>(  COUNTIFS('Raw Data'!$P:$P, 'Raw Data'!$B$1, 'Raw Data'!$AL:$AL, "&gt;=" &amp; DATE(YEAR("" &amp; LEFT($AV$3, 10)),MONTH("1 " &amp; 'Stats (B)'!S$6 &amp;" 2014"), 1), 'Raw Data'!$AL:$AL, "&lt;" &amp; DATE(YEAR("" &amp; LEFT($AV$3, 10)),MONTH("1 " &amp; 'Stats (B)'!S$6 &amp;" 2014") + 1, 1), 'Raw Data'!$G:$G, "*o", 'Raw Data'!$D:$D, "&lt;&gt;" &amp; "*ancel*", 'Raw Data'!$D:$D, "&lt;&gt;" &amp; "*ithdraw*" ) )
+
(  COUNTIFS('Raw Data'!$O:$O, 'Raw Data'!$B$1, 'Raw Data'!$P:$P, "--", 'Raw Data'!$AL:$AL, "&gt;=" &amp; DATE(YEAR("" &amp; LEFT($AV$3, 10)),MONTH("1 " &amp; 'Stats (B)'!S$6 &amp;" 2014"), 1), 'Raw Data'!$AL:$AL, "&lt;" &amp; DATE(YEAR("" &amp; LEFT($AV$3, 10)),MONTH("1 " &amp; 'Stats (B)'!S$6 &amp;" 2014") + 1, 1), 'Raw Data'!$G:$G, "*o", 'Raw Data'!$D:$D, "&lt;&gt;" &amp; "*ancel*", 'Raw Data'!$D:$D, "&lt;&gt;" &amp; "*ithdraw*" ) )</f>
        <v>0</v>
      </c>
      <c r="T55" s="73"/>
      <c r="U55" s="73"/>
      <c r="V55" s="77"/>
      <c r="W55" s="113">
        <f>(  COUNTIFS('Raw Data'!$P:$P, 'Raw Data'!$B$1, 'Raw Data'!$AL:$AL, "&gt;=" &amp; DATE(YEAR("" &amp; LEFT($AV$3, 10)),MONTH("1 " &amp; 'Stats (B)'!W$6 &amp;" 2014"), 1), 'Raw Data'!$AL:$AL, "&lt;" &amp; DATE(YEAR("" &amp; LEFT($AV$3, 10)),MONTH("1 " &amp; 'Stats (B)'!W$6 &amp;" 2014") + 1, 1), 'Raw Data'!$G:$G, "*o", 'Raw Data'!$D:$D, "&lt;&gt;" &amp; "*ancel*", 'Raw Data'!$D:$D, "&lt;&gt;" &amp; "*ithdraw*" ) )
+
(  COUNTIFS('Raw Data'!$O:$O, 'Raw Data'!$B$1, 'Raw Data'!$P:$P, "--", 'Raw Data'!$AL:$AL, "&gt;=" &amp; DATE(YEAR("" &amp; LEFT($AV$3, 10)),MONTH("1 " &amp; 'Stats (B)'!W$6 &amp;" 2014"), 1), 'Raw Data'!$AL:$AL, "&lt;" &amp; DATE(YEAR("" &amp; LEFT($AV$3, 10)),MONTH("1 " &amp; 'Stats (B)'!W$6 &amp;" 2014") + 1, 1), 'Raw Data'!$G:$G, "*o", 'Raw Data'!$D:$D, "&lt;&gt;" &amp; "*ancel*", 'Raw Data'!$D:$D, "&lt;&gt;" &amp; "*ithdraw*" ) )</f>
        <v>0</v>
      </c>
      <c r="X55" s="73"/>
      <c r="Y55" s="73"/>
      <c r="Z55" s="77"/>
      <c r="AA55" s="113">
        <f>(  COUNTIFS('Raw Data'!$P:$P, 'Raw Data'!$B$1, 'Raw Data'!$AL:$AL, "&gt;=" &amp; DATE(YEAR("" &amp; LEFT($AV$3, 10)),MONTH("1 " &amp; 'Stats (B)'!AA$6 &amp;" 2014"), 1), 'Raw Data'!$AL:$AL, "&lt;" &amp; DATE(YEAR("" &amp; LEFT($AV$3, 10)),MONTH("1 " &amp; 'Stats (B)'!AA$6 &amp;" 2014") + 1, 1), 'Raw Data'!$G:$G, "*o", 'Raw Data'!$D:$D, "&lt;&gt;" &amp; "*ancel*", 'Raw Data'!$D:$D, "&lt;&gt;" &amp; "*ithdraw*" ) )
+
(  COUNTIFS('Raw Data'!$O:$O, 'Raw Data'!$B$1, 'Raw Data'!$P:$P, "--", 'Raw Data'!$AL:$AL, "&gt;=" &amp; DATE(YEAR("" &amp; LEFT($AV$3, 10)),MONTH("1 " &amp; 'Stats (B)'!AA$6 &amp;" 2014"), 1), 'Raw Data'!$AL:$AL, "&lt;" &amp; DATE(YEAR("" &amp; LEFT($AV$3, 10)),MONTH("1 " &amp; 'Stats (B)'!AA$6 &amp;" 2014") + 1, 1), 'Raw Data'!$G:$G, "*o", 'Raw Data'!$D:$D, "&lt;&gt;" &amp; "*ancel*", 'Raw Data'!$D:$D, "&lt;&gt;" &amp; "*ithdraw*" ) )</f>
        <v>0</v>
      </c>
      <c r="AB55" s="73"/>
      <c r="AC55" s="73"/>
      <c r="AD55" s="77"/>
      <c r="AE55" s="113">
        <f>(  COUNTIFS('Raw Data'!$P:$P, 'Raw Data'!$B$1, 'Raw Data'!$AL:$AL, "&gt;=" &amp; DATE(YEAR("" &amp; LEFT($AV$3, 10)),MONTH("1 " &amp; 'Stats (B)'!AE$6 &amp;" 2014"), 1), 'Raw Data'!$AL:$AL, "&lt;" &amp; DATE(YEAR("" &amp; LEFT($AV$3, 10)),MONTH("1 " &amp; 'Stats (B)'!AE$6 &amp;" 2014") + 1, 1), 'Raw Data'!$G:$G, "*o", 'Raw Data'!$D:$D, "&lt;&gt;" &amp; "*ancel*", 'Raw Data'!$D:$D, "&lt;&gt;" &amp; "*ithdraw*" ) )
+
(  COUNTIFS('Raw Data'!$O:$O, 'Raw Data'!$B$1, 'Raw Data'!$P:$P, "--", 'Raw Data'!$AL:$AL, "&gt;=" &amp; DATE(YEAR("" &amp; LEFT($AV$3, 10)),MONTH("1 " &amp; 'Stats (B)'!AE$6 &amp;" 2014"), 1), 'Raw Data'!$AL:$AL, "&lt;" &amp; DATE(YEAR("" &amp; LEFT($AV$3, 10)),MONTH("1 " &amp; 'Stats (B)'!AE$6 &amp;" 2014") + 1, 1), 'Raw Data'!$G:$G, "*o", 'Raw Data'!$D:$D, "&lt;&gt;" &amp; "*ancel*", 'Raw Data'!$D:$D, "&lt;&gt;" &amp; "*ithdraw*" ) )</f>
        <v>0</v>
      </c>
      <c r="AF55" s="73"/>
      <c r="AG55" s="73"/>
      <c r="AH55" s="77"/>
      <c r="AI55" s="113">
        <f>(  COUNTIFS('Raw Data'!$P:$P, 'Raw Data'!$B$1, 'Raw Data'!$AL:$AL, "&gt;=" &amp; DATE(YEAR("" &amp; LEFT($AV$3, 10)),MONTH("1 " &amp; 'Stats (B)'!AI$6 &amp;" 2014"), 1), 'Raw Data'!$AL:$AL, "&lt;" &amp; DATE(YEAR("" &amp; LEFT($AV$3, 10)),MONTH("1 " &amp; 'Stats (B)'!AI$6 &amp;" 2014") + 1, 1), 'Raw Data'!$G:$G, "*o", 'Raw Data'!$D:$D, "&lt;&gt;" &amp; "*ancel*", 'Raw Data'!$D:$D, "&lt;&gt;" &amp; "*ithdraw*" ) )
+
(  COUNTIFS('Raw Data'!$O:$O, 'Raw Data'!$B$1, 'Raw Data'!$P:$P, "--", 'Raw Data'!$AL:$AL, "&gt;=" &amp; DATE(YEAR("" &amp; LEFT($AV$3, 10)),MONTH("1 " &amp; 'Stats (B)'!AI$6 &amp;" 2014"), 1), 'Raw Data'!$AL:$AL, "&lt;" &amp; DATE(YEAR("" &amp; LEFT($AV$3, 10)),MONTH("1 " &amp; 'Stats (B)'!AI$6 &amp;" 2014") + 1, 1), 'Raw Data'!$G:$G, "*o", 'Raw Data'!$D:$D, "&lt;&gt;" &amp; "*ancel*", 'Raw Data'!$D:$D, "&lt;&gt;" &amp; "*ithdraw*" ) )</f>
        <v>0</v>
      </c>
      <c r="AJ55" s="73"/>
      <c r="AK55" s="73"/>
      <c r="AL55" s="77"/>
      <c r="AM55" s="113">
        <f>(  COUNTIFS('Raw Data'!$P:$P, 'Raw Data'!$B$1, 'Raw Data'!$AL:$AL, "&gt;=" &amp; DATE(YEAR("" &amp; LEFT($AV$3, 10)),MONTH("1 " &amp; 'Stats (B)'!AM$6 &amp;" 2014"), 1), 'Raw Data'!$AL:$AL, "&lt;" &amp; DATE(YEAR("" &amp; LEFT($AV$3, 10)),MONTH("1 " &amp; 'Stats (B)'!AM$6 &amp;" 2014") + 1, 1), 'Raw Data'!$G:$G, "*o", 'Raw Data'!$D:$D, "&lt;&gt;" &amp; "*ancel*", 'Raw Data'!$D:$D, "&lt;&gt;" &amp; "*ithdraw*" ) )
+
(  COUNTIFS('Raw Data'!$O:$O, 'Raw Data'!$B$1, 'Raw Data'!$P:$P, "--", 'Raw Data'!$AL:$AL, "&gt;=" &amp; DATE(YEAR("" &amp; LEFT($AV$3, 10)),MONTH("1 " &amp; 'Stats (B)'!AM$6 &amp;" 2014"), 1), 'Raw Data'!$AL:$AL, "&lt;" &amp; DATE(YEAR("" &amp; LEFT($AV$3, 10)),MONTH("1 " &amp; 'Stats (B)'!AM$6 &amp;" 2014") + 1, 1), 'Raw Data'!$G:$G, "*o", 'Raw Data'!$D:$D, "&lt;&gt;" &amp; "*ancel*", 'Raw Data'!$D:$D, "&lt;&gt;" &amp; "*ithdraw*" ) )</f>
        <v>0</v>
      </c>
      <c r="AN55" s="73"/>
      <c r="AO55" s="73"/>
      <c r="AP55" s="77"/>
      <c r="AQ55" s="113">
        <f>(  COUNTIFS('Raw Data'!$P:$P, 'Raw Data'!$B$1, 'Raw Data'!$AL:$AL, "&gt;=" &amp; DATE(YEAR("" &amp; LEFT($AV$3, 10)),MONTH("1 " &amp; 'Stats (B)'!AQ$6 &amp;" 2014"), 1), 'Raw Data'!$AL:$AL, "&lt;" &amp; DATE(YEAR("" &amp; LEFT($AV$3, 10)),MONTH("1 " &amp; 'Stats (B)'!AQ$6 &amp;" 2014") + 1, 1), 'Raw Data'!$G:$G, "*o", 'Raw Data'!$D:$D, "&lt;&gt;" &amp; "*ancel*", 'Raw Data'!$D:$D, "&lt;&gt;" &amp; "*ithdraw*" ) )
+
(  COUNTIFS('Raw Data'!$O:$O, 'Raw Data'!$B$1, 'Raw Data'!$P:$P, "--", 'Raw Data'!$AL:$AL, "&gt;=" &amp; DATE(YEAR("" &amp; LEFT($AV$3, 10)),MONTH("1 " &amp; 'Stats (B)'!AQ$6 &amp;" 2014"), 1), 'Raw Data'!$AL:$AL, "&lt;" &amp; DATE(YEAR("" &amp; LEFT($AV$3, 10)),MONTH("1 " &amp; 'Stats (B)'!AQ$6 &amp;" 2014") + 1, 1), 'Raw Data'!$G:$G, "*o", 'Raw Data'!$D:$D, "&lt;&gt;" &amp; "*ancel*", 'Raw Data'!$D:$D, "&lt;&gt;" &amp; "*ithdraw*" ) )</f>
        <v>0</v>
      </c>
      <c r="AR55" s="73"/>
      <c r="AS55" s="73"/>
      <c r="AT55" s="77"/>
      <c r="AU55" s="113">
        <f>(  COUNTIFS('Raw Data'!$P:$P, 'Raw Data'!$B$1, 'Raw Data'!$AL:$AL,"&lt;=" &amp;DATE(MID($AV$3, 15, 4), MONTH("1 " &amp; AU$6 &amp; " " &amp; MID($AV$3, 15, 4)) + 1, 0 ), 'Raw Data'!$AL:$AL,"&gt;" &amp;DATE(MID($AV$3, 15, 4), MONTH("1 " &amp; AU$6 &amp; " " &amp; MID($AV$3, 15, 4)), 0 ), 'Raw Data'!$G:$G, "*o", 'Raw Data'!$D:$D, "&lt;&gt;" &amp; "*ancel*", 'Raw Data'!$D:$D, "&lt;&gt;" &amp; "*ithdraw*" ) )
+
(  COUNTIFS('Raw Data'!$O:$O, 'Raw Data'!$B$1, 'Raw Data'!$P:$P, "--", 'Raw Data'!$AL:$AL,"&lt;=" &amp;DATE(MID($AV$3, 15, 4), MONTH("1 " &amp; AU$6 &amp; " " &amp; MID($AV$3, 15, 4)) + 1, 0 ), 'Raw Data'!$AL:$AL,"&gt;" &amp;DATE(MID($AV$3, 15, 4), MONTH("1 " &amp; AU$6 &amp; " " &amp; MID($AV$3, 15, 4)), 0 ), 'Raw Data'!$G:$G, "*o", 'Raw Data'!$D:$D, "&lt;&gt;" &amp; "*ancel*", 'Raw Data'!$D:$D, "&lt;&gt;" &amp; "*ithdraw*" ) )</f>
        <v>0</v>
      </c>
      <c r="AV55" s="73"/>
      <c r="AW55" s="73"/>
      <c r="AX55" s="77"/>
      <c r="AY55" s="113">
        <f>(  COUNTIFS('Raw Data'!$P:$P, 'Raw Data'!$B$1, 'Raw Data'!$AL:$AL,"&lt;=" &amp;DATE(MID($AV$3, 15, 4), MONTH("1 " &amp; AY$6 &amp; " " &amp; MID($AV$3, 15, 4)) + 1, 0 ), 'Raw Data'!$AL:$AL,"&gt;" &amp;DATE(MID($AV$3, 15, 4), MONTH("1 " &amp; AY$6 &amp; " " &amp; MID($AV$3, 15, 4)), 0 ), 'Raw Data'!$G:$G, "*o", 'Raw Data'!$D:$D, "&lt;&gt;" &amp; "*ancel*", 'Raw Data'!$D:$D, "&lt;&gt;" &amp; "*ithdraw*" ) )
+
(  COUNTIFS('Raw Data'!$O:$O, 'Raw Data'!$B$1, 'Raw Data'!$P:$P, "--", 'Raw Data'!$AL:$AL,"&lt;=" &amp;DATE(MID($AV$3, 15, 4), MONTH("1 " &amp; AY$6 &amp; " " &amp; MID($AV$3, 15, 4)) + 1, 0 ), 'Raw Data'!$AL:$AL,"&gt;" &amp;DATE(MID($AV$3, 15, 4), MONTH("1 " &amp; AY$6 &amp; " " &amp; MID($AV$3, 15, 4)), 0 ), 'Raw Data'!$G:$G, "*o", 'Raw Data'!$D:$D, "&lt;&gt;" &amp; "*ancel*", 'Raw Data'!$D:$D, "&lt;&gt;" &amp; "*ithdraw*" ) )</f>
        <v>0</v>
      </c>
      <c r="AZ55" s="73"/>
      <c r="BA55" s="73"/>
      <c r="BB55" s="77"/>
      <c r="BC55" s="113">
        <f>(  COUNTIFS('Raw Data'!$P:$P, 'Raw Data'!$B$1, 'Raw Data'!$AL:$AL,"&lt;=" &amp;DATE(MID($AV$3, 15, 4), MONTH("1 " &amp; BC$6 &amp; " " &amp; MID($AV$3, 15, 4)) + 1, 0 ), 'Raw Data'!$AL:$AL,"&gt;" &amp;DATE(MID($AV$3, 15, 4), MONTH("1 " &amp; BC$6 &amp; " " &amp; MID($AV$3, 15, 4)), 0 ), 'Raw Data'!$G:$G, "*o", 'Raw Data'!$D:$D, "&lt;&gt;" &amp; "*ancel*", 'Raw Data'!$D:$D, "&lt;&gt;" &amp; "*ithdraw*" ) )
+
(  COUNTIFS('Raw Data'!$O:$O, 'Raw Data'!$B$1, 'Raw Data'!$P:$P, "--", 'Raw Data'!$AL:$AL,"&lt;=" &amp;DATE(MID($AV$3, 15, 4), MONTH("1 " &amp; BC$6 &amp; " " &amp; MID($AV$3, 15, 4)) + 1, 0 ), 'Raw Data'!$AL:$AL,"&gt;" &amp;DATE(MID($AV$3, 15, 4), MONTH("1 " &amp; BC$6 &amp; " " &amp; MID($AV$3, 15, 4)), 0 ), 'Raw Data'!$G:$G, "*o", 'Raw Data'!$D:$D, "&lt;&gt;" &amp; "*ancel*", 'Raw Data'!$D:$D, "&lt;&gt;" &amp; "*ithdraw*" ) )</f>
        <v>0</v>
      </c>
      <c r="BD55" s="73"/>
      <c r="BE55" s="73"/>
      <c r="BF55" s="77"/>
    </row>
    <row r="56" ht="12.75" customHeight="1">
      <c r="A56" s="116" t="s">
        <v>201</v>
      </c>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73"/>
      <c r="AF56" s="73"/>
      <c r="AG56" s="73"/>
      <c r="AH56" s="73"/>
      <c r="AI56" s="73"/>
      <c r="AJ56" s="73"/>
      <c r="AK56" s="73"/>
      <c r="AL56" s="73"/>
      <c r="AM56" s="73"/>
      <c r="AN56" s="73"/>
      <c r="AO56" s="73"/>
      <c r="AP56" s="73"/>
      <c r="AQ56" s="73"/>
      <c r="AR56" s="73"/>
      <c r="AS56" s="73"/>
      <c r="AT56" s="73"/>
      <c r="AU56" s="73"/>
      <c r="AV56" s="73"/>
      <c r="AW56" s="73"/>
      <c r="AX56" s="73"/>
      <c r="AY56" s="73"/>
      <c r="AZ56" s="73"/>
      <c r="BA56" s="73"/>
      <c r="BB56" s="73"/>
      <c r="BC56" s="73"/>
      <c r="BD56" s="73"/>
      <c r="BE56" s="73"/>
      <c r="BF56" s="74"/>
    </row>
    <row r="57" ht="12.75" customHeight="1">
      <c r="A57" s="75" t="s">
        <v>153</v>
      </c>
      <c r="B57" s="73"/>
      <c r="C57" s="73"/>
      <c r="D57" s="73"/>
      <c r="E57" s="73"/>
      <c r="F57" s="73"/>
      <c r="G57" s="73"/>
      <c r="H57" s="73"/>
      <c r="I57" s="73"/>
      <c r="J57" s="77"/>
      <c r="K57" s="113">
        <f>SUMIFS('Raw Data'!$S:$S, 'Raw Data'!$AN:$AN,"&lt;=" &amp;DATE(LEFT($AV$3, 4), MONTH("1 " &amp; K$6 &amp; " " &amp; LEFT($AV$3, 4)) + 1, 0 ), 'Raw Data'!$AN:$AN,"&gt;" &amp;DATE(LEFT($AV$3, 4), MONTH("1 " &amp; K$6 &amp; " " &amp; LEFT($AV$3, 4)), 0 ), 'Raw Data'!$J:$J, $A56, 'Raw Data'!$O:$O,""&amp;'Raw Data'!$B$1,'Raw Data'!$D:$D,"&lt;&gt;*ithdr*",'Raw Data'!$D:$D,"&lt;&gt;*ancel*",'Raw Data'!$P:$P,"--")
+
SUMIFS('Raw Data'!$S:$S, 'Raw Data'!$AN:$AN,"&lt;=" &amp;DATE(LEFT($AV$3, 4), MONTH("1 " &amp; K$6 &amp; " " &amp; LEFT($AV$3, 4)) + 1, 0 ), 'Raw Data'!$AN:$AN,"&gt;" &amp;DATE(LEFT($AV$3, 4), MONTH("1 " &amp; K$6 &amp; " " &amp; LEFT($AV$3, 4)), 0 ), 'Raw Data'!$J:$J, $A56, 'Raw Data'!$P:$P,""&amp;'Raw Data'!$B$1,'Raw Data'!$D:$D,"&lt;&gt;*ithdr*",'Raw Data'!$D:$D,"&lt;&gt;*ancel*")</f>
        <v>0</v>
      </c>
      <c r="L57" s="73"/>
      <c r="M57" s="73"/>
      <c r="N57" s="77"/>
      <c r="O57" s="113">
        <f>SUMIFS('Raw Data'!$S:$S, 'Raw Data'!$AN:$AN,"&lt;=" &amp;DATE(LEFT($AV$3, 4), MONTH("1 " &amp; O$6 &amp; " " &amp; LEFT($AV$3, 4)) + 1, 0 ), 'Raw Data'!$AN:$AN,"&gt;" &amp;DATE(LEFT($AV$3, 4), MONTH("1 " &amp; O$6 &amp; " " &amp; LEFT($AV$3, 4)), 0 ), 'Raw Data'!$J:$J, $A56, 'Raw Data'!$O:$O,""&amp;'Raw Data'!$B$1,'Raw Data'!$D:$D,"&lt;&gt;*ithdr*",'Raw Data'!$D:$D,"&lt;&gt;*ancel*",'Raw Data'!$P:$P,"--")
+
SUMIFS('Raw Data'!$S:$S, 'Raw Data'!$AN:$AN,"&lt;=" &amp;DATE(LEFT($AV$3, 4), MONTH("1 " &amp; O$6 &amp; " " &amp; LEFT($AV$3, 4)) + 1, 0 ), 'Raw Data'!$AN:$AN,"&gt;" &amp;DATE(LEFT($AV$3, 4), MONTH("1 " &amp; O$6 &amp; " " &amp; LEFT($AV$3, 4)), 0 ), 'Raw Data'!$J:$J, $A56, 'Raw Data'!$P:$P,""&amp;'Raw Data'!$B$1,'Raw Data'!$D:$D,"&lt;&gt;*ithdr*",'Raw Data'!$D:$D,"&lt;&gt;*ancel*")</f>
        <v>0</v>
      </c>
      <c r="P57" s="73"/>
      <c r="Q57" s="73"/>
      <c r="R57" s="77"/>
      <c r="S57" s="113">
        <f>SUMIFS('Raw Data'!$S:$S, 'Raw Data'!$AN:$AN,"&lt;=" &amp;DATE(LEFT($AV$3, 4), MONTH("1 " &amp; S$6 &amp; " " &amp; LEFT($AV$3, 4)) + 1, 0 ), 'Raw Data'!$AN:$AN,"&gt;" &amp;DATE(LEFT($AV$3, 4), MONTH("1 " &amp; S$6 &amp; " " &amp; LEFT($AV$3, 4)), 0 ), 'Raw Data'!$J:$J, $A56, 'Raw Data'!$O:$O,""&amp;'Raw Data'!$B$1,'Raw Data'!$D:$D,"&lt;&gt;*ithdr*",'Raw Data'!$D:$D,"&lt;&gt;*ancel*",'Raw Data'!$P:$P,"--")
+
SUMIFS('Raw Data'!$S:$S, 'Raw Data'!$AN:$AN,"&lt;=" &amp;DATE(LEFT($AV$3, 4), MONTH("1 " &amp; S$6 &amp; " " &amp; LEFT($AV$3, 4)) + 1, 0 ), 'Raw Data'!$AN:$AN,"&gt;" &amp;DATE(LEFT($AV$3, 4), MONTH("1 " &amp; S$6 &amp; " " &amp; LEFT($AV$3, 4)), 0 ), 'Raw Data'!$J:$J, $A56, 'Raw Data'!$P:$P,""&amp;'Raw Data'!$B$1,'Raw Data'!$D:$D,"&lt;&gt;*ithdr*",'Raw Data'!$D:$D,"&lt;&gt;*ancel*")</f>
        <v>0</v>
      </c>
      <c r="T57" s="73"/>
      <c r="U57" s="73"/>
      <c r="V57" s="77"/>
      <c r="W57" s="113">
        <f>SUMIFS('Raw Data'!$S:$S, 'Raw Data'!$AN:$AN,"&lt;=" &amp;DATE(LEFT($AV$3, 4), MONTH("1 " &amp; W$6 &amp; " " &amp; LEFT($AV$3, 4)) + 1, 0 ), 'Raw Data'!$AN:$AN,"&gt;" &amp;DATE(LEFT($AV$3, 4), MONTH("1 " &amp; W$6 &amp; " " &amp; LEFT($AV$3, 4)), 0 ), 'Raw Data'!$J:$J, $A56, 'Raw Data'!$O:$O,""&amp;'Raw Data'!$B$1,'Raw Data'!$D:$D,"&lt;&gt;*ithdr*",'Raw Data'!$D:$D,"&lt;&gt;*ancel*",'Raw Data'!$P:$P,"--")
+
SUMIFS('Raw Data'!$S:$S, 'Raw Data'!$AN:$AN,"&lt;=" &amp;DATE(LEFT($AV$3, 4), MONTH("1 " &amp; W$6 &amp; " " &amp; LEFT($AV$3, 4)) + 1, 0 ), 'Raw Data'!$AN:$AN,"&gt;" &amp;DATE(LEFT($AV$3, 4), MONTH("1 " &amp; W$6 &amp; " " &amp; LEFT($AV$3, 4)), 0 ), 'Raw Data'!$J:$J, $A56, 'Raw Data'!$P:$P,""&amp;'Raw Data'!$B$1,'Raw Data'!$D:$D,"&lt;&gt;*ithdr*",'Raw Data'!$D:$D,"&lt;&gt;*ancel*")</f>
        <v>0</v>
      </c>
      <c r="X57" s="73"/>
      <c r="Y57" s="73"/>
      <c r="Z57" s="77"/>
      <c r="AA57" s="113">
        <f>SUMIFS('Raw Data'!$S:$S, 'Raw Data'!$AN:$AN,"&lt;=" &amp;DATE(LEFT($AV$3, 4), MONTH("1 " &amp; AA$6 &amp; " " &amp; LEFT($AV$3, 4)) + 1, 0 ), 'Raw Data'!$AN:$AN,"&gt;" &amp;DATE(LEFT($AV$3, 4), MONTH("1 " &amp; AA$6 &amp; " " &amp; LEFT($AV$3, 4)), 0 ), 'Raw Data'!$J:$J, $A56, 'Raw Data'!$O:$O,""&amp;'Raw Data'!$B$1,'Raw Data'!$D:$D,"&lt;&gt;*ithdr*",'Raw Data'!$D:$D,"&lt;&gt;*ancel*",'Raw Data'!$P:$P,"--")
+
SUMIFS('Raw Data'!$S:$S, 'Raw Data'!$AN:$AN,"&lt;=" &amp;DATE(LEFT($AV$3, 4), MONTH("1 " &amp; AA$6 &amp; " " &amp; LEFT($AV$3, 4)) + 1, 0 ), 'Raw Data'!$AN:$AN,"&gt;" &amp;DATE(LEFT($AV$3, 4), MONTH("1 " &amp; AA$6 &amp; " " &amp; LEFT($AV$3, 4)), 0 ), 'Raw Data'!$J:$J, $A56, 'Raw Data'!$P:$P,""&amp;'Raw Data'!$B$1,'Raw Data'!$D:$D,"&lt;&gt;*ithdr*",'Raw Data'!$D:$D,"&lt;&gt;*ancel*")</f>
        <v>0</v>
      </c>
      <c r="AB57" s="73"/>
      <c r="AC57" s="73"/>
      <c r="AD57" s="77"/>
      <c r="AE57" s="113">
        <f>SUMIFS('Raw Data'!$S:$S, 'Raw Data'!$AN:$AN,"&lt;=" &amp;DATE(LEFT($AV$3, 4), MONTH("1 " &amp; AE$6 &amp; " " &amp; LEFT($AV$3, 4)) + 1, 0 ), 'Raw Data'!$AN:$AN,"&gt;" &amp;DATE(LEFT($AV$3, 4), MONTH("1 " &amp; AE$6 &amp; " " &amp; LEFT($AV$3, 4)), 0 ), 'Raw Data'!$J:$J, $A56, 'Raw Data'!$O:$O,""&amp;'Raw Data'!$B$1,'Raw Data'!$D:$D,"&lt;&gt;*ithdr*",'Raw Data'!$D:$D,"&lt;&gt;*ancel*",'Raw Data'!$P:$P,"--")
+
SUMIFS('Raw Data'!$S:$S, 'Raw Data'!$AN:$AN,"&lt;=" &amp;DATE(LEFT($AV$3, 4), MONTH("1 " &amp; AE$6 &amp; " " &amp; LEFT($AV$3, 4)) + 1, 0 ), 'Raw Data'!$AN:$AN,"&gt;" &amp;DATE(LEFT($AV$3, 4), MONTH("1 " &amp; AE$6 &amp; " " &amp; LEFT($AV$3, 4)), 0 ), 'Raw Data'!$J:$J, $A56, 'Raw Data'!$P:$P,""&amp;'Raw Data'!$B$1,'Raw Data'!$D:$D,"&lt;&gt;*ithdr*",'Raw Data'!$D:$D,"&lt;&gt;*ancel*")</f>
        <v>0</v>
      </c>
      <c r="AF57" s="73"/>
      <c r="AG57" s="73"/>
      <c r="AH57" s="77"/>
      <c r="AI57" s="113">
        <f>SUMIFS('Raw Data'!$S:$S, 'Raw Data'!$AN:$AN,"&lt;=" &amp;DATE(LEFT($AV$3, 4), MONTH("1 " &amp; AI$6 &amp; " " &amp; LEFT($AV$3, 4)) + 1, 0 ), 'Raw Data'!$AN:$AN,"&gt;" &amp;DATE(LEFT($AV$3, 4), MONTH("1 " &amp; AI$6 &amp; " " &amp; LEFT($AV$3, 4)), 0 ), 'Raw Data'!$J:$J, $A56, 'Raw Data'!$O:$O,""&amp;'Raw Data'!$B$1,'Raw Data'!$D:$D,"&lt;&gt;*ithdr*",'Raw Data'!$D:$D,"&lt;&gt;*ancel*",'Raw Data'!$P:$P,"--")
+
SUMIFS('Raw Data'!$S:$S, 'Raw Data'!$AN:$AN,"&lt;=" &amp;DATE(LEFT($AV$3, 4), MONTH("1 " &amp; AI$6 &amp; " " &amp; LEFT($AV$3, 4)) + 1, 0 ), 'Raw Data'!$AN:$AN,"&gt;" &amp;DATE(LEFT($AV$3, 4), MONTH("1 " &amp; AI$6 &amp; " " &amp; LEFT($AV$3, 4)), 0 ), 'Raw Data'!$J:$J, $A56, 'Raw Data'!$P:$P,""&amp;'Raw Data'!$B$1,'Raw Data'!$D:$D,"&lt;&gt;*ithdr*",'Raw Data'!$D:$D,"&lt;&gt;*ancel*")</f>
        <v>0</v>
      </c>
      <c r="AJ57" s="73"/>
      <c r="AK57" s="73"/>
      <c r="AL57" s="77"/>
      <c r="AM57" s="113">
        <f>SUMIFS('Raw Data'!$S:$S, 'Raw Data'!$AN:$AN,"&lt;=" &amp;DATE(LEFT($AV$3, 4), MONTH("1 " &amp; AM$6 &amp; " " &amp; LEFT($AV$3, 4)) + 1, 0 ), 'Raw Data'!$AN:$AN,"&gt;" &amp;DATE(LEFT($AV$3, 4), MONTH("1 " &amp; AM$6 &amp; " " &amp; LEFT($AV$3, 4)), 0 ), 'Raw Data'!$J:$J, $A56, 'Raw Data'!$O:$O,""&amp;'Raw Data'!$B$1,'Raw Data'!$D:$D,"&lt;&gt;*ithdr*",'Raw Data'!$D:$D,"&lt;&gt;*ancel*",'Raw Data'!$P:$P,"--")
+
SUMIFS('Raw Data'!$S:$S, 'Raw Data'!$AN:$AN,"&lt;=" &amp;DATE(LEFT($AV$3, 4), MONTH("1 " &amp; AM$6 &amp; " " &amp; LEFT($AV$3, 4)) + 1, 0 ), 'Raw Data'!$AN:$AN,"&gt;" &amp;DATE(LEFT($AV$3, 4), MONTH("1 " &amp; AM$6 &amp; " " &amp; LEFT($AV$3, 4)), 0 ), 'Raw Data'!$J:$J, $A56, 'Raw Data'!$P:$P,""&amp;'Raw Data'!$B$1,'Raw Data'!$D:$D,"&lt;&gt;*ithdr*",'Raw Data'!$D:$D,"&lt;&gt;*ancel*")</f>
        <v>0</v>
      </c>
      <c r="AN57" s="73"/>
      <c r="AO57" s="73"/>
      <c r="AP57" s="77"/>
      <c r="AQ57" s="113">
        <f>SUMIFS('Raw Data'!$S:$S, 'Raw Data'!$AN:$AN,"&lt;=" &amp;DATE(LEFT($AV$3, 4), MONTH("1 " &amp; AQ$6 &amp; " " &amp; LEFT($AV$3, 4)) + 1, 0 ), 'Raw Data'!$AN:$AN,"&gt;" &amp;DATE(LEFT($AV$3, 4), MONTH("1 " &amp; AQ$6 &amp; " " &amp; LEFT($AV$3, 4)), 0 ), 'Raw Data'!$J:$J, $A56, 'Raw Data'!$O:$O,""&amp;'Raw Data'!$B$1,'Raw Data'!$D:$D,"&lt;&gt;*ithdr*",'Raw Data'!$D:$D,"&lt;&gt;*ancel*",'Raw Data'!$P:$P,"--")
+
SUMIFS('Raw Data'!$S:$S, 'Raw Data'!$AN:$AN,"&lt;=" &amp;DATE(LEFT($AV$3, 4), MONTH("1 " &amp; AQ$6 &amp; " " &amp; LEFT($AV$3, 4)) + 1, 0 ), 'Raw Data'!$AN:$AN,"&gt;" &amp;DATE(LEFT($AV$3, 4), MONTH("1 " &amp; AQ$6 &amp; " " &amp; LEFT($AV$3, 4)), 0 ), 'Raw Data'!$J:$J, $A56, 'Raw Data'!$P:$P,""&amp;'Raw Data'!$B$1,'Raw Data'!$D:$D,"&lt;&gt;*ithdr*",'Raw Data'!$D:$D,"&lt;&gt;*ancel*")</f>
        <v>0</v>
      </c>
      <c r="AR57" s="73"/>
      <c r="AS57" s="73"/>
      <c r="AT57" s="77"/>
      <c r="AU57" s="113">
        <f>SUMIFS('Raw Data'!$S:$S, 'Raw Data'!$AN:$AN,"&lt;=" &amp;DATE(MID($AV$3, 15, 4), MONTH("1 " &amp; AU$6 &amp; " " &amp; MID($AV$3, 15, 4)) + 1, 0 ), 'Raw Data'!$AN:$AN,"&gt;" &amp;DATE(MID($AV$3, 15, 4), MONTH("1 " &amp; AU$6 &amp; " " &amp; MID($AV$3, 15, 4)), 0 ), 'Raw Data'!$J:$J, $A56, 'Raw Data'!$O:$O,""&amp;'Raw Data'!$B$1,'Raw Data'!$D:$D,"&lt;&gt;*ithdr*",'Raw Data'!$D:$D,"&lt;&gt;*ancel*",'Raw Data'!$P:$P,"--")
+
SUMIFS('Raw Data'!$S:$S, 'Raw Data'!$AN:$AN,"&lt;=" &amp;DATE(MID($AV$3, 15, 4), MONTH("1 " &amp; AU$6 &amp; " " &amp; MID($AV$3, 15, 4)) + 1, 0 ), 'Raw Data'!$AN:$AN,"&gt;" &amp;DATE(MID($AV$3, 15, 4), MONTH("1 " &amp; AU$6 &amp; " " &amp; MID($AV$3, 15, 4)), 0 ), 'Raw Data'!$J:$J, $A56, 'Raw Data'!$P:$P,""&amp;'Raw Data'!$B$1,'Raw Data'!$D:$D,"&lt;&gt;*ithdr*",'Raw Data'!$D:$D,"&lt;&gt;*ancel*")</f>
        <v>0</v>
      </c>
      <c r="AV57" s="73"/>
      <c r="AW57" s="73"/>
      <c r="AX57" s="77"/>
      <c r="AY57" s="113">
        <f>SUMIFS('Raw Data'!$S:$S, 'Raw Data'!$AN:$AN,"&lt;=" &amp;DATE(MID($AV$3, 15, 4), MONTH("1 " &amp; AY$6 &amp; " " &amp; MID($AV$3, 15, 4)) + 1, 0 ), 'Raw Data'!$AN:$AN,"&gt;" &amp;DATE(MID($AV$3, 15, 4), MONTH("1 " &amp; AY$6 &amp; " " &amp; MID($AV$3, 15, 4)), 0 ), 'Raw Data'!$J:$J, $A56, 'Raw Data'!$O:$O,""&amp;'Raw Data'!$B$1,'Raw Data'!$D:$D,"&lt;&gt;*ithdr*",'Raw Data'!$D:$D,"&lt;&gt;*ancel*",'Raw Data'!$P:$P,"--")
+
SUMIFS('Raw Data'!$S:$S, 'Raw Data'!$AN:$AN,"&lt;=" &amp;DATE(MID($AV$3, 15, 4), MONTH("1 " &amp; AY$6 &amp; " " &amp; MID($AV$3, 15, 4)) + 1, 0 ), 'Raw Data'!$AN:$AN,"&gt;" &amp;DATE(MID($AV$3, 15, 4), MONTH("1 " &amp; AY$6 &amp; " " &amp; MID($AV$3, 15, 4)), 0 ), 'Raw Data'!$J:$J, $A56, 'Raw Data'!$P:$P,""&amp;'Raw Data'!$B$1,'Raw Data'!$D:$D,"&lt;&gt;*ithdr*",'Raw Data'!$D:$D,"&lt;&gt;*ancel*")</f>
        <v>0</v>
      </c>
      <c r="AZ57" s="73"/>
      <c r="BA57" s="73"/>
      <c r="BB57" s="77"/>
      <c r="BC57" s="113">
        <f>SUMIFS('Raw Data'!$S:$S, 'Raw Data'!$AN:$AN,"&lt;=" &amp;DATE(MID($AV$3, 15, 4), MONTH("1 " &amp; BC$6 &amp; " " &amp; MID($AV$3, 15, 4)) + 1, 0 ), 'Raw Data'!$AN:$AN,"&gt;" &amp;DATE(MID($AV$3, 15, 4), MONTH("1 " &amp; BC$6 &amp; " " &amp; MID($AV$3, 15, 4)), 0 ), 'Raw Data'!$J:$J, $A56, 'Raw Data'!$O:$O,""&amp;'Raw Data'!$B$1,'Raw Data'!$D:$D,"&lt;&gt;*ithdr*",'Raw Data'!$D:$D,"&lt;&gt;*ancel*",'Raw Data'!$P:$P,"--")
+
SUMIFS('Raw Data'!$S:$S, 'Raw Data'!$AN:$AN,"&lt;=" &amp;DATE(MID($AV$3, 15, 4), MONTH("1 " &amp; BC$6 &amp; " " &amp; MID($AV$3, 15, 4)) + 1, 0 ), 'Raw Data'!$AN:$AN,"&gt;" &amp;DATE(MID($AV$3, 15, 4), MONTH("1 " &amp; BC$6 &amp; " " &amp; MID($AV$3, 15, 4)), 0 ), 'Raw Data'!$J:$J, $A56, 'Raw Data'!$P:$P,""&amp;'Raw Data'!$B$1,'Raw Data'!$D:$D,"&lt;&gt;*ithdr*",'Raw Data'!$D:$D,"&lt;&gt;*ancel*")</f>
        <v>0</v>
      </c>
      <c r="BD57" s="73"/>
      <c r="BE57" s="73"/>
      <c r="BF57" s="77"/>
    </row>
    <row r="58" ht="12.75" customHeight="1">
      <c r="A58" s="114" t="s">
        <v>154</v>
      </c>
      <c r="B58" s="73"/>
      <c r="C58" s="73"/>
      <c r="D58" s="73"/>
      <c r="E58" s="73"/>
      <c r="F58" s="73"/>
      <c r="G58" s="73"/>
      <c r="H58" s="73"/>
      <c r="I58" s="73"/>
      <c r="J58" s="77"/>
      <c r="K58" s="113">
        <f>SUMIFS('Raw Data'!$S:$S, 'Raw Data'!$AN:$AN,"&lt;=" &amp;DATE(LEFT($AV$3, 4), MONTH("1 " &amp; K$6 &amp; " " &amp; LEFT($AV$3, 4)) + 1, 0 ), 'Raw Data'!$AN:$AN,"&gt;" &amp;DATE(LEFT($AV$3, 4), MONTH("1 " &amp; K$6 &amp; " " &amp; LEFT($AV$3, 4)), 0 ), 'Raw Data'!$J:$J, $A56, 'Raw Data'!$H:$H, "Ear*", 'Raw Data'!$O:$O,""&amp;'Raw Data'!$B$1,'Raw Data'!$D:$D,"&lt;&gt;*ithdr*",'Raw Data'!$D:$D,"&lt;&gt;*ancel*",'Raw Data'!$P:$P,"--")
+
SUMIFS('Raw Data'!$S:$S, 'Raw Data'!$AN:$AN,"&lt;=" &amp;DATE(LEFT($AV$3, 4), MONTH("1 " &amp; K$6 &amp; " " &amp; LEFT($AV$3, 4)) + 1, 0 ), 'Raw Data'!$AN:$AN,"&gt;" &amp;DATE(LEFT($AV$3, 4), MONTH("1 " &amp; K$6 &amp; " " &amp; LEFT($AV$3, 4)), 0 ), 'Raw Data'!$J:$J, $A56, 'Raw Data'!$H:$H, "Ear*", 'Raw Data'!$P:$P,""&amp;'Raw Data'!$B$1,'Raw Data'!$D:$D,"&lt;&gt;*ithdr*",'Raw Data'!$D:$D,"&lt;&gt;*ancel*")</f>
        <v>0</v>
      </c>
      <c r="L58" s="73"/>
      <c r="M58" s="73"/>
      <c r="N58" s="77"/>
      <c r="O58" s="113">
        <f>SUMIFS('Raw Data'!$S:$S, 'Raw Data'!$AN:$AN,"&lt;=" &amp;DATE(LEFT($AV$3, 4), MONTH("1 " &amp; O$6 &amp; " " &amp; LEFT($AV$3, 4)) + 1, 0 ), 'Raw Data'!$AN:$AN,"&gt;" &amp;DATE(LEFT($AV$3, 4), MONTH("1 " &amp; O$6 &amp; " " &amp; LEFT($AV$3, 4)), 0 ), 'Raw Data'!$J:$J, $A56, 'Raw Data'!$H:$H, "Ear*", 'Raw Data'!$O:$O,""&amp;'Raw Data'!$B$1,'Raw Data'!$D:$D,"&lt;&gt;*ithdr*",'Raw Data'!$D:$D,"&lt;&gt;*ancel*",'Raw Data'!$P:$P,"--")
+
SUMIFS('Raw Data'!$S:$S, 'Raw Data'!$AN:$AN,"&lt;=" &amp;DATE(LEFT($AV$3, 4), MONTH("1 " &amp; O$6 &amp; " " &amp; LEFT($AV$3, 4)) + 1, 0 ), 'Raw Data'!$AN:$AN,"&gt;" &amp;DATE(LEFT($AV$3, 4), MONTH("1 " &amp; O$6 &amp; " " &amp; LEFT($AV$3, 4)), 0 ), 'Raw Data'!$J:$J, $A56, 'Raw Data'!$H:$H, "Ear*", 'Raw Data'!$P:$P,""&amp;'Raw Data'!$B$1,'Raw Data'!$D:$D,"&lt;&gt;*ithdr*",'Raw Data'!$D:$D,"&lt;&gt;*ancel*")</f>
        <v>0</v>
      </c>
      <c r="P58" s="73"/>
      <c r="Q58" s="73"/>
      <c r="R58" s="77"/>
      <c r="S58" s="113">
        <f>SUMIFS('Raw Data'!$S:$S, 'Raw Data'!$AN:$AN,"&lt;=" &amp;DATE(LEFT($AV$3, 4), MONTH("1 " &amp; S$6 &amp; " " &amp; LEFT($AV$3, 4)) + 1, 0 ), 'Raw Data'!$AN:$AN,"&gt;" &amp;DATE(LEFT($AV$3, 4), MONTH("1 " &amp; S$6 &amp; " " &amp; LEFT($AV$3, 4)), 0 ), 'Raw Data'!$J:$J, $A56, 'Raw Data'!$H:$H, "Ear*", 'Raw Data'!$O:$O,""&amp;'Raw Data'!$B$1,'Raw Data'!$D:$D,"&lt;&gt;*ithdr*",'Raw Data'!$D:$D,"&lt;&gt;*ancel*",'Raw Data'!$P:$P,"--")
+
SUMIFS('Raw Data'!$S:$S, 'Raw Data'!$AN:$AN,"&lt;=" &amp;DATE(LEFT($AV$3, 4), MONTH("1 " &amp; S$6 &amp; " " &amp; LEFT($AV$3, 4)) + 1, 0 ), 'Raw Data'!$AN:$AN,"&gt;" &amp;DATE(LEFT($AV$3, 4), MONTH("1 " &amp; S$6 &amp; " " &amp; LEFT($AV$3, 4)), 0 ), 'Raw Data'!$J:$J, $A56, 'Raw Data'!$H:$H, "Ear*", 'Raw Data'!$P:$P,""&amp;'Raw Data'!$B$1,'Raw Data'!$D:$D,"&lt;&gt;*ithdr*",'Raw Data'!$D:$D,"&lt;&gt;*ancel*")</f>
        <v>0</v>
      </c>
      <c r="T58" s="73"/>
      <c r="U58" s="73"/>
      <c r="V58" s="77"/>
      <c r="W58" s="113">
        <f>SUMIFS('Raw Data'!$S:$S, 'Raw Data'!$AN:$AN,"&lt;=" &amp;DATE(LEFT($AV$3, 4), MONTH("1 " &amp; W$6 &amp; " " &amp; LEFT($AV$3, 4)) + 1, 0 ), 'Raw Data'!$AN:$AN,"&gt;" &amp;DATE(LEFT($AV$3, 4), MONTH("1 " &amp; W$6 &amp; " " &amp; LEFT($AV$3, 4)), 0 ), 'Raw Data'!$J:$J, $A56, 'Raw Data'!$H:$H, "Ear*", 'Raw Data'!$O:$O,""&amp;'Raw Data'!$B$1,'Raw Data'!$D:$D,"&lt;&gt;*ithdr*",'Raw Data'!$D:$D,"&lt;&gt;*ancel*",'Raw Data'!$P:$P,"--")
+
SUMIFS('Raw Data'!$S:$S, 'Raw Data'!$AN:$AN,"&lt;=" &amp;DATE(LEFT($AV$3, 4), MONTH("1 " &amp; W$6 &amp; " " &amp; LEFT($AV$3, 4)) + 1, 0 ), 'Raw Data'!$AN:$AN,"&gt;" &amp;DATE(LEFT($AV$3, 4), MONTH("1 " &amp; W$6 &amp; " " &amp; LEFT($AV$3, 4)), 0 ), 'Raw Data'!$J:$J, $A56, 'Raw Data'!$H:$H, "Ear*", 'Raw Data'!$P:$P,""&amp;'Raw Data'!$B$1,'Raw Data'!$D:$D,"&lt;&gt;*ithdr*",'Raw Data'!$D:$D,"&lt;&gt;*ancel*")</f>
        <v>0</v>
      </c>
      <c r="X58" s="73"/>
      <c r="Y58" s="73"/>
      <c r="Z58" s="77"/>
      <c r="AA58" s="113">
        <f>SUMIFS('Raw Data'!$S:$S, 'Raw Data'!$AN:$AN,"&lt;=" &amp;DATE(LEFT($AV$3, 4), MONTH("1 " &amp; AA$6 &amp; " " &amp; LEFT($AV$3, 4)) + 1, 0 ), 'Raw Data'!$AN:$AN,"&gt;" &amp;DATE(LEFT($AV$3, 4), MONTH("1 " &amp; AA$6 &amp; " " &amp; LEFT($AV$3, 4)), 0 ), 'Raw Data'!$J:$J, $A56, 'Raw Data'!$H:$H, "Ear*", 'Raw Data'!$O:$O,""&amp;'Raw Data'!$B$1,'Raw Data'!$D:$D,"&lt;&gt;*ithdr*",'Raw Data'!$D:$D,"&lt;&gt;*ancel*",'Raw Data'!$P:$P,"--")
+
SUMIFS('Raw Data'!$S:$S, 'Raw Data'!$AN:$AN,"&lt;=" &amp;DATE(LEFT($AV$3, 4), MONTH("1 " &amp; AA$6 &amp; " " &amp; LEFT($AV$3, 4)) + 1, 0 ), 'Raw Data'!$AN:$AN,"&gt;" &amp;DATE(LEFT($AV$3, 4), MONTH("1 " &amp; AA$6 &amp; " " &amp; LEFT($AV$3, 4)), 0 ), 'Raw Data'!$J:$J, $A56, 'Raw Data'!$H:$H, "Ear*", 'Raw Data'!$P:$P,""&amp;'Raw Data'!$B$1,'Raw Data'!$D:$D,"&lt;&gt;*ithdr*",'Raw Data'!$D:$D,"&lt;&gt;*ancel*")</f>
        <v>0</v>
      </c>
      <c r="AB58" s="73"/>
      <c r="AC58" s="73"/>
      <c r="AD58" s="77"/>
      <c r="AE58" s="113">
        <f>SUMIFS('Raw Data'!$S:$S, 'Raw Data'!$AN:$AN,"&lt;=" &amp;DATE(LEFT($AV$3, 4), MONTH("1 " &amp; AE$6 &amp; " " &amp; LEFT($AV$3, 4)) + 1, 0 ), 'Raw Data'!$AN:$AN,"&gt;" &amp;DATE(LEFT($AV$3, 4), MONTH("1 " &amp; AE$6 &amp; " " &amp; LEFT($AV$3, 4)), 0 ), 'Raw Data'!$J:$J, $A56, 'Raw Data'!$H:$H, "Ear*", 'Raw Data'!$O:$O,""&amp;'Raw Data'!$B$1,'Raw Data'!$D:$D,"&lt;&gt;*ithdr*",'Raw Data'!$D:$D,"&lt;&gt;*ancel*",'Raw Data'!$P:$P,"--")
+
SUMIFS('Raw Data'!$S:$S, 'Raw Data'!$AN:$AN,"&lt;=" &amp;DATE(LEFT($AV$3, 4), MONTH("1 " &amp; AE$6 &amp; " " &amp; LEFT($AV$3, 4)) + 1, 0 ), 'Raw Data'!$AN:$AN,"&gt;" &amp;DATE(LEFT($AV$3, 4), MONTH("1 " &amp; AE$6 &amp; " " &amp; LEFT($AV$3, 4)), 0 ), 'Raw Data'!$J:$J, $A56, 'Raw Data'!$H:$H, "Ear*", 'Raw Data'!$P:$P,""&amp;'Raw Data'!$B$1,'Raw Data'!$D:$D,"&lt;&gt;*ithdr*",'Raw Data'!$D:$D,"&lt;&gt;*ancel*")</f>
        <v>0</v>
      </c>
      <c r="AF58" s="73"/>
      <c r="AG58" s="73"/>
      <c r="AH58" s="77"/>
      <c r="AI58" s="113">
        <f>SUMIFS('Raw Data'!$S:$S, 'Raw Data'!$AN:$AN,"&lt;=" &amp;DATE(LEFT($AV$3, 4), MONTH("1 " &amp; AI$6 &amp; " " &amp; LEFT($AV$3, 4)) + 1, 0 ), 'Raw Data'!$AN:$AN,"&gt;" &amp;DATE(LEFT($AV$3, 4), MONTH("1 " &amp; AI$6 &amp; " " &amp; LEFT($AV$3, 4)), 0 ), 'Raw Data'!$J:$J, $A56, 'Raw Data'!$H:$H, "Ear*", 'Raw Data'!$O:$O,""&amp;'Raw Data'!$B$1,'Raw Data'!$D:$D,"&lt;&gt;*ithdr*",'Raw Data'!$D:$D,"&lt;&gt;*ancel*",'Raw Data'!$P:$P,"--")
+
SUMIFS('Raw Data'!$S:$S, 'Raw Data'!$AN:$AN,"&lt;=" &amp;DATE(LEFT($AV$3, 4), MONTH("1 " &amp; AI$6 &amp; " " &amp; LEFT($AV$3, 4)) + 1, 0 ), 'Raw Data'!$AN:$AN,"&gt;" &amp;DATE(LEFT($AV$3, 4), MONTH("1 " &amp; AI$6 &amp; " " &amp; LEFT($AV$3, 4)), 0 ), 'Raw Data'!$J:$J, $A56, 'Raw Data'!$H:$H, "Ear*", 'Raw Data'!$P:$P,""&amp;'Raw Data'!$B$1,'Raw Data'!$D:$D,"&lt;&gt;*ithdr*",'Raw Data'!$D:$D,"&lt;&gt;*ancel*")</f>
        <v>0</v>
      </c>
      <c r="AJ58" s="73"/>
      <c r="AK58" s="73"/>
      <c r="AL58" s="77"/>
      <c r="AM58" s="113">
        <f>SUMIFS('Raw Data'!$S:$S, 'Raw Data'!$AN:$AN,"&lt;=" &amp;DATE(LEFT($AV$3, 4), MONTH("1 " &amp; AM$6 &amp; " " &amp; LEFT($AV$3, 4)) + 1, 0 ), 'Raw Data'!$AN:$AN,"&gt;" &amp;DATE(LEFT($AV$3, 4), MONTH("1 " &amp; AM$6 &amp; " " &amp; LEFT($AV$3, 4)), 0 ), 'Raw Data'!$J:$J, $A56, 'Raw Data'!$H:$H, "Ear*", 'Raw Data'!$O:$O,""&amp;'Raw Data'!$B$1,'Raw Data'!$D:$D,"&lt;&gt;*ithdr*",'Raw Data'!$D:$D,"&lt;&gt;*ancel*",'Raw Data'!$P:$P,"--")
+
SUMIFS('Raw Data'!$S:$S, 'Raw Data'!$AN:$AN,"&lt;=" &amp;DATE(LEFT($AV$3, 4), MONTH("1 " &amp; AM$6 &amp; " " &amp; LEFT($AV$3, 4)) + 1, 0 ), 'Raw Data'!$AN:$AN,"&gt;" &amp;DATE(LEFT($AV$3, 4), MONTH("1 " &amp; AM$6 &amp; " " &amp; LEFT($AV$3, 4)), 0 ), 'Raw Data'!$J:$J, $A56, 'Raw Data'!$H:$H, "Ear*", 'Raw Data'!$P:$P,""&amp;'Raw Data'!$B$1,'Raw Data'!$D:$D,"&lt;&gt;*ithdr*",'Raw Data'!$D:$D,"&lt;&gt;*ancel*")</f>
        <v>0</v>
      </c>
      <c r="AN58" s="73"/>
      <c r="AO58" s="73"/>
      <c r="AP58" s="77"/>
      <c r="AQ58" s="113">
        <f>SUMIFS('Raw Data'!$S:$S, 'Raw Data'!$AN:$AN,"&lt;=" &amp;DATE(LEFT($AV$3, 4), MONTH("1 " &amp; AQ$6 &amp; " " &amp; LEFT($AV$3, 4)) + 1, 0 ), 'Raw Data'!$AN:$AN,"&gt;" &amp;DATE(LEFT($AV$3, 4), MONTH("1 " &amp; AQ$6 &amp; " " &amp; LEFT($AV$3, 4)), 0 ), 'Raw Data'!$J:$J, $A56, 'Raw Data'!$H:$H, "Ear*", 'Raw Data'!$O:$O,""&amp;'Raw Data'!$B$1,'Raw Data'!$D:$D,"&lt;&gt;*ithdr*",'Raw Data'!$D:$D,"&lt;&gt;*ancel*",'Raw Data'!$P:$P,"--")
+
SUMIFS('Raw Data'!$S:$S, 'Raw Data'!$AN:$AN,"&lt;=" &amp;DATE(LEFT($AV$3, 4), MONTH("1 " &amp; AQ$6 &amp; " " &amp; LEFT($AV$3, 4)) + 1, 0 ), 'Raw Data'!$AN:$AN,"&gt;" &amp;DATE(LEFT($AV$3, 4), MONTH("1 " &amp; AQ$6 &amp; " " &amp; LEFT($AV$3, 4)), 0 ), 'Raw Data'!$J:$J, $A56, 'Raw Data'!$H:$H, "Ear*", 'Raw Data'!$P:$P,""&amp;'Raw Data'!$B$1,'Raw Data'!$D:$D,"&lt;&gt;*ithdr*",'Raw Data'!$D:$D,"&lt;&gt;*ancel*")</f>
        <v>0</v>
      </c>
      <c r="AR58" s="73"/>
      <c r="AS58" s="73"/>
      <c r="AT58" s="77"/>
      <c r="AU58" s="113">
        <f>SUMIFS('Raw Data'!$S:$S, 'Raw Data'!$AN:$AN,"&lt;=" &amp;DATE(MID($AV$3, 15, 4), MONTH("1 " &amp; AU$6 &amp; " " &amp; MID($AV$3, 15, 4)) + 1, 0 ), 'Raw Data'!$AN:$AN,"&gt;" &amp;DATE(MID($AV$3, 15, 4), MONTH("1 " &amp; AU$6 &amp; " " &amp; MID($AV$3, 15, 4)), 0 ), 'Raw Data'!$J:$J, $A56, 'Raw Data'!$H:$H, "Ear*", 'Raw Data'!$O:$O,""&amp;'Raw Data'!$B$1,'Raw Data'!$D:$D,"&lt;&gt;*ithdr*",'Raw Data'!$D:$D,"&lt;&gt;*ancel*",'Raw Data'!$P:$P,"--")
+
SUMIFS('Raw Data'!$S:$S, 'Raw Data'!$AN:$AN,"&lt;=" &amp;DATE(MID($AV$3, 15, 4), MONTH("1 " &amp; AU$6 &amp; " " &amp; MID($AV$3, 15, 4)) + 1, 0 ), 'Raw Data'!$AN:$AN,"&gt;" &amp;DATE(MID($AV$3, 15, 4), MONTH("1 " &amp; AU$6 &amp; " " &amp; MID($AV$3, 15, 4)), 0 ), 'Raw Data'!$J:$J, $A56, 'Raw Data'!$H:$H, "Ear*", 'Raw Data'!$P:$P,""&amp;'Raw Data'!$B$1,'Raw Data'!$D:$D,"&lt;&gt;*ithdr*",'Raw Data'!$D:$D,"&lt;&gt;*ancel*")</f>
        <v>0</v>
      </c>
      <c r="AV58" s="73"/>
      <c r="AW58" s="73"/>
      <c r="AX58" s="77"/>
      <c r="AY58" s="113">
        <f>SUMIFS('Raw Data'!$S:$S, 'Raw Data'!$AN:$AN,"&lt;=" &amp;DATE(MID($AV$3, 15, 4), MONTH("1 " &amp; AY$6 &amp; " " &amp; MID($AV$3, 15, 4)) + 1, 0 ), 'Raw Data'!$AN:$AN,"&gt;" &amp;DATE(MID($AV$3, 15, 4), MONTH("1 " &amp; AY$6 &amp; " " &amp; MID($AV$3, 15, 4)), 0 ), 'Raw Data'!$J:$J, $A56, 'Raw Data'!$H:$H, "Ear*", 'Raw Data'!$O:$O,""&amp;'Raw Data'!$B$1,'Raw Data'!$D:$D,"&lt;&gt;*ithdr*",'Raw Data'!$D:$D,"&lt;&gt;*ancel*",'Raw Data'!$P:$P,"--")
+
SUMIFS('Raw Data'!$S:$S, 'Raw Data'!$AN:$AN,"&lt;=" &amp;DATE(MID($AV$3, 15, 4), MONTH("1 " &amp; AY$6 &amp; " " &amp; MID($AV$3, 15, 4)) + 1, 0 ), 'Raw Data'!$AN:$AN,"&gt;" &amp;DATE(MID($AV$3, 15, 4), MONTH("1 " &amp; AY$6 &amp; " " &amp; MID($AV$3, 15, 4)), 0 ), 'Raw Data'!$J:$J, $A56, 'Raw Data'!$H:$H, "Ear*", 'Raw Data'!$P:$P,""&amp;'Raw Data'!$B$1,'Raw Data'!$D:$D,"&lt;&gt;*ithdr*",'Raw Data'!$D:$D,"&lt;&gt;*ancel*")</f>
        <v>0</v>
      </c>
      <c r="AZ58" s="73"/>
      <c r="BA58" s="73"/>
      <c r="BB58" s="77"/>
      <c r="BC58" s="113">
        <f>SUMIFS('Raw Data'!$S:$S, 'Raw Data'!$AN:$AN,"&lt;=" &amp;DATE(MID($AV$3, 15, 4), MONTH("1 " &amp; BC$6 &amp; " " &amp; MID($AV$3, 15, 4)) + 1, 0 ), 'Raw Data'!$AN:$AN,"&gt;" &amp;DATE(MID($AV$3, 15, 4), MONTH("1 " &amp; BC$6 &amp; " " &amp; MID($AV$3, 15, 4)), 0 ), 'Raw Data'!$J:$J, $A56, 'Raw Data'!$H:$H, "Ear*", 'Raw Data'!$O:$O,""&amp;'Raw Data'!$B$1,'Raw Data'!$D:$D,"&lt;&gt;*ithdr*",'Raw Data'!$D:$D,"&lt;&gt;*ancel*",'Raw Data'!$P:$P,"--")
+
SUMIFS('Raw Data'!$S:$S, 'Raw Data'!$AN:$AN,"&lt;=" &amp;DATE(MID($AV$3, 15, 4), MONTH("1 " &amp; BC$6 &amp; " " &amp; MID($AV$3, 15, 4)) + 1, 0 ), 'Raw Data'!$AN:$AN,"&gt;" &amp;DATE(MID($AV$3, 15, 4), MONTH("1 " &amp; BC$6 &amp; " " &amp; MID($AV$3, 15, 4)), 0 ), 'Raw Data'!$J:$J, $A56, 'Raw Data'!$H:$H, "Ear*", 'Raw Data'!$P:$P,""&amp;'Raw Data'!$B$1,'Raw Data'!$D:$D,"&lt;&gt;*ithdr*",'Raw Data'!$D:$D,"&lt;&gt;*ancel*")</f>
        <v>0</v>
      </c>
      <c r="BD58" s="73"/>
      <c r="BE58" s="73"/>
      <c r="BF58" s="77"/>
    </row>
    <row r="59" ht="12.75" customHeight="1">
      <c r="A59" s="114" t="s">
        <v>155</v>
      </c>
      <c r="B59" s="73"/>
      <c r="C59" s="73"/>
      <c r="D59" s="73"/>
      <c r="E59" s="73"/>
      <c r="F59" s="73"/>
      <c r="G59" s="73"/>
      <c r="H59" s="73"/>
      <c r="I59" s="73"/>
      <c r="J59" s="77"/>
      <c r="K59" s="113">
        <f>SUMIFS('Raw Data'!$S:$S, 'Raw Data'!$AN:$AN,"&lt;=" &amp;DATE(LEFT($AV$3, 4), MONTH("1 " &amp; K$6 &amp; " " &amp; LEFT($AV$3, 4)) + 1, 0 ), 'Raw Data'!$AN:$AN,"&gt;" &amp;DATE(LEFT($AV$3, 4), MONTH("1 " &amp; K$6 &amp; " " &amp; LEFT($AV$3, 4)), 0 ), 'Raw Data'!$J:$J, $A56, 'Raw Data'!$H:$H, "Non*", 'Raw Data'!$O:$O,""&amp;'Raw Data'!$B$1,'Raw Data'!$D:$D,"&lt;&gt;*ithdr*",'Raw Data'!$D:$D,"&lt;&gt;*ancel*",'Raw Data'!$P:$P,"--")
+
SUMIFS('Raw Data'!$S:$S, 'Raw Data'!$AN:$AN,"&lt;=" &amp;DATE(LEFT($AV$3, 4), MONTH("1 " &amp; K$6 &amp; " " &amp; LEFT($AV$3, 4)) + 1, 0 ), 'Raw Data'!$AN:$AN,"&gt;" &amp;DATE(LEFT($AV$3, 4), MONTH("1 " &amp; K$6 &amp; " " &amp; LEFT($AV$3, 4)), 0 ), 'Raw Data'!$J:$J, $A56, 'Raw Data'!$H:$H, "Non*", 'Raw Data'!$P:$P,""&amp;'Raw Data'!$B$1,'Raw Data'!$D:$D,"&lt;&gt;*ithdr*",'Raw Data'!$D:$D,"&lt;&gt;*ancel*")</f>
        <v>0</v>
      </c>
      <c r="L59" s="73"/>
      <c r="M59" s="73"/>
      <c r="N59" s="77"/>
      <c r="O59" s="113">
        <f>SUMIFS('Raw Data'!$S:$S, 'Raw Data'!$AN:$AN,"&lt;=" &amp;DATE(LEFT($AV$3, 4), MONTH("1 " &amp; O$6 &amp; " " &amp; LEFT($AV$3, 4)) + 1, 0 ), 'Raw Data'!$AN:$AN,"&gt;" &amp;DATE(LEFT($AV$3, 4), MONTH("1 " &amp; O$6 &amp; " " &amp; LEFT($AV$3, 4)), 0 ), 'Raw Data'!$J:$J, $A56, 'Raw Data'!$H:$H, "Non*", 'Raw Data'!$O:$O,""&amp;'Raw Data'!$B$1,'Raw Data'!$D:$D,"&lt;&gt;*ithdr*",'Raw Data'!$D:$D,"&lt;&gt;*ancel*",'Raw Data'!$P:$P,"--")
+
SUMIFS('Raw Data'!$S:$S, 'Raw Data'!$AN:$AN,"&lt;=" &amp;DATE(LEFT($AV$3, 4), MONTH("1 " &amp; O$6 &amp; " " &amp; LEFT($AV$3, 4)) + 1, 0 ), 'Raw Data'!$AN:$AN,"&gt;" &amp;DATE(LEFT($AV$3, 4), MONTH("1 " &amp; O$6 &amp; " " &amp; LEFT($AV$3, 4)), 0 ), 'Raw Data'!$J:$J, $A56, 'Raw Data'!$H:$H, "Non*", 'Raw Data'!$P:$P,""&amp;'Raw Data'!$B$1,'Raw Data'!$D:$D,"&lt;&gt;*ithdr*",'Raw Data'!$D:$D,"&lt;&gt;*ancel*")</f>
        <v>0</v>
      </c>
      <c r="P59" s="73"/>
      <c r="Q59" s="73"/>
      <c r="R59" s="77"/>
      <c r="S59" s="113">
        <f>SUMIFS('Raw Data'!$S:$S, 'Raw Data'!$AN:$AN,"&lt;=" &amp;DATE(LEFT($AV$3, 4), MONTH("1 " &amp; S$6 &amp; " " &amp; LEFT($AV$3, 4)) + 1, 0 ), 'Raw Data'!$AN:$AN,"&gt;" &amp;DATE(LEFT($AV$3, 4), MONTH("1 " &amp; S$6 &amp; " " &amp; LEFT($AV$3, 4)), 0 ), 'Raw Data'!$J:$J, $A56, 'Raw Data'!$H:$H, "Non*", 'Raw Data'!$O:$O,""&amp;'Raw Data'!$B$1,'Raw Data'!$D:$D,"&lt;&gt;*ithdr*",'Raw Data'!$D:$D,"&lt;&gt;*ancel*",'Raw Data'!$P:$P,"--")
+
SUMIFS('Raw Data'!$S:$S, 'Raw Data'!$AN:$AN,"&lt;=" &amp;DATE(LEFT($AV$3, 4), MONTH("1 " &amp; S$6 &amp; " " &amp; LEFT($AV$3, 4)) + 1, 0 ), 'Raw Data'!$AN:$AN,"&gt;" &amp;DATE(LEFT($AV$3, 4), MONTH("1 " &amp; S$6 &amp; " " &amp; LEFT($AV$3, 4)), 0 ), 'Raw Data'!$J:$J, $A56, 'Raw Data'!$H:$H, "Non*", 'Raw Data'!$P:$P,""&amp;'Raw Data'!$B$1,'Raw Data'!$D:$D,"&lt;&gt;*ithdr*",'Raw Data'!$D:$D,"&lt;&gt;*ancel*")</f>
        <v>0</v>
      </c>
      <c r="T59" s="73"/>
      <c r="U59" s="73"/>
      <c r="V59" s="77"/>
      <c r="W59" s="113">
        <f>SUMIFS('Raw Data'!$S:$S, 'Raw Data'!$AN:$AN,"&lt;=" &amp;DATE(LEFT($AV$3, 4), MONTH("1 " &amp; W$6 &amp; " " &amp; LEFT($AV$3, 4)) + 1, 0 ), 'Raw Data'!$AN:$AN,"&gt;" &amp;DATE(LEFT($AV$3, 4), MONTH("1 " &amp; W$6 &amp; " " &amp; LEFT($AV$3, 4)), 0 ), 'Raw Data'!$J:$J, $A56, 'Raw Data'!$H:$H, "Non*", 'Raw Data'!$O:$O,""&amp;'Raw Data'!$B$1,'Raw Data'!$D:$D,"&lt;&gt;*ithdr*",'Raw Data'!$D:$D,"&lt;&gt;*ancel*",'Raw Data'!$P:$P,"--")
+
SUMIFS('Raw Data'!$S:$S, 'Raw Data'!$AN:$AN,"&lt;=" &amp;DATE(LEFT($AV$3, 4), MONTH("1 " &amp; W$6 &amp; " " &amp; LEFT($AV$3, 4)) + 1, 0 ), 'Raw Data'!$AN:$AN,"&gt;" &amp;DATE(LEFT($AV$3, 4), MONTH("1 " &amp; W$6 &amp; " " &amp; LEFT($AV$3, 4)), 0 ), 'Raw Data'!$J:$J, $A56, 'Raw Data'!$H:$H, "Non*", 'Raw Data'!$P:$P,""&amp;'Raw Data'!$B$1,'Raw Data'!$D:$D,"&lt;&gt;*ithdr*",'Raw Data'!$D:$D,"&lt;&gt;*ancel*")</f>
        <v>0</v>
      </c>
      <c r="X59" s="73"/>
      <c r="Y59" s="73"/>
      <c r="Z59" s="77"/>
      <c r="AA59" s="113">
        <f>SUMIFS('Raw Data'!$S:$S, 'Raw Data'!$AN:$AN,"&lt;=" &amp;DATE(LEFT($AV$3, 4), MONTH("1 " &amp; AA$6 &amp; " " &amp; LEFT($AV$3, 4)) + 1, 0 ), 'Raw Data'!$AN:$AN,"&gt;" &amp;DATE(LEFT($AV$3, 4), MONTH("1 " &amp; AA$6 &amp; " " &amp; LEFT($AV$3, 4)), 0 ), 'Raw Data'!$J:$J, $A56, 'Raw Data'!$H:$H, "Non*", 'Raw Data'!$O:$O,""&amp;'Raw Data'!$B$1,'Raw Data'!$D:$D,"&lt;&gt;*ithdr*",'Raw Data'!$D:$D,"&lt;&gt;*ancel*",'Raw Data'!$P:$P,"--")
+
SUMIFS('Raw Data'!$S:$S, 'Raw Data'!$AN:$AN,"&lt;=" &amp;DATE(LEFT($AV$3, 4), MONTH("1 " &amp; AA$6 &amp; " " &amp; LEFT($AV$3, 4)) + 1, 0 ), 'Raw Data'!$AN:$AN,"&gt;" &amp;DATE(LEFT($AV$3, 4), MONTH("1 " &amp; AA$6 &amp; " " &amp; LEFT($AV$3, 4)), 0 ), 'Raw Data'!$J:$J, $A56, 'Raw Data'!$H:$H, "Non*", 'Raw Data'!$P:$P,""&amp;'Raw Data'!$B$1,'Raw Data'!$D:$D,"&lt;&gt;*ithdr*",'Raw Data'!$D:$D,"&lt;&gt;*ancel*")</f>
        <v>0</v>
      </c>
      <c r="AB59" s="73"/>
      <c r="AC59" s="73"/>
      <c r="AD59" s="77"/>
      <c r="AE59" s="113">
        <f>SUMIFS('Raw Data'!$S:$S, 'Raw Data'!$AN:$AN,"&lt;=" &amp;DATE(LEFT($AV$3, 4), MONTH("1 " &amp; AE$6 &amp; " " &amp; LEFT($AV$3, 4)) + 1, 0 ), 'Raw Data'!$AN:$AN,"&gt;" &amp;DATE(LEFT($AV$3, 4), MONTH("1 " &amp; AE$6 &amp; " " &amp; LEFT($AV$3, 4)), 0 ), 'Raw Data'!$J:$J, $A56, 'Raw Data'!$H:$H, "Non*", 'Raw Data'!$O:$O,""&amp;'Raw Data'!$B$1,'Raw Data'!$D:$D,"&lt;&gt;*ithdr*",'Raw Data'!$D:$D,"&lt;&gt;*ancel*",'Raw Data'!$P:$P,"--")
+
SUMIFS('Raw Data'!$S:$S, 'Raw Data'!$AN:$AN,"&lt;=" &amp;DATE(LEFT($AV$3, 4), MONTH("1 " &amp; AE$6 &amp; " " &amp; LEFT($AV$3, 4)) + 1, 0 ), 'Raw Data'!$AN:$AN,"&gt;" &amp;DATE(LEFT($AV$3, 4), MONTH("1 " &amp; AE$6 &amp; " " &amp; LEFT($AV$3, 4)), 0 ), 'Raw Data'!$J:$J, $A56, 'Raw Data'!$H:$H, "Non*", 'Raw Data'!$P:$P,""&amp;'Raw Data'!$B$1,'Raw Data'!$D:$D,"&lt;&gt;*ithdr*",'Raw Data'!$D:$D,"&lt;&gt;*ancel*")</f>
        <v>0</v>
      </c>
      <c r="AF59" s="73"/>
      <c r="AG59" s="73"/>
      <c r="AH59" s="77"/>
      <c r="AI59" s="113">
        <f>SUMIFS('Raw Data'!$S:$S, 'Raw Data'!$AN:$AN,"&lt;=" &amp;DATE(LEFT($AV$3, 4), MONTH("1 " &amp; AI$6 &amp; " " &amp; LEFT($AV$3, 4)) + 1, 0 ), 'Raw Data'!$AN:$AN,"&gt;" &amp;DATE(LEFT($AV$3, 4), MONTH("1 " &amp; AI$6 &amp; " " &amp; LEFT($AV$3, 4)), 0 ), 'Raw Data'!$J:$J, $A56, 'Raw Data'!$H:$H, "Non*", 'Raw Data'!$O:$O,""&amp;'Raw Data'!$B$1,'Raw Data'!$D:$D,"&lt;&gt;*ithdr*",'Raw Data'!$D:$D,"&lt;&gt;*ancel*",'Raw Data'!$P:$P,"--")
+
SUMIFS('Raw Data'!$S:$S, 'Raw Data'!$AN:$AN,"&lt;=" &amp;DATE(LEFT($AV$3, 4), MONTH("1 " &amp; AI$6 &amp; " " &amp; LEFT($AV$3, 4)) + 1, 0 ), 'Raw Data'!$AN:$AN,"&gt;" &amp;DATE(LEFT($AV$3, 4), MONTH("1 " &amp; AI$6 &amp; " " &amp; LEFT($AV$3, 4)), 0 ), 'Raw Data'!$J:$J, $A56, 'Raw Data'!$H:$H, "Non*", 'Raw Data'!$P:$P,""&amp;'Raw Data'!$B$1,'Raw Data'!$D:$D,"&lt;&gt;*ithdr*",'Raw Data'!$D:$D,"&lt;&gt;*ancel*")</f>
        <v>0</v>
      </c>
      <c r="AJ59" s="73"/>
      <c r="AK59" s="73"/>
      <c r="AL59" s="77"/>
      <c r="AM59" s="113">
        <f>SUMIFS('Raw Data'!$S:$S, 'Raw Data'!$AN:$AN,"&lt;=" &amp;DATE(LEFT($AV$3, 4), MONTH("1 " &amp; AM$6 &amp; " " &amp; LEFT($AV$3, 4)) + 1, 0 ), 'Raw Data'!$AN:$AN,"&gt;" &amp;DATE(LEFT($AV$3, 4), MONTH("1 " &amp; AM$6 &amp; " " &amp; LEFT($AV$3, 4)), 0 ), 'Raw Data'!$J:$J, $A56, 'Raw Data'!$H:$H, "Non*", 'Raw Data'!$O:$O,""&amp;'Raw Data'!$B$1,'Raw Data'!$D:$D,"&lt;&gt;*ithdr*",'Raw Data'!$D:$D,"&lt;&gt;*ancel*",'Raw Data'!$P:$P,"--")
+
SUMIFS('Raw Data'!$S:$S, 'Raw Data'!$AN:$AN,"&lt;=" &amp;DATE(LEFT($AV$3, 4), MONTH("1 " &amp; AM$6 &amp; " " &amp; LEFT($AV$3, 4)) + 1, 0 ), 'Raw Data'!$AN:$AN,"&gt;" &amp;DATE(LEFT($AV$3, 4), MONTH("1 " &amp; AM$6 &amp; " " &amp; LEFT($AV$3, 4)), 0 ), 'Raw Data'!$J:$J, $A56, 'Raw Data'!$H:$H, "Non*", 'Raw Data'!$P:$P,""&amp;'Raw Data'!$B$1,'Raw Data'!$D:$D,"&lt;&gt;*ithdr*",'Raw Data'!$D:$D,"&lt;&gt;*ancel*")</f>
        <v>0</v>
      </c>
      <c r="AN59" s="73"/>
      <c r="AO59" s="73"/>
      <c r="AP59" s="77"/>
      <c r="AQ59" s="113">
        <f>SUMIFS('Raw Data'!$S:$S, 'Raw Data'!$AN:$AN,"&lt;=" &amp;DATE(LEFT($AV$3, 4), MONTH("1 " &amp; AQ$6 &amp; " " &amp; LEFT($AV$3, 4)) + 1, 0 ), 'Raw Data'!$AN:$AN,"&gt;" &amp;DATE(LEFT($AV$3, 4), MONTH("1 " &amp; AQ$6 &amp; " " &amp; LEFT($AV$3, 4)), 0 ), 'Raw Data'!$J:$J, $A56, 'Raw Data'!$H:$H, "Non*", 'Raw Data'!$O:$O,""&amp;'Raw Data'!$B$1,'Raw Data'!$D:$D,"&lt;&gt;*ithdr*",'Raw Data'!$D:$D,"&lt;&gt;*ancel*",'Raw Data'!$P:$P,"--")
+
SUMIFS('Raw Data'!$S:$S, 'Raw Data'!$AN:$AN,"&lt;=" &amp;DATE(LEFT($AV$3, 4), MONTH("1 " &amp; AQ$6 &amp; " " &amp; LEFT($AV$3, 4)) + 1, 0 ), 'Raw Data'!$AN:$AN,"&gt;" &amp;DATE(LEFT($AV$3, 4), MONTH("1 " &amp; AQ$6 &amp; " " &amp; LEFT($AV$3, 4)), 0 ), 'Raw Data'!$J:$J, $A56, 'Raw Data'!$H:$H, "Non*", 'Raw Data'!$P:$P,""&amp;'Raw Data'!$B$1,'Raw Data'!$D:$D,"&lt;&gt;*ithdr*",'Raw Data'!$D:$D,"&lt;&gt;*ancel*")</f>
        <v>0</v>
      </c>
      <c r="AR59" s="73"/>
      <c r="AS59" s="73"/>
      <c r="AT59" s="77"/>
      <c r="AU59" s="113">
        <f>SUMIFS('Raw Data'!$S:$S, 'Raw Data'!$AN:$AN,"&lt;=" &amp;DATE(MID($AV$3, 15, 4), MONTH("1 " &amp; AU$6 &amp; " " &amp; MID($AV$3, 15, 4)) + 1, 0 ), 'Raw Data'!$AN:$AN,"&gt;" &amp;DATE(MID($AV$3, 15, 4), MONTH("1 " &amp; AU$6 &amp; " " &amp; MID($AV$3, 15, 4)), 0 ), 'Raw Data'!$J:$J, $A56, 'Raw Data'!$H:$H, "Non*", 'Raw Data'!$O:$O,""&amp;'Raw Data'!$B$1,'Raw Data'!$D:$D,"&lt;&gt;*ithdr*",'Raw Data'!$D:$D,"&lt;&gt;*ancel*",'Raw Data'!$P:$P,"--")
+
SUMIFS('Raw Data'!$S:$S, 'Raw Data'!$AN:$AN,"&lt;=" &amp;DATE(MID($AV$3, 15, 4), MONTH("1 " &amp; AU$6 &amp; " " &amp; MID($AV$3, 15, 4)) + 1, 0 ), 'Raw Data'!$AN:$AN,"&gt;" &amp;DATE(MID($AV$3, 15, 4), MONTH("1 " &amp; AU$6 &amp; " " &amp; MID($AV$3, 15, 4)), 0 ), 'Raw Data'!$J:$J, $A56, 'Raw Data'!$H:$H, "Non*", 'Raw Data'!$P:$P,""&amp;'Raw Data'!$B$1,'Raw Data'!$D:$D,"&lt;&gt;*ithdr*",'Raw Data'!$D:$D,"&lt;&gt;*ancel*")</f>
        <v>0</v>
      </c>
      <c r="AV59" s="73"/>
      <c r="AW59" s="73"/>
      <c r="AX59" s="77"/>
      <c r="AY59" s="113">
        <f>SUMIFS('Raw Data'!$S:$S, 'Raw Data'!$AN:$AN,"&lt;=" &amp;DATE(MID($AV$3, 15, 4), MONTH("1 " &amp; AY$6 &amp; " " &amp; MID($AV$3, 15, 4)) + 1, 0 ), 'Raw Data'!$AN:$AN,"&gt;" &amp;DATE(MID($AV$3, 15, 4), MONTH("1 " &amp; AY$6 &amp; " " &amp; MID($AV$3, 15, 4)), 0 ), 'Raw Data'!$J:$J, $A56, 'Raw Data'!$H:$H, "Non*", 'Raw Data'!$O:$O,""&amp;'Raw Data'!$B$1,'Raw Data'!$D:$D,"&lt;&gt;*ithdr*",'Raw Data'!$D:$D,"&lt;&gt;*ancel*",'Raw Data'!$P:$P,"--")
+
SUMIFS('Raw Data'!$S:$S, 'Raw Data'!$AN:$AN,"&lt;=" &amp;DATE(MID($AV$3, 15, 4), MONTH("1 " &amp; AY$6 &amp; " " &amp; MID($AV$3, 15, 4)) + 1, 0 ), 'Raw Data'!$AN:$AN,"&gt;" &amp;DATE(MID($AV$3, 15, 4), MONTH("1 " &amp; AY$6 &amp; " " &amp; MID($AV$3, 15, 4)), 0 ), 'Raw Data'!$J:$J, $A56, 'Raw Data'!$H:$H, "Non*", 'Raw Data'!$P:$P,""&amp;'Raw Data'!$B$1,'Raw Data'!$D:$D,"&lt;&gt;*ithdr*",'Raw Data'!$D:$D,"&lt;&gt;*ancel*")</f>
        <v>0</v>
      </c>
      <c r="AZ59" s="73"/>
      <c r="BA59" s="73"/>
      <c r="BB59" s="77"/>
      <c r="BC59" s="113">
        <f>SUMIFS('Raw Data'!$S:$S, 'Raw Data'!$AN:$AN,"&lt;=" &amp;DATE(MID($AV$3, 15, 4), MONTH("1 " &amp; BC$6 &amp; " " &amp; MID($AV$3, 15, 4)) + 1, 0 ), 'Raw Data'!$AN:$AN,"&gt;" &amp;DATE(MID($AV$3, 15, 4), MONTH("1 " &amp; BC$6 &amp; " " &amp; MID($AV$3, 15, 4)), 0 ), 'Raw Data'!$J:$J, $A56, 'Raw Data'!$H:$H, "Non*", 'Raw Data'!$O:$O,""&amp;'Raw Data'!$B$1,'Raw Data'!$D:$D,"&lt;&gt;*ithdr*",'Raw Data'!$D:$D,"&lt;&gt;*ancel*",'Raw Data'!$P:$P,"--")
+
SUMIFS('Raw Data'!$S:$S, 'Raw Data'!$AN:$AN,"&lt;=" &amp;DATE(MID($AV$3, 15, 4), MONTH("1 " &amp; BC$6 &amp; " " &amp; MID($AV$3, 15, 4)) + 1, 0 ), 'Raw Data'!$AN:$AN,"&gt;" &amp;DATE(MID($AV$3, 15, 4), MONTH("1 " &amp; BC$6 &amp; " " &amp; MID($AV$3, 15, 4)), 0 ), 'Raw Data'!$J:$J, $A56, 'Raw Data'!$H:$H, "Non*", 'Raw Data'!$P:$P,""&amp;'Raw Data'!$B$1,'Raw Data'!$D:$D,"&lt;&gt;*ithdr*",'Raw Data'!$D:$D,"&lt;&gt;*ancel*")</f>
        <v>0</v>
      </c>
      <c r="BD59" s="73"/>
      <c r="BE59" s="73"/>
      <c r="BF59" s="77"/>
    </row>
    <row r="60" ht="12.75" customHeight="1">
      <c r="A60" s="75" t="s">
        <v>156</v>
      </c>
      <c r="B60" s="73"/>
      <c r="C60" s="73"/>
      <c r="D60" s="73"/>
      <c r="E60" s="73"/>
      <c r="F60" s="73"/>
      <c r="G60" s="73"/>
      <c r="H60" s="73"/>
      <c r="I60" s="73"/>
      <c r="J60" s="77"/>
      <c r="K60" s="113">
        <f>SUMIFS('Raw Data'!$T:$T, 'Raw Data'!$AN:$AN,"&lt;=" &amp;DATE(LEFT($AV$3, 4), MONTH("1 " &amp; K$6 &amp; " " &amp; LEFT($AV$3, 4)) + 1, 0 ), 'Raw Data'!$AN:$AN,"&gt;" &amp;DATE(LEFT($AV$3, 4), MONTH("1 " &amp; K$6 &amp; " " &amp; LEFT($AV$3, 4)), 0 ), 'Raw Data'!$J:$J, $A56, 'Raw Data'!$O:$O,""&amp;'Raw Data'!$B$1,'Raw Data'!$D:$D,"&lt;&gt;*ithdr*",'Raw Data'!$D:$D,"&lt;&gt;*ancel*",'Raw Data'!$P:$P,"--")
+
SUMIFS('Raw Data'!$T:$T, 'Raw Data'!$AN:$AN,"&lt;=" &amp;DATE(LEFT($AV$3, 4), MONTH("1 " &amp; K$6 &amp; " " &amp; LEFT($AV$3, 4)) + 1, 0 ), 'Raw Data'!$AN:$AN,"&gt;" &amp;DATE(LEFT($AV$3, 4), MONTH("1 " &amp; K$6 &amp; " " &amp; LEFT($AV$3, 4)), 0 ), 'Raw Data'!$J:$J, $A56, 'Raw Data'!$P:$P,""&amp;'Raw Data'!$B$1,'Raw Data'!$D:$D,"&lt;&gt;*ithdr*",'Raw Data'!$D:$D,"&lt;&gt;*ancel*")</f>
        <v>0</v>
      </c>
      <c r="L60" s="73"/>
      <c r="M60" s="73"/>
      <c r="N60" s="77"/>
      <c r="O60" s="113">
        <f>SUMIFS('Raw Data'!$T:$T, 'Raw Data'!$AN:$AN,"&lt;=" &amp;DATE(LEFT($AV$3, 4), MONTH("1 " &amp; O$6 &amp; " " &amp; LEFT($AV$3, 4)) + 1, 0 ), 'Raw Data'!$AN:$AN,"&gt;" &amp;DATE(LEFT($AV$3, 4), MONTH("1 " &amp; O$6 &amp; " " &amp; LEFT($AV$3, 4)), 0 ), 'Raw Data'!$J:$J, $A56, 'Raw Data'!$O:$O,""&amp;'Raw Data'!$B$1,'Raw Data'!$D:$D,"&lt;&gt;*ithdr*",'Raw Data'!$D:$D,"&lt;&gt;*ancel*",'Raw Data'!$P:$P,"--")
+
SUMIFS('Raw Data'!$T:$T, 'Raw Data'!$AN:$AN,"&lt;=" &amp;DATE(LEFT($AV$3, 4), MONTH("1 " &amp; O$6 &amp; " " &amp; LEFT($AV$3, 4)) + 1, 0 ), 'Raw Data'!$AN:$AN,"&gt;" &amp;DATE(LEFT($AV$3, 4), MONTH("1 " &amp; O$6 &amp; " " &amp; LEFT($AV$3, 4)), 0 ), 'Raw Data'!$J:$J, $A56, 'Raw Data'!$P:$P,""&amp;'Raw Data'!$B$1,'Raw Data'!$D:$D,"&lt;&gt;*ithdr*",'Raw Data'!$D:$D,"&lt;&gt;*ancel*")</f>
        <v>0</v>
      </c>
      <c r="P60" s="73"/>
      <c r="Q60" s="73"/>
      <c r="R60" s="77"/>
      <c r="S60" s="113">
        <f>SUMIFS('Raw Data'!$T:$T, 'Raw Data'!$AN:$AN,"&lt;=" &amp;DATE(LEFT($AV$3, 4), MONTH("1 " &amp; S$6 &amp; " " &amp; LEFT($AV$3, 4)) + 1, 0 ), 'Raw Data'!$AN:$AN,"&gt;" &amp;DATE(LEFT($AV$3, 4), MONTH("1 " &amp; S$6 &amp; " " &amp; LEFT($AV$3, 4)), 0 ), 'Raw Data'!$J:$J, $A56, 'Raw Data'!$O:$O,""&amp;'Raw Data'!$B$1,'Raw Data'!$D:$D,"&lt;&gt;*ithdr*",'Raw Data'!$D:$D,"&lt;&gt;*ancel*",'Raw Data'!$P:$P,"--")
+
SUMIFS('Raw Data'!$T:$T, 'Raw Data'!$AN:$AN,"&lt;=" &amp;DATE(LEFT($AV$3, 4), MONTH("1 " &amp; S$6 &amp; " " &amp; LEFT($AV$3, 4)) + 1, 0 ), 'Raw Data'!$AN:$AN,"&gt;" &amp;DATE(LEFT($AV$3, 4), MONTH("1 " &amp; S$6 &amp; " " &amp; LEFT($AV$3, 4)), 0 ), 'Raw Data'!$J:$J, $A56, 'Raw Data'!$P:$P,""&amp;'Raw Data'!$B$1,'Raw Data'!$D:$D,"&lt;&gt;*ithdr*",'Raw Data'!$D:$D,"&lt;&gt;*ancel*")</f>
        <v>0</v>
      </c>
      <c r="T60" s="73"/>
      <c r="U60" s="73"/>
      <c r="V60" s="77"/>
      <c r="W60" s="113">
        <f>SUMIFS('Raw Data'!$T:$T, 'Raw Data'!$AN:$AN,"&lt;=" &amp;DATE(LEFT($AV$3, 4), MONTH("1 " &amp; W$6 &amp; " " &amp; LEFT($AV$3, 4)) + 1, 0 ), 'Raw Data'!$AN:$AN,"&gt;" &amp;DATE(LEFT($AV$3, 4), MONTH("1 " &amp; W$6 &amp; " " &amp; LEFT($AV$3, 4)), 0 ), 'Raw Data'!$J:$J, $A56, 'Raw Data'!$O:$O,""&amp;'Raw Data'!$B$1,'Raw Data'!$D:$D,"&lt;&gt;*ithdr*",'Raw Data'!$D:$D,"&lt;&gt;*ancel*",'Raw Data'!$P:$P,"--")
+
SUMIFS('Raw Data'!$T:$T, 'Raw Data'!$AN:$AN,"&lt;=" &amp;DATE(LEFT($AV$3, 4), MONTH("1 " &amp; W$6 &amp; " " &amp; LEFT($AV$3, 4)) + 1, 0 ), 'Raw Data'!$AN:$AN,"&gt;" &amp;DATE(LEFT($AV$3, 4), MONTH("1 " &amp; W$6 &amp; " " &amp; LEFT($AV$3, 4)), 0 ), 'Raw Data'!$J:$J, $A56, 'Raw Data'!$P:$P,""&amp;'Raw Data'!$B$1,'Raw Data'!$D:$D,"&lt;&gt;*ithdr*",'Raw Data'!$D:$D,"&lt;&gt;*ancel*")</f>
        <v>0</v>
      </c>
      <c r="X60" s="73"/>
      <c r="Y60" s="73"/>
      <c r="Z60" s="77"/>
      <c r="AA60" s="113">
        <f>SUMIFS('Raw Data'!$T:$T, 'Raw Data'!$AN:$AN,"&lt;=" &amp;DATE(LEFT($AV$3, 4), MONTH("1 " &amp; AA$6 &amp; " " &amp; LEFT($AV$3, 4)) + 1, 0 ), 'Raw Data'!$AN:$AN,"&gt;" &amp;DATE(LEFT($AV$3, 4), MONTH("1 " &amp; AA$6 &amp; " " &amp; LEFT($AV$3, 4)), 0 ), 'Raw Data'!$J:$J, $A56, 'Raw Data'!$O:$O,""&amp;'Raw Data'!$B$1,'Raw Data'!$D:$D,"&lt;&gt;*ithdr*",'Raw Data'!$D:$D,"&lt;&gt;*ancel*",'Raw Data'!$P:$P,"--")
+
SUMIFS('Raw Data'!$T:$T, 'Raw Data'!$AN:$AN,"&lt;=" &amp;DATE(LEFT($AV$3, 4), MONTH("1 " &amp; AA$6 &amp; " " &amp; LEFT($AV$3, 4)) + 1, 0 ), 'Raw Data'!$AN:$AN,"&gt;" &amp;DATE(LEFT($AV$3, 4), MONTH("1 " &amp; AA$6 &amp; " " &amp; LEFT($AV$3, 4)), 0 ), 'Raw Data'!$J:$J, $A56, 'Raw Data'!$P:$P,""&amp;'Raw Data'!$B$1,'Raw Data'!$D:$D,"&lt;&gt;*ithdr*",'Raw Data'!$D:$D,"&lt;&gt;*ancel*")</f>
        <v>0</v>
      </c>
      <c r="AB60" s="73"/>
      <c r="AC60" s="73"/>
      <c r="AD60" s="77"/>
      <c r="AE60" s="113">
        <f>SUMIFS('Raw Data'!$T:$T, 'Raw Data'!$AN:$AN,"&lt;=" &amp;DATE(LEFT($AV$3, 4), MONTH("1 " &amp; AE$6 &amp; " " &amp; LEFT($AV$3, 4)) + 1, 0 ), 'Raw Data'!$AN:$AN,"&gt;" &amp;DATE(LEFT($AV$3, 4), MONTH("1 " &amp; AE$6 &amp; " " &amp; LEFT($AV$3, 4)), 0 ), 'Raw Data'!$J:$J, $A56, 'Raw Data'!$O:$O,""&amp;'Raw Data'!$B$1,'Raw Data'!$D:$D,"&lt;&gt;*ithdr*",'Raw Data'!$D:$D,"&lt;&gt;*ancel*",'Raw Data'!$P:$P,"--")
+
SUMIFS('Raw Data'!$T:$T, 'Raw Data'!$AN:$AN,"&lt;=" &amp;DATE(LEFT($AV$3, 4), MONTH("1 " &amp; AE$6 &amp; " " &amp; LEFT($AV$3, 4)) + 1, 0 ), 'Raw Data'!$AN:$AN,"&gt;" &amp;DATE(LEFT($AV$3, 4), MONTH("1 " &amp; AE$6 &amp; " " &amp; LEFT($AV$3, 4)), 0 ), 'Raw Data'!$J:$J, $A56, 'Raw Data'!$P:$P,""&amp;'Raw Data'!$B$1,'Raw Data'!$D:$D,"&lt;&gt;*ithdr*",'Raw Data'!$D:$D,"&lt;&gt;*ancel*")</f>
        <v>0</v>
      </c>
      <c r="AF60" s="73"/>
      <c r="AG60" s="73"/>
      <c r="AH60" s="77"/>
      <c r="AI60" s="113">
        <f>SUMIFS('Raw Data'!$T:$T, 'Raw Data'!$AN:$AN,"&lt;=" &amp;DATE(LEFT($AV$3, 4), MONTH("1 " &amp; AI$6 &amp; " " &amp; LEFT($AV$3, 4)) + 1, 0 ), 'Raw Data'!$AN:$AN,"&gt;" &amp;DATE(LEFT($AV$3, 4), MONTH("1 " &amp; AI$6 &amp; " " &amp; LEFT($AV$3, 4)), 0 ), 'Raw Data'!$J:$J, $A56, 'Raw Data'!$O:$O,""&amp;'Raw Data'!$B$1,'Raw Data'!$D:$D,"&lt;&gt;*ithdr*",'Raw Data'!$D:$D,"&lt;&gt;*ancel*",'Raw Data'!$P:$P,"--")
+
SUMIFS('Raw Data'!$T:$T, 'Raw Data'!$AN:$AN,"&lt;=" &amp;DATE(LEFT($AV$3, 4), MONTH("1 " &amp; AI$6 &amp; " " &amp; LEFT($AV$3, 4)) + 1, 0 ), 'Raw Data'!$AN:$AN,"&gt;" &amp;DATE(LEFT($AV$3, 4), MONTH("1 " &amp; AI$6 &amp; " " &amp; LEFT($AV$3, 4)), 0 ), 'Raw Data'!$J:$J, $A56, 'Raw Data'!$P:$P,""&amp;'Raw Data'!$B$1,'Raw Data'!$D:$D,"&lt;&gt;*ithdr*",'Raw Data'!$D:$D,"&lt;&gt;*ancel*")</f>
        <v>0</v>
      </c>
      <c r="AJ60" s="73"/>
      <c r="AK60" s="73"/>
      <c r="AL60" s="77"/>
      <c r="AM60" s="113">
        <f>SUMIFS('Raw Data'!$T:$T, 'Raw Data'!$AN:$AN,"&lt;=" &amp;DATE(LEFT($AV$3, 4), MONTH("1 " &amp; AM$6 &amp; " " &amp; LEFT($AV$3, 4)) + 1, 0 ), 'Raw Data'!$AN:$AN,"&gt;" &amp;DATE(LEFT($AV$3, 4), MONTH("1 " &amp; AM$6 &amp; " " &amp; LEFT($AV$3, 4)), 0 ), 'Raw Data'!$J:$J, $A56, 'Raw Data'!$O:$O,""&amp;'Raw Data'!$B$1,'Raw Data'!$D:$D,"&lt;&gt;*ithdr*",'Raw Data'!$D:$D,"&lt;&gt;*ancel*",'Raw Data'!$P:$P,"--")
+
SUMIFS('Raw Data'!$T:$T, 'Raw Data'!$AN:$AN,"&lt;=" &amp;DATE(LEFT($AV$3, 4), MONTH("1 " &amp; AM$6 &amp; " " &amp; LEFT($AV$3, 4)) + 1, 0 ), 'Raw Data'!$AN:$AN,"&gt;" &amp;DATE(LEFT($AV$3, 4), MONTH("1 " &amp; AM$6 &amp; " " &amp; LEFT($AV$3, 4)), 0 ), 'Raw Data'!$J:$J, $A56, 'Raw Data'!$P:$P,""&amp;'Raw Data'!$B$1,'Raw Data'!$D:$D,"&lt;&gt;*ithdr*",'Raw Data'!$D:$D,"&lt;&gt;*ancel*")</f>
        <v>0</v>
      </c>
      <c r="AN60" s="73"/>
      <c r="AO60" s="73"/>
      <c r="AP60" s="77"/>
      <c r="AQ60" s="113">
        <f>SUMIFS('Raw Data'!$T:$T, 'Raw Data'!$AN:$AN,"&lt;=" &amp;DATE(LEFT($AV$3, 4), MONTH("1 " &amp; AQ$6 &amp; " " &amp; LEFT($AV$3, 4)) + 1, 0 ), 'Raw Data'!$AN:$AN,"&gt;" &amp;DATE(LEFT($AV$3, 4), MONTH("1 " &amp; AQ$6 &amp; " " &amp; LEFT($AV$3, 4)), 0 ), 'Raw Data'!$J:$J, $A56, 'Raw Data'!$O:$O,""&amp;'Raw Data'!$B$1,'Raw Data'!$D:$D,"&lt;&gt;*ithdr*",'Raw Data'!$D:$D,"&lt;&gt;*ancel*",'Raw Data'!$P:$P,"--")
+
SUMIFS('Raw Data'!$T:$T, 'Raw Data'!$AN:$AN,"&lt;=" &amp;DATE(LEFT($AV$3, 4), MONTH("1 " &amp; AQ$6 &amp; " " &amp; LEFT($AV$3, 4)) + 1, 0 ), 'Raw Data'!$AN:$AN,"&gt;" &amp;DATE(LEFT($AV$3, 4), MONTH("1 " &amp; AQ$6 &amp; " " &amp; LEFT($AV$3, 4)), 0 ), 'Raw Data'!$J:$J, $A56, 'Raw Data'!$P:$P,""&amp;'Raw Data'!$B$1,'Raw Data'!$D:$D,"&lt;&gt;*ithdr*",'Raw Data'!$D:$D,"&lt;&gt;*ancel*")</f>
        <v>0</v>
      </c>
      <c r="AR60" s="73"/>
      <c r="AS60" s="73"/>
      <c r="AT60" s="77"/>
      <c r="AU60" s="113">
        <f>SUMIFS('Raw Data'!$T:$T, 'Raw Data'!$AN:$AN,"&lt;=" &amp;DATE(MID($AV$3, 15, 4), MONTH("1 " &amp; AU$6 &amp; " " &amp; MID($AV$3, 15, 4)) + 1, 0 ), 'Raw Data'!$AN:$AN,"&gt;" &amp;DATE(MID($AV$3, 15, 4), MONTH("1 " &amp; AU$6 &amp; " " &amp; MID($AV$3, 15, 4)), 0 ), 'Raw Data'!$J:$J, $A56, 'Raw Data'!$O:$O,""&amp;'Raw Data'!$B$1,'Raw Data'!$D:$D,"&lt;&gt;*ithdr*",'Raw Data'!$D:$D,"&lt;&gt;*ancel*",'Raw Data'!$P:$P,"--")
+
SUMIFS('Raw Data'!$T:$T, 'Raw Data'!$AN:$AN,"&lt;=" &amp;DATE(MID($AV$3, 15, 4), MONTH("1 " &amp; AU$6 &amp; " " &amp; MID($AV$3, 15, 4)) + 1, 0 ), 'Raw Data'!$AN:$AN,"&gt;" &amp;DATE(MID($AV$3, 15, 4), MONTH("1 " &amp; AU$6 &amp; " " &amp; MID($AV$3, 15, 4)), 0 ), 'Raw Data'!$J:$J, $A56, 'Raw Data'!$P:$P,""&amp;'Raw Data'!$B$1,'Raw Data'!$D:$D,"&lt;&gt;*ithdr*",'Raw Data'!$D:$D,"&lt;&gt;*ancel*")</f>
        <v>0</v>
      </c>
      <c r="AV60" s="73"/>
      <c r="AW60" s="73"/>
      <c r="AX60" s="77"/>
      <c r="AY60" s="113">
        <f>SUMIFS('Raw Data'!$T:$T, 'Raw Data'!$AN:$AN,"&lt;=" &amp;DATE(MID($AV$3, 15, 4), MONTH("1 " &amp; AY$6 &amp; " " &amp; MID($AV$3, 15, 4)) + 1, 0 ), 'Raw Data'!$AN:$AN,"&gt;" &amp;DATE(MID($AV$3, 15, 4), MONTH("1 " &amp; AY$6 &amp; " " &amp; MID($AV$3, 15, 4)), 0 ), 'Raw Data'!$J:$J, $A56, 'Raw Data'!$O:$O,""&amp;'Raw Data'!$B$1,'Raw Data'!$D:$D,"&lt;&gt;*ithdr*",'Raw Data'!$D:$D,"&lt;&gt;*ancel*",'Raw Data'!$P:$P,"--")
+
SUMIFS('Raw Data'!$T:$T, 'Raw Data'!$AN:$AN,"&lt;=" &amp;DATE(MID($AV$3, 15, 4), MONTH("1 " &amp; AY$6 &amp; " " &amp; MID($AV$3, 15, 4)) + 1, 0 ), 'Raw Data'!$AN:$AN,"&gt;" &amp;DATE(MID($AV$3, 15, 4), MONTH("1 " &amp; AY$6 &amp; " " &amp; MID($AV$3, 15, 4)), 0 ), 'Raw Data'!$J:$J, $A56, 'Raw Data'!$P:$P,""&amp;'Raw Data'!$B$1,'Raw Data'!$D:$D,"&lt;&gt;*ithdr*",'Raw Data'!$D:$D,"&lt;&gt;*ancel*")</f>
        <v>0</v>
      </c>
      <c r="AZ60" s="73"/>
      <c r="BA60" s="73"/>
      <c r="BB60" s="77"/>
      <c r="BC60" s="113">
        <f>SUMIFS('Raw Data'!$T:$T, 'Raw Data'!$AN:$AN,"&lt;=" &amp;DATE(MID($AV$3, 15, 4), MONTH("1 " &amp; BC$6 &amp; " " &amp; MID($AV$3, 15, 4)) + 1, 0 ), 'Raw Data'!$AN:$AN,"&gt;" &amp;DATE(MID($AV$3, 15, 4), MONTH("1 " &amp; BC$6 &amp; " " &amp; MID($AV$3, 15, 4)), 0 ), 'Raw Data'!$J:$J, $A56, 'Raw Data'!$O:$O,""&amp;'Raw Data'!$B$1,'Raw Data'!$D:$D,"&lt;&gt;*ithdr*",'Raw Data'!$D:$D,"&lt;&gt;*ancel*",'Raw Data'!$P:$P,"--")
+
SUMIFS('Raw Data'!$T:$T, 'Raw Data'!$AN:$AN,"&lt;=" &amp;DATE(MID($AV$3, 15, 4), MONTH("1 " &amp; BC$6 &amp; " " &amp; MID($AV$3, 15, 4)) + 1, 0 ), 'Raw Data'!$AN:$AN,"&gt;" &amp;DATE(MID($AV$3, 15, 4), MONTH("1 " &amp; BC$6 &amp; " " &amp; MID($AV$3, 15, 4)), 0 ), 'Raw Data'!$J:$J, $A56, 'Raw Data'!$P:$P,""&amp;'Raw Data'!$B$1,'Raw Data'!$D:$D,"&lt;&gt;*ithdr*",'Raw Data'!$D:$D,"&lt;&gt;*ancel*")</f>
        <v>0</v>
      </c>
      <c r="BD60" s="73"/>
      <c r="BE60" s="73"/>
      <c r="BF60" s="77"/>
    </row>
    <row r="61" ht="12.75" customHeight="1">
      <c r="A61" s="114" t="s">
        <v>202</v>
      </c>
      <c r="B61" s="73"/>
      <c r="C61" s="73"/>
      <c r="D61" s="73"/>
      <c r="E61" s="73"/>
      <c r="F61" s="73"/>
      <c r="G61" s="73"/>
      <c r="H61" s="73"/>
      <c r="I61" s="73"/>
      <c r="J61" s="77"/>
      <c r="K61" s="113">
        <f>SUMIFS('Raw Data'!$T:$T, 'Raw Data'!$AN:$AN,"&lt;=" &amp;DATE(LEFT($AV$3, 4), MONTH("1 " &amp; K$6 &amp; " " &amp; LEFT($AV$3, 4)) + 1, 0 ), 'Raw Data'!$AN:$AN,"&gt;" &amp;DATE(LEFT($AV$3, 4), MONTH("1 " &amp; K$6 &amp; " " &amp; LEFT($AV$3, 4)), 0 ), 'Raw Data'!$J:$J, $A56, 'Raw Data'!$H:$H, "Ear*", 'Raw Data'!$O:$O,""&amp;'Raw Data'!$B$1,'Raw Data'!$D:$D,"&lt;&gt;*ithdr*",'Raw Data'!$D:$D,"&lt;&gt;*ancel*",'Raw Data'!$P:$P,"--")
+
SUMIFS('Raw Data'!$T:$T, 'Raw Data'!$AN:$AN,"&lt;=" &amp;DATE(LEFT($AV$3, 4), MONTH("1 " &amp; K$6 &amp; " " &amp; LEFT($AV$3, 4)) + 1, 0 ), 'Raw Data'!$AN:$AN,"&gt;" &amp;DATE(LEFT($AV$3, 4), MONTH("1 " &amp; K$6 &amp; " " &amp; LEFT($AV$3, 4)), 0 ), 'Raw Data'!$J:$J, $A56, 'Raw Data'!$H:$H, "Ear*", 'Raw Data'!$P:$P,""&amp;'Raw Data'!$B$1,'Raw Data'!$D:$D,"&lt;&gt;*ithdr*",'Raw Data'!$D:$D,"&lt;&gt;*ancel*")</f>
        <v>0</v>
      </c>
      <c r="L61" s="73"/>
      <c r="M61" s="73"/>
      <c r="N61" s="77"/>
      <c r="O61" s="113">
        <f>SUMIFS('Raw Data'!$T:$T, 'Raw Data'!$AN:$AN,"&lt;=" &amp;DATE(LEFT($AV$3, 4), MONTH("1 " &amp; O$6 &amp; " " &amp; LEFT($AV$3, 4)) + 1, 0 ), 'Raw Data'!$AN:$AN,"&gt;" &amp;DATE(LEFT($AV$3, 4), MONTH("1 " &amp; O$6 &amp; " " &amp; LEFT($AV$3, 4)), 0 ), 'Raw Data'!$J:$J, $A56, 'Raw Data'!$H:$H, "Ear*", 'Raw Data'!$O:$O,""&amp;'Raw Data'!$B$1,'Raw Data'!$D:$D,"&lt;&gt;*ithdr*",'Raw Data'!$D:$D,"&lt;&gt;*ancel*",'Raw Data'!$P:$P,"--")
+
SUMIFS('Raw Data'!$T:$T, 'Raw Data'!$AN:$AN,"&lt;=" &amp;DATE(LEFT($AV$3, 4), MONTH("1 " &amp; O$6 &amp; " " &amp; LEFT($AV$3, 4)) + 1, 0 ), 'Raw Data'!$AN:$AN,"&gt;" &amp;DATE(LEFT($AV$3, 4), MONTH("1 " &amp; O$6 &amp; " " &amp; LEFT($AV$3, 4)), 0 ), 'Raw Data'!$J:$J, $A56, 'Raw Data'!$H:$H, "Ear*", 'Raw Data'!$P:$P,""&amp;'Raw Data'!$B$1,'Raw Data'!$D:$D,"&lt;&gt;*ithdr*",'Raw Data'!$D:$D,"&lt;&gt;*ancel*")</f>
        <v>0</v>
      </c>
      <c r="P61" s="73"/>
      <c r="Q61" s="73"/>
      <c r="R61" s="77"/>
      <c r="S61" s="113">
        <f>SUMIFS('Raw Data'!$T:$T, 'Raw Data'!$AN:$AN,"&lt;=" &amp;DATE(LEFT($AV$3, 4), MONTH("1 " &amp; S$6 &amp; " " &amp; LEFT($AV$3, 4)) + 1, 0 ), 'Raw Data'!$AN:$AN,"&gt;" &amp;DATE(LEFT($AV$3, 4), MONTH("1 " &amp; S$6 &amp; " " &amp; LEFT($AV$3, 4)), 0 ), 'Raw Data'!$J:$J, $A56, 'Raw Data'!$H:$H, "Ear*", 'Raw Data'!$O:$O,""&amp;'Raw Data'!$B$1,'Raw Data'!$D:$D,"&lt;&gt;*ithdr*",'Raw Data'!$D:$D,"&lt;&gt;*ancel*",'Raw Data'!$P:$P,"--")
+
SUMIFS('Raw Data'!$T:$T, 'Raw Data'!$AN:$AN,"&lt;=" &amp;DATE(LEFT($AV$3, 4), MONTH("1 " &amp; S$6 &amp; " " &amp; LEFT($AV$3, 4)) + 1, 0 ), 'Raw Data'!$AN:$AN,"&gt;" &amp;DATE(LEFT($AV$3, 4), MONTH("1 " &amp; S$6 &amp; " " &amp; LEFT($AV$3, 4)), 0 ), 'Raw Data'!$J:$J, $A56, 'Raw Data'!$H:$H, "Ear*", 'Raw Data'!$P:$P,""&amp;'Raw Data'!$B$1,'Raw Data'!$D:$D,"&lt;&gt;*ithdr*",'Raw Data'!$D:$D,"&lt;&gt;*ancel*")</f>
        <v>0</v>
      </c>
      <c r="T61" s="73"/>
      <c r="U61" s="73"/>
      <c r="V61" s="77"/>
      <c r="W61" s="113">
        <f>SUMIFS('Raw Data'!$T:$T, 'Raw Data'!$AN:$AN,"&lt;=" &amp;DATE(LEFT($AV$3, 4), MONTH("1 " &amp; W$6 &amp; " " &amp; LEFT($AV$3, 4)) + 1, 0 ), 'Raw Data'!$AN:$AN,"&gt;" &amp;DATE(LEFT($AV$3, 4), MONTH("1 " &amp; W$6 &amp; " " &amp; LEFT($AV$3, 4)), 0 ), 'Raw Data'!$J:$J, $A56, 'Raw Data'!$H:$H, "Ear*", 'Raw Data'!$O:$O,""&amp;'Raw Data'!$B$1,'Raw Data'!$D:$D,"&lt;&gt;*ithdr*",'Raw Data'!$D:$D,"&lt;&gt;*ancel*",'Raw Data'!$P:$P,"--")
+
SUMIFS('Raw Data'!$T:$T, 'Raw Data'!$AN:$AN,"&lt;=" &amp;DATE(LEFT($AV$3, 4), MONTH("1 " &amp; W$6 &amp; " " &amp; LEFT($AV$3, 4)) + 1, 0 ), 'Raw Data'!$AN:$AN,"&gt;" &amp;DATE(LEFT($AV$3, 4), MONTH("1 " &amp; W$6 &amp; " " &amp; LEFT($AV$3, 4)), 0 ), 'Raw Data'!$J:$J, $A56, 'Raw Data'!$H:$H, "Ear*", 'Raw Data'!$P:$P,""&amp;'Raw Data'!$B$1,'Raw Data'!$D:$D,"&lt;&gt;*ithdr*",'Raw Data'!$D:$D,"&lt;&gt;*ancel*")</f>
        <v>0</v>
      </c>
      <c r="X61" s="73"/>
      <c r="Y61" s="73"/>
      <c r="Z61" s="77"/>
      <c r="AA61" s="113">
        <f>SUMIFS('Raw Data'!$T:$T, 'Raw Data'!$AN:$AN,"&lt;=" &amp;DATE(LEFT($AV$3, 4), MONTH("1 " &amp; AA$6 &amp; " " &amp; LEFT($AV$3, 4)) + 1, 0 ), 'Raw Data'!$AN:$AN,"&gt;" &amp;DATE(LEFT($AV$3, 4), MONTH("1 " &amp; AA$6 &amp; " " &amp; LEFT($AV$3, 4)), 0 ), 'Raw Data'!$J:$J, $A56, 'Raw Data'!$H:$H, "Ear*", 'Raw Data'!$O:$O,""&amp;'Raw Data'!$B$1,'Raw Data'!$D:$D,"&lt;&gt;*ithdr*",'Raw Data'!$D:$D,"&lt;&gt;*ancel*",'Raw Data'!$P:$P,"--")
+
SUMIFS('Raw Data'!$T:$T, 'Raw Data'!$AN:$AN,"&lt;=" &amp;DATE(LEFT($AV$3, 4), MONTH("1 " &amp; AA$6 &amp; " " &amp; LEFT($AV$3, 4)) + 1, 0 ), 'Raw Data'!$AN:$AN,"&gt;" &amp;DATE(LEFT($AV$3, 4), MONTH("1 " &amp; AA$6 &amp; " " &amp; LEFT($AV$3, 4)), 0 ), 'Raw Data'!$J:$J, $A56, 'Raw Data'!$H:$H, "Ear*", 'Raw Data'!$P:$P,""&amp;'Raw Data'!$B$1,'Raw Data'!$D:$D,"&lt;&gt;*ithdr*",'Raw Data'!$D:$D,"&lt;&gt;*ancel*")</f>
        <v>0</v>
      </c>
      <c r="AB61" s="73"/>
      <c r="AC61" s="73"/>
      <c r="AD61" s="77"/>
      <c r="AE61" s="113">
        <f>SUMIFS('Raw Data'!$T:$T, 'Raw Data'!$AN:$AN,"&lt;=" &amp;DATE(LEFT($AV$3, 4), MONTH("1 " &amp; AE$6 &amp; " " &amp; LEFT($AV$3, 4)) + 1, 0 ), 'Raw Data'!$AN:$AN,"&gt;" &amp;DATE(LEFT($AV$3, 4), MONTH("1 " &amp; AE$6 &amp; " " &amp; LEFT($AV$3, 4)), 0 ), 'Raw Data'!$J:$J, $A56, 'Raw Data'!$H:$H, "Ear*", 'Raw Data'!$O:$O,""&amp;'Raw Data'!$B$1,'Raw Data'!$D:$D,"&lt;&gt;*ithdr*",'Raw Data'!$D:$D,"&lt;&gt;*ancel*",'Raw Data'!$P:$P,"--")
+
SUMIFS('Raw Data'!$T:$T, 'Raw Data'!$AN:$AN,"&lt;=" &amp;DATE(LEFT($AV$3, 4), MONTH("1 " &amp; AE$6 &amp; " " &amp; LEFT($AV$3, 4)) + 1, 0 ), 'Raw Data'!$AN:$AN,"&gt;" &amp;DATE(LEFT($AV$3, 4), MONTH("1 " &amp; AE$6 &amp; " " &amp; LEFT($AV$3, 4)), 0 ), 'Raw Data'!$J:$J, $A56, 'Raw Data'!$H:$H, "Ear*", 'Raw Data'!$P:$P,""&amp;'Raw Data'!$B$1,'Raw Data'!$D:$D,"&lt;&gt;*ithdr*",'Raw Data'!$D:$D,"&lt;&gt;*ancel*")</f>
        <v>0</v>
      </c>
      <c r="AF61" s="73"/>
      <c r="AG61" s="73"/>
      <c r="AH61" s="77"/>
      <c r="AI61" s="113">
        <f>SUMIFS('Raw Data'!$T:$T, 'Raw Data'!$AN:$AN,"&lt;=" &amp;DATE(LEFT($AV$3, 4), MONTH("1 " &amp; AI$6 &amp; " " &amp; LEFT($AV$3, 4)) + 1, 0 ), 'Raw Data'!$AN:$AN,"&gt;" &amp;DATE(LEFT($AV$3, 4), MONTH("1 " &amp; AI$6 &amp; " " &amp; LEFT($AV$3, 4)), 0 ), 'Raw Data'!$J:$J, $A56, 'Raw Data'!$H:$H, "Ear*", 'Raw Data'!$O:$O,""&amp;'Raw Data'!$B$1,'Raw Data'!$D:$D,"&lt;&gt;*ithdr*",'Raw Data'!$D:$D,"&lt;&gt;*ancel*",'Raw Data'!$P:$P,"--")
+
SUMIFS('Raw Data'!$T:$T, 'Raw Data'!$AN:$AN,"&lt;=" &amp;DATE(LEFT($AV$3, 4), MONTH("1 " &amp; AI$6 &amp; " " &amp; LEFT($AV$3, 4)) + 1, 0 ), 'Raw Data'!$AN:$AN,"&gt;" &amp;DATE(LEFT($AV$3, 4), MONTH("1 " &amp; AI$6 &amp; " " &amp; LEFT($AV$3, 4)), 0 ), 'Raw Data'!$J:$J, $A56, 'Raw Data'!$H:$H, "Ear*", 'Raw Data'!$P:$P,""&amp;'Raw Data'!$B$1,'Raw Data'!$D:$D,"&lt;&gt;*ithdr*",'Raw Data'!$D:$D,"&lt;&gt;*ancel*")</f>
        <v>0</v>
      </c>
      <c r="AJ61" s="73"/>
      <c r="AK61" s="73"/>
      <c r="AL61" s="77"/>
      <c r="AM61" s="113">
        <f>SUMIFS('Raw Data'!$T:$T, 'Raw Data'!$AN:$AN,"&lt;=" &amp;DATE(LEFT($AV$3, 4), MONTH("1 " &amp; AM$6 &amp; " " &amp; LEFT($AV$3, 4)) + 1, 0 ), 'Raw Data'!$AN:$AN,"&gt;" &amp;DATE(LEFT($AV$3, 4), MONTH("1 " &amp; AM$6 &amp; " " &amp; LEFT($AV$3, 4)), 0 ), 'Raw Data'!$J:$J, $A56, 'Raw Data'!$H:$H, "Ear*", 'Raw Data'!$O:$O,""&amp;'Raw Data'!$B$1,'Raw Data'!$D:$D,"&lt;&gt;*ithdr*",'Raw Data'!$D:$D,"&lt;&gt;*ancel*",'Raw Data'!$P:$P,"--")
+
SUMIFS('Raw Data'!$T:$T, 'Raw Data'!$AN:$AN,"&lt;=" &amp;DATE(LEFT($AV$3, 4), MONTH("1 " &amp; AM$6 &amp; " " &amp; LEFT($AV$3, 4)) + 1, 0 ), 'Raw Data'!$AN:$AN,"&gt;" &amp;DATE(LEFT($AV$3, 4), MONTH("1 " &amp; AM$6 &amp; " " &amp; LEFT($AV$3, 4)), 0 ), 'Raw Data'!$J:$J, $A56, 'Raw Data'!$H:$H, "Ear*", 'Raw Data'!$P:$P,""&amp;'Raw Data'!$B$1,'Raw Data'!$D:$D,"&lt;&gt;*ithdr*",'Raw Data'!$D:$D,"&lt;&gt;*ancel*")</f>
        <v>0</v>
      </c>
      <c r="AN61" s="73"/>
      <c r="AO61" s="73"/>
      <c r="AP61" s="77"/>
      <c r="AQ61" s="113">
        <f>SUMIFS('Raw Data'!$T:$T, 'Raw Data'!$AN:$AN,"&lt;=" &amp;DATE(LEFT($AV$3, 4), MONTH("1 " &amp; AQ$6 &amp; " " &amp; LEFT($AV$3, 4)) + 1, 0 ), 'Raw Data'!$AN:$AN,"&gt;" &amp;DATE(LEFT($AV$3, 4), MONTH("1 " &amp; AQ$6 &amp; " " &amp; LEFT($AV$3, 4)), 0 ), 'Raw Data'!$J:$J, $A56, 'Raw Data'!$H:$H, "Ear*", 'Raw Data'!$O:$O,""&amp;'Raw Data'!$B$1,'Raw Data'!$D:$D,"&lt;&gt;*ithdr*",'Raw Data'!$D:$D,"&lt;&gt;*ancel*",'Raw Data'!$P:$P,"--")
+
SUMIFS('Raw Data'!$T:$T, 'Raw Data'!$AN:$AN,"&lt;=" &amp;DATE(LEFT($AV$3, 4), MONTH("1 " &amp; AQ$6 &amp; " " &amp; LEFT($AV$3, 4)) + 1, 0 ), 'Raw Data'!$AN:$AN,"&gt;" &amp;DATE(LEFT($AV$3, 4), MONTH("1 " &amp; AQ$6 &amp; " " &amp; LEFT($AV$3, 4)), 0 ), 'Raw Data'!$J:$J, $A56, 'Raw Data'!$H:$H, "Ear*", 'Raw Data'!$P:$P,""&amp;'Raw Data'!$B$1,'Raw Data'!$D:$D,"&lt;&gt;*ithdr*",'Raw Data'!$D:$D,"&lt;&gt;*ancel*")</f>
        <v>0</v>
      </c>
      <c r="AR61" s="73"/>
      <c r="AS61" s="73"/>
      <c r="AT61" s="77"/>
      <c r="AU61" s="113">
        <f>SUMIFS('Raw Data'!$T:$T, 'Raw Data'!$AN:$AN,"&lt;=" &amp;DATE(MID($AV$3, 15, 4), MONTH("1 " &amp; AU$6 &amp; " " &amp; MID($AV$3, 15, 4)) + 1, 0 ), 'Raw Data'!$AN:$AN,"&gt;" &amp;DATE(MID($AV$3, 15, 4), MONTH("1 " &amp; AU$6 &amp; " " &amp; MID($AV$3, 15, 4)), 0 ), 'Raw Data'!$J:$J, $A56, 'Raw Data'!$H:$H, "Ear*", 'Raw Data'!$O:$O,""&amp;'Raw Data'!$B$1,'Raw Data'!$D:$D,"&lt;&gt;*ithdr*",'Raw Data'!$D:$D,"&lt;&gt;*ancel*",'Raw Data'!$P:$P,"--")
+
SUMIFS('Raw Data'!$T:$T, 'Raw Data'!$AN:$AN,"&lt;=" &amp;DATE(MID($AV$3, 15, 4), MONTH("1 " &amp; AU$6 &amp; " " &amp; MID($AV$3, 15, 4)) + 1, 0 ), 'Raw Data'!$AN:$AN,"&gt;" &amp;DATE(MID($AV$3, 15, 4), MONTH("1 " &amp; AU$6 &amp; " " &amp; MID($AV$3, 15, 4)), 0 ), 'Raw Data'!$J:$J, $A56, 'Raw Data'!$H:$H, "Ear*", 'Raw Data'!$P:$P,""&amp;'Raw Data'!$B$1,'Raw Data'!$D:$D,"&lt;&gt;*ithdr*",'Raw Data'!$D:$D,"&lt;&gt;*ancel*")</f>
        <v>0</v>
      </c>
      <c r="AV61" s="73"/>
      <c r="AW61" s="73"/>
      <c r="AX61" s="77"/>
      <c r="AY61" s="113">
        <f>SUMIFS('Raw Data'!$T:$T, 'Raw Data'!$AN:$AN,"&lt;=" &amp;DATE(MID($AV$3, 15, 4), MONTH("1 " &amp; AY$6 &amp; " " &amp; MID($AV$3, 15, 4)) + 1, 0 ), 'Raw Data'!$AN:$AN,"&gt;" &amp;DATE(MID($AV$3, 15, 4), MONTH("1 " &amp; AY$6 &amp; " " &amp; MID($AV$3, 15, 4)), 0 ), 'Raw Data'!$J:$J, $A56, 'Raw Data'!$H:$H, "Ear*", 'Raw Data'!$O:$O,""&amp;'Raw Data'!$B$1,'Raw Data'!$D:$D,"&lt;&gt;*ithdr*",'Raw Data'!$D:$D,"&lt;&gt;*ancel*",'Raw Data'!$P:$P,"--")
+
SUMIFS('Raw Data'!$T:$T, 'Raw Data'!$AN:$AN,"&lt;=" &amp;DATE(MID($AV$3, 15, 4), MONTH("1 " &amp; AY$6 &amp; " " &amp; MID($AV$3, 15, 4)) + 1, 0 ), 'Raw Data'!$AN:$AN,"&gt;" &amp;DATE(MID($AV$3, 15, 4), MONTH("1 " &amp; AY$6 &amp; " " &amp; MID($AV$3, 15, 4)), 0 ), 'Raw Data'!$J:$J, $A56, 'Raw Data'!$H:$H, "Ear*", 'Raw Data'!$P:$P,""&amp;'Raw Data'!$B$1,'Raw Data'!$D:$D,"&lt;&gt;*ithdr*",'Raw Data'!$D:$D,"&lt;&gt;*ancel*")</f>
        <v>0</v>
      </c>
      <c r="AZ61" s="73"/>
      <c r="BA61" s="73"/>
      <c r="BB61" s="77"/>
      <c r="BC61" s="113">
        <f>SUMIFS('Raw Data'!$T:$T, 'Raw Data'!$AN:$AN,"&lt;=" &amp;DATE(MID($AV$3, 15, 4), MONTH("1 " &amp; BC$6 &amp; " " &amp; MID($AV$3, 15, 4)) + 1, 0 ), 'Raw Data'!$AN:$AN,"&gt;" &amp;DATE(MID($AV$3, 15, 4), MONTH("1 " &amp; BC$6 &amp; " " &amp; MID($AV$3, 15, 4)), 0 ), 'Raw Data'!$J:$J, $A56, 'Raw Data'!$H:$H, "Ear*", 'Raw Data'!$O:$O,""&amp;'Raw Data'!$B$1,'Raw Data'!$D:$D,"&lt;&gt;*ithdr*",'Raw Data'!$D:$D,"&lt;&gt;*ancel*",'Raw Data'!$P:$P,"--")
+
SUMIFS('Raw Data'!$T:$T, 'Raw Data'!$AN:$AN,"&lt;=" &amp;DATE(MID($AV$3, 15, 4), MONTH("1 " &amp; BC$6 &amp; " " &amp; MID($AV$3, 15, 4)) + 1, 0 ), 'Raw Data'!$AN:$AN,"&gt;" &amp;DATE(MID($AV$3, 15, 4), MONTH("1 " &amp; BC$6 &amp; " " &amp; MID($AV$3, 15, 4)), 0 ), 'Raw Data'!$J:$J, $A56, 'Raw Data'!$H:$H, "Ear*", 'Raw Data'!$P:$P,""&amp;'Raw Data'!$B$1,'Raw Data'!$D:$D,"&lt;&gt;*ithdr*",'Raw Data'!$D:$D,"&lt;&gt;*ancel*")</f>
        <v>0</v>
      </c>
      <c r="BD61" s="73"/>
      <c r="BE61" s="73"/>
      <c r="BF61" s="77"/>
    </row>
    <row r="62" ht="12.75" customHeight="1">
      <c r="A62" s="114" t="s">
        <v>203</v>
      </c>
      <c r="B62" s="73"/>
      <c r="C62" s="73"/>
      <c r="D62" s="73"/>
      <c r="E62" s="73"/>
      <c r="F62" s="73"/>
      <c r="G62" s="73"/>
      <c r="H62" s="73"/>
      <c r="I62" s="73"/>
      <c r="J62" s="77"/>
      <c r="K62" s="113">
        <f>SUMIFS('Raw Data'!$T:$T, 'Raw Data'!$AN:$AN,"&lt;=" &amp;DATE(LEFT($AV$3, 4), MONTH("1 " &amp; K$6 &amp; " " &amp; LEFT($AV$3, 4)) + 1, 0 ), 'Raw Data'!$AN:$AN,"&gt;" &amp;DATE(LEFT($AV$3, 4), MONTH("1 " &amp; K$6 &amp; " " &amp; LEFT($AV$3, 4)), 0 ), 'Raw Data'!$J:$J, $A56, 'Raw Data'!$H:$H, "Non*", 'Raw Data'!$O:$O,""&amp;'Raw Data'!$B$1,'Raw Data'!$D:$D,"&lt;&gt;*ithdr*",'Raw Data'!$D:$D,"&lt;&gt;*ancel*",'Raw Data'!$P:$P,"--")
+
SUMIFS('Raw Data'!$T:$T, 'Raw Data'!$AN:$AN,"&lt;=" &amp;DATE(LEFT($AV$3, 4), MONTH("1 " &amp; K$6 &amp; " " &amp; LEFT($AV$3, 4)) + 1, 0 ), 'Raw Data'!$AN:$AN,"&gt;" &amp;DATE(LEFT($AV$3, 4), MONTH("1 " &amp; K$6 &amp; " " &amp; LEFT($AV$3, 4)), 0 ), 'Raw Data'!$J:$J, $A56, 'Raw Data'!$H:$H, "Non*", 'Raw Data'!$P:$P,""&amp;'Raw Data'!$B$1,'Raw Data'!$D:$D,"&lt;&gt;*ithdr*",'Raw Data'!$D:$D,"&lt;&gt;*ancel*")</f>
        <v>0</v>
      </c>
      <c r="L62" s="73"/>
      <c r="M62" s="73"/>
      <c r="N62" s="77"/>
      <c r="O62" s="113">
        <f>SUMIFS('Raw Data'!$T:$T, 'Raw Data'!$AN:$AN,"&lt;=" &amp;DATE(LEFT($AV$3, 4), MONTH("1 " &amp; O$6 &amp; " " &amp; LEFT($AV$3, 4)) + 1, 0 ), 'Raw Data'!$AN:$AN,"&gt;" &amp;DATE(LEFT($AV$3, 4), MONTH("1 " &amp; O$6 &amp; " " &amp; LEFT($AV$3, 4)), 0 ), 'Raw Data'!$J:$J, $A56, 'Raw Data'!$H:$H, "Non*", 'Raw Data'!$O:$O,""&amp;'Raw Data'!$B$1,'Raw Data'!$D:$D,"&lt;&gt;*ithdr*",'Raw Data'!$D:$D,"&lt;&gt;*ancel*",'Raw Data'!$P:$P,"--")
+
SUMIFS('Raw Data'!$T:$T, 'Raw Data'!$AN:$AN,"&lt;=" &amp;DATE(LEFT($AV$3, 4), MONTH("1 " &amp; O$6 &amp; " " &amp; LEFT($AV$3, 4)) + 1, 0 ), 'Raw Data'!$AN:$AN,"&gt;" &amp;DATE(LEFT($AV$3, 4), MONTH("1 " &amp; O$6 &amp; " " &amp; LEFT($AV$3, 4)), 0 ), 'Raw Data'!$J:$J, $A56, 'Raw Data'!$H:$H, "Non*", 'Raw Data'!$P:$P,""&amp;'Raw Data'!$B$1,'Raw Data'!$D:$D,"&lt;&gt;*ithdr*",'Raw Data'!$D:$D,"&lt;&gt;*ancel*")</f>
        <v>0</v>
      </c>
      <c r="P62" s="73"/>
      <c r="Q62" s="73"/>
      <c r="R62" s="77"/>
      <c r="S62" s="113">
        <f>SUMIFS('Raw Data'!$T:$T, 'Raw Data'!$AN:$AN,"&lt;=" &amp;DATE(LEFT($AV$3, 4), MONTH("1 " &amp; S$6 &amp; " " &amp; LEFT($AV$3, 4)) + 1, 0 ), 'Raw Data'!$AN:$AN,"&gt;" &amp;DATE(LEFT($AV$3, 4), MONTH("1 " &amp; S$6 &amp; " " &amp; LEFT($AV$3, 4)), 0 ), 'Raw Data'!$J:$J, $A56, 'Raw Data'!$H:$H, "Non*", 'Raw Data'!$O:$O,""&amp;'Raw Data'!$B$1,'Raw Data'!$D:$D,"&lt;&gt;*ithdr*",'Raw Data'!$D:$D,"&lt;&gt;*ancel*",'Raw Data'!$P:$P,"--")
+
SUMIFS('Raw Data'!$T:$T, 'Raw Data'!$AN:$AN,"&lt;=" &amp;DATE(LEFT($AV$3, 4), MONTH("1 " &amp; S$6 &amp; " " &amp; LEFT($AV$3, 4)) + 1, 0 ), 'Raw Data'!$AN:$AN,"&gt;" &amp;DATE(LEFT($AV$3, 4), MONTH("1 " &amp; S$6 &amp; " " &amp; LEFT($AV$3, 4)), 0 ), 'Raw Data'!$J:$J, $A56, 'Raw Data'!$H:$H, "Non*", 'Raw Data'!$P:$P,""&amp;'Raw Data'!$B$1,'Raw Data'!$D:$D,"&lt;&gt;*ithdr*",'Raw Data'!$D:$D,"&lt;&gt;*ancel*")</f>
        <v>0</v>
      </c>
      <c r="T62" s="73"/>
      <c r="U62" s="73"/>
      <c r="V62" s="77"/>
      <c r="W62" s="113">
        <f>SUMIFS('Raw Data'!$T:$T, 'Raw Data'!$AN:$AN,"&lt;=" &amp;DATE(LEFT($AV$3, 4), MONTH("1 " &amp; W$6 &amp; " " &amp; LEFT($AV$3, 4)) + 1, 0 ), 'Raw Data'!$AN:$AN,"&gt;" &amp;DATE(LEFT($AV$3, 4), MONTH("1 " &amp; W$6 &amp; " " &amp; LEFT($AV$3, 4)), 0 ), 'Raw Data'!$J:$J, $A56, 'Raw Data'!$H:$H, "Non*", 'Raw Data'!$O:$O,""&amp;'Raw Data'!$B$1,'Raw Data'!$D:$D,"&lt;&gt;*ithdr*",'Raw Data'!$D:$D,"&lt;&gt;*ancel*",'Raw Data'!$P:$P,"--")
+
SUMIFS('Raw Data'!$T:$T, 'Raw Data'!$AN:$AN,"&lt;=" &amp;DATE(LEFT($AV$3, 4), MONTH("1 " &amp; W$6 &amp; " " &amp; LEFT($AV$3, 4)) + 1, 0 ), 'Raw Data'!$AN:$AN,"&gt;" &amp;DATE(LEFT($AV$3, 4), MONTH("1 " &amp; W$6 &amp; " " &amp; LEFT($AV$3, 4)), 0 ), 'Raw Data'!$J:$J, $A56, 'Raw Data'!$H:$H, "Non*", 'Raw Data'!$P:$P,""&amp;'Raw Data'!$B$1,'Raw Data'!$D:$D,"&lt;&gt;*ithdr*",'Raw Data'!$D:$D,"&lt;&gt;*ancel*")</f>
        <v>0</v>
      </c>
      <c r="X62" s="73"/>
      <c r="Y62" s="73"/>
      <c r="Z62" s="77"/>
      <c r="AA62" s="113">
        <f>SUMIFS('Raw Data'!$T:$T, 'Raw Data'!$AN:$AN,"&lt;=" &amp;DATE(LEFT($AV$3, 4), MONTH("1 " &amp; AA$6 &amp; " " &amp; LEFT($AV$3, 4)) + 1, 0 ), 'Raw Data'!$AN:$AN,"&gt;" &amp;DATE(LEFT($AV$3, 4), MONTH("1 " &amp; AA$6 &amp; " " &amp; LEFT($AV$3, 4)), 0 ), 'Raw Data'!$J:$J, $A56, 'Raw Data'!$H:$H, "Non*", 'Raw Data'!$O:$O,""&amp;'Raw Data'!$B$1,'Raw Data'!$D:$D,"&lt;&gt;*ithdr*",'Raw Data'!$D:$D,"&lt;&gt;*ancel*",'Raw Data'!$P:$P,"--")
+
SUMIFS('Raw Data'!$T:$T, 'Raw Data'!$AN:$AN,"&lt;=" &amp;DATE(LEFT($AV$3, 4), MONTH("1 " &amp; AA$6 &amp; " " &amp; LEFT($AV$3, 4)) + 1, 0 ), 'Raw Data'!$AN:$AN,"&gt;" &amp;DATE(LEFT($AV$3, 4), MONTH("1 " &amp; AA$6 &amp; " " &amp; LEFT($AV$3, 4)), 0 ), 'Raw Data'!$J:$J, $A56, 'Raw Data'!$H:$H, "Non*", 'Raw Data'!$P:$P,""&amp;'Raw Data'!$B$1,'Raw Data'!$D:$D,"&lt;&gt;*ithdr*",'Raw Data'!$D:$D,"&lt;&gt;*ancel*")</f>
        <v>0</v>
      </c>
      <c r="AB62" s="73"/>
      <c r="AC62" s="73"/>
      <c r="AD62" s="77"/>
      <c r="AE62" s="113">
        <f>SUMIFS('Raw Data'!$T:$T, 'Raw Data'!$AN:$AN,"&lt;=" &amp;DATE(LEFT($AV$3, 4), MONTH("1 " &amp; AE$6 &amp; " " &amp; LEFT($AV$3, 4)) + 1, 0 ), 'Raw Data'!$AN:$AN,"&gt;" &amp;DATE(LEFT($AV$3, 4), MONTH("1 " &amp; AE$6 &amp; " " &amp; LEFT($AV$3, 4)), 0 ), 'Raw Data'!$J:$J, $A56, 'Raw Data'!$H:$H, "Non*", 'Raw Data'!$O:$O,""&amp;'Raw Data'!$B$1,'Raw Data'!$D:$D,"&lt;&gt;*ithdr*",'Raw Data'!$D:$D,"&lt;&gt;*ancel*",'Raw Data'!$P:$P,"--")
+
SUMIFS('Raw Data'!$T:$T, 'Raw Data'!$AN:$AN,"&lt;=" &amp;DATE(LEFT($AV$3, 4), MONTH("1 " &amp; AE$6 &amp; " " &amp; LEFT($AV$3, 4)) + 1, 0 ), 'Raw Data'!$AN:$AN,"&gt;" &amp;DATE(LEFT($AV$3, 4), MONTH("1 " &amp; AE$6 &amp; " " &amp; LEFT($AV$3, 4)), 0 ), 'Raw Data'!$J:$J, $A56, 'Raw Data'!$H:$H, "Non*", 'Raw Data'!$P:$P,""&amp;'Raw Data'!$B$1,'Raw Data'!$D:$D,"&lt;&gt;*ithdr*",'Raw Data'!$D:$D,"&lt;&gt;*ancel*")</f>
        <v>0</v>
      </c>
      <c r="AF62" s="73"/>
      <c r="AG62" s="73"/>
      <c r="AH62" s="77"/>
      <c r="AI62" s="113">
        <f>SUMIFS('Raw Data'!$T:$T, 'Raw Data'!$AN:$AN,"&lt;=" &amp;DATE(LEFT($AV$3, 4), MONTH("1 " &amp; AI$6 &amp; " " &amp; LEFT($AV$3, 4)) + 1, 0 ), 'Raw Data'!$AN:$AN,"&gt;" &amp;DATE(LEFT($AV$3, 4), MONTH("1 " &amp; AI$6 &amp; " " &amp; LEFT($AV$3, 4)), 0 ), 'Raw Data'!$J:$J, $A56, 'Raw Data'!$H:$H, "Non*", 'Raw Data'!$O:$O,""&amp;'Raw Data'!$B$1,'Raw Data'!$D:$D,"&lt;&gt;*ithdr*",'Raw Data'!$D:$D,"&lt;&gt;*ancel*",'Raw Data'!$P:$P,"--")
+
SUMIFS('Raw Data'!$T:$T, 'Raw Data'!$AN:$AN,"&lt;=" &amp;DATE(LEFT($AV$3, 4), MONTH("1 " &amp; AI$6 &amp; " " &amp; LEFT($AV$3, 4)) + 1, 0 ), 'Raw Data'!$AN:$AN,"&gt;" &amp;DATE(LEFT($AV$3, 4), MONTH("1 " &amp; AI$6 &amp; " " &amp; LEFT($AV$3, 4)), 0 ), 'Raw Data'!$J:$J, $A56, 'Raw Data'!$H:$H, "Non*", 'Raw Data'!$P:$P,""&amp;'Raw Data'!$B$1,'Raw Data'!$D:$D,"&lt;&gt;*ithdr*",'Raw Data'!$D:$D,"&lt;&gt;*ancel*")</f>
        <v>0</v>
      </c>
      <c r="AJ62" s="73"/>
      <c r="AK62" s="73"/>
      <c r="AL62" s="77"/>
      <c r="AM62" s="113">
        <f>SUMIFS('Raw Data'!$T:$T, 'Raw Data'!$AN:$AN,"&lt;=" &amp;DATE(LEFT($AV$3, 4), MONTH("1 " &amp; AM$6 &amp; " " &amp; LEFT($AV$3, 4)) + 1, 0 ), 'Raw Data'!$AN:$AN,"&gt;" &amp;DATE(LEFT($AV$3, 4), MONTH("1 " &amp; AM$6 &amp; " " &amp; LEFT($AV$3, 4)), 0 ), 'Raw Data'!$J:$J, $A56, 'Raw Data'!$H:$H, "Non*", 'Raw Data'!$O:$O,""&amp;'Raw Data'!$B$1,'Raw Data'!$D:$D,"&lt;&gt;*ithdr*",'Raw Data'!$D:$D,"&lt;&gt;*ancel*",'Raw Data'!$P:$P,"--")
+
SUMIFS('Raw Data'!$T:$T, 'Raw Data'!$AN:$AN,"&lt;=" &amp;DATE(LEFT($AV$3, 4), MONTH("1 " &amp; AM$6 &amp; " " &amp; LEFT($AV$3, 4)) + 1, 0 ), 'Raw Data'!$AN:$AN,"&gt;" &amp;DATE(LEFT($AV$3, 4), MONTH("1 " &amp; AM$6 &amp; " " &amp; LEFT($AV$3, 4)), 0 ), 'Raw Data'!$J:$J, $A56, 'Raw Data'!$H:$H, "Non*", 'Raw Data'!$P:$P,""&amp;'Raw Data'!$B$1,'Raw Data'!$D:$D,"&lt;&gt;*ithdr*",'Raw Data'!$D:$D,"&lt;&gt;*ancel*")</f>
        <v>0</v>
      </c>
      <c r="AN62" s="73"/>
      <c r="AO62" s="73"/>
      <c r="AP62" s="77"/>
      <c r="AQ62" s="113">
        <f>SUMIFS('Raw Data'!$T:$T, 'Raw Data'!$AN:$AN,"&lt;=" &amp;DATE(LEFT($AV$3, 4), MONTH("1 " &amp; AQ$6 &amp; " " &amp; LEFT($AV$3, 4)) + 1, 0 ), 'Raw Data'!$AN:$AN,"&gt;" &amp;DATE(LEFT($AV$3, 4), MONTH("1 " &amp; AQ$6 &amp; " " &amp; LEFT($AV$3, 4)), 0 ), 'Raw Data'!$J:$J, $A56, 'Raw Data'!$H:$H, "Non*", 'Raw Data'!$O:$O,""&amp;'Raw Data'!$B$1,'Raw Data'!$D:$D,"&lt;&gt;*ithdr*",'Raw Data'!$D:$D,"&lt;&gt;*ancel*",'Raw Data'!$P:$P,"--")
+
SUMIFS('Raw Data'!$T:$T, 'Raw Data'!$AN:$AN,"&lt;=" &amp;DATE(LEFT($AV$3, 4), MONTH("1 " &amp; AQ$6 &amp; " " &amp; LEFT($AV$3, 4)) + 1, 0 ), 'Raw Data'!$AN:$AN,"&gt;" &amp;DATE(LEFT($AV$3, 4), MONTH("1 " &amp; AQ$6 &amp; " " &amp; LEFT($AV$3, 4)), 0 ), 'Raw Data'!$J:$J, $A56, 'Raw Data'!$H:$H, "Non*", 'Raw Data'!$P:$P,""&amp;'Raw Data'!$B$1,'Raw Data'!$D:$D,"&lt;&gt;*ithdr*",'Raw Data'!$D:$D,"&lt;&gt;*ancel*")</f>
        <v>0</v>
      </c>
      <c r="AR62" s="73"/>
      <c r="AS62" s="73"/>
      <c r="AT62" s="77"/>
      <c r="AU62" s="113">
        <f>SUMIFS('Raw Data'!$T:$T, 'Raw Data'!$AN:$AN,"&lt;=" &amp;DATE(MID($AV$3, 15, 4), MONTH("1 " &amp; AU$6 &amp; " " &amp; MID($AV$3, 15, 4)) + 1, 0 ), 'Raw Data'!$AN:$AN,"&gt;" &amp;DATE(MID($AV$3, 15, 4), MONTH("1 " &amp; AU$6 &amp; " " &amp; MID($AV$3, 15, 4)), 0 ), 'Raw Data'!$J:$J, $A56, 'Raw Data'!$H:$H, "Non*", 'Raw Data'!$O:$O,""&amp;'Raw Data'!$B$1,'Raw Data'!$D:$D,"&lt;&gt;*ithdr*",'Raw Data'!$D:$D,"&lt;&gt;*ancel*",'Raw Data'!$P:$P,"--")
+
SUMIFS('Raw Data'!$T:$T, 'Raw Data'!$AN:$AN,"&lt;=" &amp;DATE(MID($AV$3, 15, 4), MONTH("1 " &amp; AU$6 &amp; " " &amp; MID($AV$3, 15, 4)) + 1, 0 ), 'Raw Data'!$AN:$AN,"&gt;" &amp;DATE(MID($AV$3, 15, 4), MONTH("1 " &amp; AU$6 &amp; " " &amp; MID($AV$3, 15, 4)), 0 ), 'Raw Data'!$J:$J, $A56, 'Raw Data'!$H:$H, "Non*", 'Raw Data'!$P:$P,""&amp;'Raw Data'!$B$1,'Raw Data'!$D:$D,"&lt;&gt;*ithdr*",'Raw Data'!$D:$D,"&lt;&gt;*ancel*")</f>
        <v>0</v>
      </c>
      <c r="AV62" s="73"/>
      <c r="AW62" s="73"/>
      <c r="AX62" s="77"/>
      <c r="AY62" s="113">
        <f>SUMIFS('Raw Data'!$T:$T, 'Raw Data'!$AN:$AN,"&lt;=" &amp;DATE(MID($AV$3, 15, 4), MONTH("1 " &amp; AY$6 &amp; " " &amp; MID($AV$3, 15, 4)) + 1, 0 ), 'Raw Data'!$AN:$AN,"&gt;" &amp;DATE(MID($AV$3, 15, 4), MONTH("1 " &amp; AY$6 &amp; " " &amp; MID($AV$3, 15, 4)), 0 ), 'Raw Data'!$J:$J, $A56, 'Raw Data'!$H:$H, "Non*", 'Raw Data'!$O:$O,""&amp;'Raw Data'!$B$1,'Raw Data'!$D:$D,"&lt;&gt;*ithdr*",'Raw Data'!$D:$D,"&lt;&gt;*ancel*",'Raw Data'!$P:$P,"--")
+
SUMIFS('Raw Data'!$T:$T, 'Raw Data'!$AN:$AN,"&lt;=" &amp;DATE(MID($AV$3, 15, 4), MONTH("1 " &amp; AY$6 &amp; " " &amp; MID($AV$3, 15, 4)) + 1, 0 ), 'Raw Data'!$AN:$AN,"&gt;" &amp;DATE(MID($AV$3, 15, 4), MONTH("1 " &amp; AY$6 &amp; " " &amp; MID($AV$3, 15, 4)), 0 ), 'Raw Data'!$J:$J, $A56, 'Raw Data'!$H:$H, "Non*", 'Raw Data'!$P:$P,""&amp;'Raw Data'!$B$1,'Raw Data'!$D:$D,"&lt;&gt;*ithdr*",'Raw Data'!$D:$D,"&lt;&gt;*ancel*")</f>
        <v>0</v>
      </c>
      <c r="AZ62" s="73"/>
      <c r="BA62" s="73"/>
      <c r="BB62" s="77"/>
      <c r="BC62" s="113">
        <f>SUMIFS('Raw Data'!$T:$T, 'Raw Data'!$AN:$AN,"&lt;=" &amp;DATE(MID($AV$3, 15, 4), MONTH("1 " &amp; BC$6 &amp; " " &amp; MID($AV$3, 15, 4)) + 1, 0 ), 'Raw Data'!$AN:$AN,"&gt;" &amp;DATE(MID($AV$3, 15, 4), MONTH("1 " &amp; BC$6 &amp; " " &amp; MID($AV$3, 15, 4)), 0 ), 'Raw Data'!$J:$J, $A56, 'Raw Data'!$H:$H, "Non*", 'Raw Data'!$O:$O,""&amp;'Raw Data'!$B$1,'Raw Data'!$D:$D,"&lt;&gt;*ithdr*",'Raw Data'!$D:$D,"&lt;&gt;*ancel*",'Raw Data'!$P:$P,"--")
+
SUMIFS('Raw Data'!$T:$T, 'Raw Data'!$AN:$AN,"&lt;=" &amp;DATE(MID($AV$3, 15, 4), MONTH("1 " &amp; BC$6 &amp; " " &amp; MID($AV$3, 15, 4)) + 1, 0 ), 'Raw Data'!$AN:$AN,"&gt;" &amp;DATE(MID($AV$3, 15, 4), MONTH("1 " &amp; BC$6 &amp; " " &amp; MID($AV$3, 15, 4)), 0 ), 'Raw Data'!$J:$J, $A56, 'Raw Data'!$H:$H, "Non*", 'Raw Data'!$P:$P,""&amp;'Raw Data'!$B$1,'Raw Data'!$D:$D,"&lt;&gt;*ithdr*",'Raw Data'!$D:$D,"&lt;&gt;*ancel*")</f>
        <v>0</v>
      </c>
      <c r="BD62" s="73"/>
      <c r="BE62" s="73"/>
      <c r="BF62" s="77"/>
    </row>
    <row r="63" ht="12.75" customHeight="1">
      <c r="A63" s="75" t="s">
        <v>162</v>
      </c>
      <c r="B63" s="73"/>
      <c r="C63" s="73"/>
      <c r="D63" s="73"/>
      <c r="E63" s="73"/>
      <c r="F63" s="73"/>
      <c r="G63" s="73"/>
      <c r="H63" s="73"/>
      <c r="I63" s="73"/>
      <c r="J63" s="77"/>
      <c r="K63" s="113">
        <f>SUMIFS('Raw Data'!$W:$W, 'Raw Data'!$AN:$AN,"&lt;=" &amp;DATE(LEFT($AV$3, 4), MONTH("1 " &amp; K$6 &amp; " " &amp; LEFT($AV$3, 4)) + 1, 0 ), 'Raw Data'!$AN:$AN,"&gt;" &amp;DATE(LEFT($AV$3, 4), MONTH("1 " &amp; K$6 &amp; " " &amp; LEFT($AV$3, 4)), 0 ), 'Raw Data'!$J:$J, $A56, 'Raw Data'!$O:$O,""&amp;'Raw Data'!$B$1,'Raw Data'!$D:$D,"&lt;&gt;*ithdr*",'Raw Data'!$D:$D,"&lt;&gt;*ancel*",'Raw Data'!$P:$P,"--")
+
SUMIFS('Raw Data'!$W:$W, 'Raw Data'!$AN:$AN,"&lt;=" &amp;DATE(LEFT($AV$3, 4), MONTH("1 " &amp; K$6 &amp; " " &amp; LEFT($AV$3, 4)) + 1, 0 ), 'Raw Data'!$AN:$AN,"&gt;" &amp;DATE(LEFT($AV$3, 4), MONTH("1 " &amp; K$6 &amp; " " &amp; LEFT($AV$3, 4)), 0 ), 'Raw Data'!$J:$J, $A56, 'Raw Data'!$P:$P,""&amp;'Raw Data'!$B$1,'Raw Data'!$D:$D,"&lt;&gt;*ithdr*",'Raw Data'!$D:$D,"&lt;&gt;*ancel*")</f>
        <v>0</v>
      </c>
      <c r="L63" s="73"/>
      <c r="M63" s="73"/>
      <c r="N63" s="77"/>
      <c r="O63" s="113">
        <f>SUMIFS('Raw Data'!$W:$W, 'Raw Data'!$AN:$AN,"&lt;=" &amp;DATE(LEFT($AV$3, 4), MONTH("1 " &amp; O$6 &amp; " " &amp; LEFT($AV$3, 4)) + 1, 0 ), 'Raw Data'!$AN:$AN,"&gt;" &amp;DATE(LEFT($AV$3, 4), MONTH("1 " &amp; O$6 &amp; " " &amp; LEFT($AV$3, 4)), 0 ), 'Raw Data'!$J:$J, $A56, 'Raw Data'!$O:$O,""&amp;'Raw Data'!$B$1,'Raw Data'!$D:$D,"&lt;&gt;*ithdr*",'Raw Data'!$D:$D,"&lt;&gt;*ancel*",'Raw Data'!$P:$P,"--")
+
SUMIFS('Raw Data'!$W:$W, 'Raw Data'!$AN:$AN,"&lt;=" &amp;DATE(LEFT($AV$3, 4), MONTH("1 " &amp; O$6 &amp; " " &amp; LEFT($AV$3, 4)) + 1, 0 ), 'Raw Data'!$AN:$AN,"&gt;" &amp;DATE(LEFT($AV$3, 4), MONTH("1 " &amp; O$6 &amp; " " &amp; LEFT($AV$3, 4)), 0 ), 'Raw Data'!$J:$J, $A56, 'Raw Data'!$P:$P,""&amp;'Raw Data'!$B$1,'Raw Data'!$D:$D,"&lt;&gt;*ithdr*",'Raw Data'!$D:$D,"&lt;&gt;*ancel*")</f>
        <v>0</v>
      </c>
      <c r="P63" s="73"/>
      <c r="Q63" s="73"/>
      <c r="R63" s="77"/>
      <c r="S63" s="113">
        <f>SUMIFS('Raw Data'!$W:$W, 'Raw Data'!$AN:$AN,"&lt;=" &amp;DATE(LEFT($AV$3, 4), MONTH("1 " &amp; S$6 &amp; " " &amp; LEFT($AV$3, 4)) + 1, 0 ), 'Raw Data'!$AN:$AN,"&gt;" &amp;DATE(LEFT($AV$3, 4), MONTH("1 " &amp; S$6 &amp; " " &amp; LEFT($AV$3, 4)), 0 ), 'Raw Data'!$J:$J, $A56, 'Raw Data'!$O:$O,""&amp;'Raw Data'!$B$1,'Raw Data'!$D:$D,"&lt;&gt;*ithdr*",'Raw Data'!$D:$D,"&lt;&gt;*ancel*",'Raw Data'!$P:$P,"--")
+
SUMIFS('Raw Data'!$W:$W, 'Raw Data'!$AN:$AN,"&lt;=" &amp;DATE(LEFT($AV$3, 4), MONTH("1 " &amp; S$6 &amp; " " &amp; LEFT($AV$3, 4)) + 1, 0 ), 'Raw Data'!$AN:$AN,"&gt;" &amp;DATE(LEFT($AV$3, 4), MONTH("1 " &amp; S$6 &amp; " " &amp; LEFT($AV$3, 4)), 0 ), 'Raw Data'!$J:$J, $A56, 'Raw Data'!$P:$P,""&amp;'Raw Data'!$B$1,'Raw Data'!$D:$D,"&lt;&gt;*ithdr*",'Raw Data'!$D:$D,"&lt;&gt;*ancel*")</f>
        <v>0</v>
      </c>
      <c r="T63" s="73"/>
      <c r="U63" s="73"/>
      <c r="V63" s="77"/>
      <c r="W63" s="113">
        <f>SUMIFS('Raw Data'!$W:$W, 'Raw Data'!$AN:$AN,"&lt;=" &amp;DATE(LEFT($AV$3, 4), MONTH("1 " &amp; W$6 &amp; " " &amp; LEFT($AV$3, 4)) + 1, 0 ), 'Raw Data'!$AN:$AN,"&gt;" &amp;DATE(LEFT($AV$3, 4), MONTH("1 " &amp; W$6 &amp; " " &amp; LEFT($AV$3, 4)), 0 ), 'Raw Data'!$J:$J, $A56, 'Raw Data'!$O:$O,""&amp;'Raw Data'!$B$1,'Raw Data'!$D:$D,"&lt;&gt;*ithdr*",'Raw Data'!$D:$D,"&lt;&gt;*ancel*",'Raw Data'!$P:$P,"--")
+
SUMIFS('Raw Data'!$W:$W, 'Raw Data'!$AN:$AN,"&lt;=" &amp;DATE(LEFT($AV$3, 4), MONTH("1 " &amp; W$6 &amp; " " &amp; LEFT($AV$3, 4)) + 1, 0 ), 'Raw Data'!$AN:$AN,"&gt;" &amp;DATE(LEFT($AV$3, 4), MONTH("1 " &amp; W$6 &amp; " " &amp; LEFT($AV$3, 4)), 0 ), 'Raw Data'!$J:$J, $A56, 'Raw Data'!$P:$P,""&amp;'Raw Data'!$B$1,'Raw Data'!$D:$D,"&lt;&gt;*ithdr*",'Raw Data'!$D:$D,"&lt;&gt;*ancel*")</f>
        <v>0</v>
      </c>
      <c r="X63" s="73"/>
      <c r="Y63" s="73"/>
      <c r="Z63" s="77"/>
      <c r="AA63" s="113">
        <f>SUMIFS('Raw Data'!$W:$W, 'Raw Data'!$AN:$AN,"&lt;=" &amp;DATE(LEFT($AV$3, 4), MONTH("1 " &amp; AA$6 &amp; " " &amp; LEFT($AV$3, 4)) + 1, 0 ), 'Raw Data'!$AN:$AN,"&gt;" &amp;DATE(LEFT($AV$3, 4), MONTH("1 " &amp; AA$6 &amp; " " &amp; LEFT($AV$3, 4)), 0 ), 'Raw Data'!$J:$J, $A56, 'Raw Data'!$O:$O,""&amp;'Raw Data'!$B$1,'Raw Data'!$D:$D,"&lt;&gt;*ithdr*",'Raw Data'!$D:$D,"&lt;&gt;*ancel*",'Raw Data'!$P:$P,"--")
+
SUMIFS('Raw Data'!$W:$W, 'Raw Data'!$AN:$AN,"&lt;=" &amp;DATE(LEFT($AV$3, 4), MONTH("1 " &amp; AA$6 &amp; " " &amp; LEFT($AV$3, 4)) + 1, 0 ), 'Raw Data'!$AN:$AN,"&gt;" &amp;DATE(LEFT($AV$3, 4), MONTH("1 " &amp; AA$6 &amp; " " &amp; LEFT($AV$3, 4)), 0 ), 'Raw Data'!$J:$J, $A56, 'Raw Data'!$P:$P,""&amp;'Raw Data'!$B$1,'Raw Data'!$D:$D,"&lt;&gt;*ithdr*",'Raw Data'!$D:$D,"&lt;&gt;*ancel*")</f>
        <v>0</v>
      </c>
      <c r="AB63" s="73"/>
      <c r="AC63" s="73"/>
      <c r="AD63" s="77"/>
      <c r="AE63" s="113">
        <f>SUMIFS('Raw Data'!$W:$W, 'Raw Data'!$AN:$AN,"&lt;=" &amp;DATE(LEFT($AV$3, 4), MONTH("1 " &amp; AE$6 &amp; " " &amp; LEFT($AV$3, 4)) + 1, 0 ), 'Raw Data'!$AN:$AN,"&gt;" &amp;DATE(LEFT($AV$3, 4), MONTH("1 " &amp; AE$6 &amp; " " &amp; LEFT($AV$3, 4)), 0 ), 'Raw Data'!$J:$J, $A56, 'Raw Data'!$O:$O,""&amp;'Raw Data'!$B$1,'Raw Data'!$D:$D,"&lt;&gt;*ithdr*",'Raw Data'!$D:$D,"&lt;&gt;*ancel*",'Raw Data'!$P:$P,"--")
+
SUMIFS('Raw Data'!$W:$W, 'Raw Data'!$AN:$AN,"&lt;=" &amp;DATE(LEFT($AV$3, 4), MONTH("1 " &amp; AE$6 &amp; " " &amp; LEFT($AV$3, 4)) + 1, 0 ), 'Raw Data'!$AN:$AN,"&gt;" &amp;DATE(LEFT($AV$3, 4), MONTH("1 " &amp; AE$6 &amp; " " &amp; LEFT($AV$3, 4)), 0 ), 'Raw Data'!$J:$J, $A56, 'Raw Data'!$P:$P,""&amp;'Raw Data'!$B$1,'Raw Data'!$D:$D,"&lt;&gt;*ithdr*",'Raw Data'!$D:$D,"&lt;&gt;*ancel*")</f>
        <v>0</v>
      </c>
      <c r="AF63" s="73"/>
      <c r="AG63" s="73"/>
      <c r="AH63" s="77"/>
      <c r="AI63" s="113">
        <f>SUMIFS('Raw Data'!$W:$W, 'Raw Data'!$AN:$AN,"&lt;=" &amp;DATE(LEFT($AV$3, 4), MONTH("1 " &amp; AI$6 &amp; " " &amp; LEFT($AV$3, 4)) + 1, 0 ), 'Raw Data'!$AN:$AN,"&gt;" &amp;DATE(LEFT($AV$3, 4), MONTH("1 " &amp; AI$6 &amp; " " &amp; LEFT($AV$3, 4)), 0 ), 'Raw Data'!$J:$J, $A56, 'Raw Data'!$O:$O,""&amp;'Raw Data'!$B$1,'Raw Data'!$D:$D,"&lt;&gt;*ithdr*",'Raw Data'!$D:$D,"&lt;&gt;*ancel*",'Raw Data'!$P:$P,"--")
+
SUMIFS('Raw Data'!$W:$W, 'Raw Data'!$AN:$AN,"&lt;=" &amp;DATE(LEFT($AV$3, 4), MONTH("1 " &amp; AI$6 &amp; " " &amp; LEFT($AV$3, 4)) + 1, 0 ), 'Raw Data'!$AN:$AN,"&gt;" &amp;DATE(LEFT($AV$3, 4), MONTH("1 " &amp; AI$6 &amp; " " &amp; LEFT($AV$3, 4)), 0 ), 'Raw Data'!$J:$J, $A56, 'Raw Data'!$P:$P,""&amp;'Raw Data'!$B$1,'Raw Data'!$D:$D,"&lt;&gt;*ithdr*",'Raw Data'!$D:$D,"&lt;&gt;*ancel*")</f>
        <v>0</v>
      </c>
      <c r="AJ63" s="73"/>
      <c r="AK63" s="73"/>
      <c r="AL63" s="77"/>
      <c r="AM63" s="113">
        <f>SUMIFS('Raw Data'!$W:$W, 'Raw Data'!$AN:$AN,"&lt;=" &amp;DATE(LEFT($AV$3, 4), MONTH("1 " &amp; AM$6 &amp; " " &amp; LEFT($AV$3, 4)) + 1, 0 ), 'Raw Data'!$AN:$AN,"&gt;" &amp;DATE(LEFT($AV$3, 4), MONTH("1 " &amp; AM$6 &amp; " " &amp; LEFT($AV$3, 4)), 0 ), 'Raw Data'!$J:$J, $A56, 'Raw Data'!$O:$O,""&amp;'Raw Data'!$B$1,'Raw Data'!$D:$D,"&lt;&gt;*ithdr*",'Raw Data'!$D:$D,"&lt;&gt;*ancel*",'Raw Data'!$P:$P,"--")
+
SUMIFS('Raw Data'!$W:$W, 'Raw Data'!$AN:$AN,"&lt;=" &amp;DATE(LEFT($AV$3, 4), MONTH("1 " &amp; AM$6 &amp; " " &amp; LEFT($AV$3, 4)) + 1, 0 ), 'Raw Data'!$AN:$AN,"&gt;" &amp;DATE(LEFT($AV$3, 4), MONTH("1 " &amp; AM$6 &amp; " " &amp; LEFT($AV$3, 4)), 0 ), 'Raw Data'!$J:$J, $A56, 'Raw Data'!$P:$P,""&amp;'Raw Data'!$B$1,'Raw Data'!$D:$D,"&lt;&gt;*ithdr*",'Raw Data'!$D:$D,"&lt;&gt;*ancel*")</f>
        <v>0</v>
      </c>
      <c r="AN63" s="73"/>
      <c r="AO63" s="73"/>
      <c r="AP63" s="77"/>
      <c r="AQ63" s="113">
        <f>SUMIFS('Raw Data'!$W:$W, 'Raw Data'!$AN:$AN,"&lt;=" &amp;DATE(LEFT($AV$3, 4), MONTH("1 " &amp; AQ$6 &amp; " " &amp; LEFT($AV$3, 4)) + 1, 0 ), 'Raw Data'!$AN:$AN,"&gt;" &amp;DATE(LEFT($AV$3, 4), MONTH("1 " &amp; AQ$6 &amp; " " &amp; LEFT($AV$3, 4)), 0 ), 'Raw Data'!$J:$J, $A56, 'Raw Data'!$O:$O,""&amp;'Raw Data'!$B$1,'Raw Data'!$D:$D,"&lt;&gt;*ithdr*",'Raw Data'!$D:$D,"&lt;&gt;*ancel*",'Raw Data'!$P:$P,"--")
+
SUMIFS('Raw Data'!$W:$W, 'Raw Data'!$AN:$AN,"&lt;=" &amp;DATE(LEFT($AV$3, 4), MONTH("1 " &amp; AQ$6 &amp; " " &amp; LEFT($AV$3, 4)) + 1, 0 ), 'Raw Data'!$AN:$AN,"&gt;" &amp;DATE(LEFT($AV$3, 4), MONTH("1 " &amp; AQ$6 &amp; " " &amp; LEFT($AV$3, 4)), 0 ), 'Raw Data'!$J:$J, $A56, 'Raw Data'!$P:$P,""&amp;'Raw Data'!$B$1,'Raw Data'!$D:$D,"&lt;&gt;*ithdr*",'Raw Data'!$D:$D,"&lt;&gt;*ancel*")</f>
        <v>0</v>
      </c>
      <c r="AR63" s="73"/>
      <c r="AS63" s="73"/>
      <c r="AT63" s="77"/>
      <c r="AU63" s="113">
        <f>SUMIFS('Raw Data'!$W:$W, 'Raw Data'!$AN:$AN,"&lt;=" &amp;DATE(MID($AV$3, 15, 4), MONTH("1 " &amp; AU$6 &amp; " " &amp; MID($AV$3, 15, 4)) + 1, 0 ), 'Raw Data'!$AN:$AN,"&gt;" &amp;DATE(MID($AV$3, 15, 4), MONTH("1 " &amp; AU$6 &amp; " " &amp; MID($AV$3, 15, 4)), 0 ), 'Raw Data'!$J:$J, $A56, 'Raw Data'!$O:$O,""&amp;'Raw Data'!$B$1,'Raw Data'!$D:$D,"&lt;&gt;*ithdr*",'Raw Data'!$D:$D,"&lt;&gt;*ancel*",'Raw Data'!$P:$P,"--")
+
SUMIFS('Raw Data'!$W:$W, 'Raw Data'!$AN:$AN,"&lt;=" &amp;DATE(MID($AV$3, 15, 4), MONTH("1 " &amp; AU$6 &amp; " " &amp; MID($AV$3, 15, 4)) + 1, 0 ), 'Raw Data'!$AN:$AN,"&gt;" &amp;DATE(MID($AV$3, 15, 4), MONTH("1 " &amp; AU$6 &amp; " " &amp; MID($AV$3, 15, 4)), 0 ), 'Raw Data'!$J:$J, $A56, 'Raw Data'!$P:$P,""&amp;'Raw Data'!$B$1,'Raw Data'!$D:$D,"&lt;&gt;*ithdr*",'Raw Data'!$D:$D,"&lt;&gt;*ancel*")</f>
        <v>0</v>
      </c>
      <c r="AV63" s="73"/>
      <c r="AW63" s="73"/>
      <c r="AX63" s="77"/>
      <c r="AY63" s="113">
        <f>SUMIFS('Raw Data'!$W:$W, 'Raw Data'!$AN:$AN,"&lt;=" &amp;DATE(MID($AV$3, 15, 4), MONTH("1 " &amp; AY$6 &amp; " " &amp; MID($AV$3, 15, 4)) + 1, 0 ), 'Raw Data'!$AN:$AN,"&gt;" &amp;DATE(MID($AV$3, 15, 4), MONTH("1 " &amp; AY$6 &amp; " " &amp; MID($AV$3, 15, 4)), 0 ), 'Raw Data'!$J:$J, $A56, 'Raw Data'!$O:$O,""&amp;'Raw Data'!$B$1,'Raw Data'!$D:$D,"&lt;&gt;*ithdr*",'Raw Data'!$D:$D,"&lt;&gt;*ancel*",'Raw Data'!$P:$P,"--")
+
SUMIFS('Raw Data'!$W:$W, 'Raw Data'!$AN:$AN,"&lt;=" &amp;DATE(MID($AV$3, 15, 4), MONTH("1 " &amp; AY$6 &amp; " " &amp; MID($AV$3, 15, 4)) + 1, 0 ), 'Raw Data'!$AN:$AN,"&gt;" &amp;DATE(MID($AV$3, 15, 4), MONTH("1 " &amp; AY$6 &amp; " " &amp; MID($AV$3, 15, 4)), 0 ), 'Raw Data'!$J:$J, $A56, 'Raw Data'!$P:$P,""&amp;'Raw Data'!$B$1,'Raw Data'!$D:$D,"&lt;&gt;*ithdr*",'Raw Data'!$D:$D,"&lt;&gt;*ancel*")</f>
        <v>0</v>
      </c>
      <c r="AZ63" s="73"/>
      <c r="BA63" s="73"/>
      <c r="BB63" s="77"/>
      <c r="BC63" s="113">
        <f>SUMIFS('Raw Data'!$W:$W, 'Raw Data'!$AN:$AN,"&lt;=" &amp;DATE(MID($AV$3, 15, 4), MONTH("1 " &amp; BC$6 &amp; " " &amp; MID($AV$3, 15, 4)) + 1, 0 ), 'Raw Data'!$AN:$AN,"&gt;" &amp;DATE(MID($AV$3, 15, 4), MONTH("1 " &amp; BC$6 &amp; " " &amp; MID($AV$3, 15, 4)), 0 ), 'Raw Data'!$J:$J, $A56, 'Raw Data'!$O:$O,""&amp;'Raw Data'!$B$1,'Raw Data'!$D:$D,"&lt;&gt;*ithdr*",'Raw Data'!$D:$D,"&lt;&gt;*ancel*",'Raw Data'!$P:$P,"--")
+
SUMIFS('Raw Data'!$W:$W, 'Raw Data'!$AN:$AN,"&lt;=" &amp;DATE(MID($AV$3, 15, 4), MONTH("1 " &amp; BC$6 &amp; " " &amp; MID($AV$3, 15, 4)) + 1, 0 ), 'Raw Data'!$AN:$AN,"&gt;" &amp;DATE(MID($AV$3, 15, 4), MONTH("1 " &amp; BC$6 &amp; " " &amp; MID($AV$3, 15, 4)), 0 ), 'Raw Data'!$J:$J, $A56, 'Raw Data'!$P:$P,""&amp;'Raw Data'!$B$1,'Raw Data'!$D:$D,"&lt;&gt;*ithdr*",'Raw Data'!$D:$D,"&lt;&gt;*ancel*")</f>
        <v>0</v>
      </c>
      <c r="BD63" s="73"/>
      <c r="BE63" s="73"/>
      <c r="BF63" s="77"/>
    </row>
    <row r="64" ht="12.75" customHeight="1">
      <c r="A64" s="75" t="s">
        <v>204</v>
      </c>
      <c r="B64" s="73"/>
      <c r="C64" s="73"/>
      <c r="D64" s="73"/>
      <c r="E64" s="73"/>
      <c r="F64" s="73"/>
      <c r="G64" s="73"/>
      <c r="H64" s="73"/>
      <c r="I64" s="73"/>
      <c r="J64" s="77"/>
      <c r="K64" s="113">
        <f>SUMIFS('Raw Data'!$U:$U, 'Raw Data'!$AN:$AN,"&lt;=" &amp;DATE(LEFT($AV$3, 4), MONTH("1 " &amp; K$6 &amp; " " &amp; LEFT($AV$3, 4)) + 1, 0 ), 'Raw Data'!$AN:$AN,"&gt;" &amp;DATE(LEFT($AV$3, 4), MONTH("1 " &amp; K$6 &amp; " " &amp; LEFT($AV$3, 4)), 0 ), 'Raw Data'!$J:$J, $A56, 'Raw Data'!$O:$O,""&amp;'Raw Data'!$B$1,'Raw Data'!$D:$D,"&lt;&gt;*ithdr*",'Raw Data'!$D:$D,"&lt;&gt;*ancel*",'Raw Data'!$P:$P,"--")
+
SUMIFS('Raw Data'!$U:$U, 'Raw Data'!$AN:$AN,"&lt;=" &amp;DATE(LEFT($AV$3, 4), MONTH("1 " &amp; K$6 &amp; " " &amp; LEFT($AV$3, 4)) + 1, 0 ), 'Raw Data'!$AN:$AN,"&gt;" &amp;DATE(LEFT($AV$3, 4), MONTH("1 " &amp; K$6 &amp; " " &amp; LEFT($AV$3, 4)), 0 ), 'Raw Data'!$J:$J, $A56, 'Raw Data'!$P:$P,""&amp;'Raw Data'!$B$1,'Raw Data'!$D:$D,"&lt;&gt;*ithdr*",'Raw Data'!$D:$D,"&lt;&gt;*ancel*")</f>
        <v>0</v>
      </c>
      <c r="L64" s="73"/>
      <c r="M64" s="73"/>
      <c r="N64" s="77"/>
      <c r="O64" s="113">
        <f>SUMIFS('Raw Data'!$U:$U, 'Raw Data'!$AN:$AN,"&lt;=" &amp;DATE(LEFT($AV$3, 4), MONTH("1 " &amp; O$6 &amp; " " &amp; LEFT($AV$3, 4)) + 1, 0 ), 'Raw Data'!$AN:$AN,"&gt;" &amp;DATE(LEFT($AV$3, 4), MONTH("1 " &amp; O$6 &amp; " " &amp; LEFT($AV$3, 4)), 0 ), 'Raw Data'!$J:$J, $A56, 'Raw Data'!$O:$O,""&amp;'Raw Data'!$B$1,'Raw Data'!$D:$D,"&lt;&gt;*ithdr*",'Raw Data'!$D:$D,"&lt;&gt;*ancel*",'Raw Data'!$P:$P,"--")
+
SUMIFS('Raw Data'!$U:$U, 'Raw Data'!$AN:$AN,"&lt;=" &amp;DATE(LEFT($AV$3, 4), MONTH("1 " &amp; O$6 &amp; " " &amp; LEFT($AV$3, 4)) + 1, 0 ), 'Raw Data'!$AN:$AN,"&gt;" &amp;DATE(LEFT($AV$3, 4), MONTH("1 " &amp; O$6 &amp; " " &amp; LEFT($AV$3, 4)), 0 ), 'Raw Data'!$J:$J, $A56, 'Raw Data'!$P:$P,""&amp;'Raw Data'!$B$1,'Raw Data'!$D:$D,"&lt;&gt;*ithdr*",'Raw Data'!$D:$D,"&lt;&gt;*ancel*")</f>
        <v>0</v>
      </c>
      <c r="P64" s="73"/>
      <c r="Q64" s="73"/>
      <c r="R64" s="77"/>
      <c r="S64" s="113">
        <f>SUMIFS('Raw Data'!$U:$U, 'Raw Data'!$AN:$AN,"&lt;=" &amp;DATE(LEFT($AV$3, 4), MONTH("1 " &amp; S$6 &amp; " " &amp; LEFT($AV$3, 4)) + 1, 0 ), 'Raw Data'!$AN:$AN,"&gt;" &amp;DATE(LEFT($AV$3, 4), MONTH("1 " &amp; S$6 &amp; " " &amp; LEFT($AV$3, 4)), 0 ), 'Raw Data'!$J:$J, $A56, 'Raw Data'!$O:$O,""&amp;'Raw Data'!$B$1,'Raw Data'!$D:$D,"&lt;&gt;*ithdr*",'Raw Data'!$D:$D,"&lt;&gt;*ancel*",'Raw Data'!$P:$P,"--")
+
SUMIFS('Raw Data'!$U:$U, 'Raw Data'!$AN:$AN,"&lt;=" &amp;DATE(LEFT($AV$3, 4), MONTH("1 " &amp; S$6 &amp; " " &amp; LEFT($AV$3, 4)) + 1, 0 ), 'Raw Data'!$AN:$AN,"&gt;" &amp;DATE(LEFT($AV$3, 4), MONTH("1 " &amp; S$6 &amp; " " &amp; LEFT($AV$3, 4)), 0 ), 'Raw Data'!$J:$J, $A56, 'Raw Data'!$P:$P,""&amp;'Raw Data'!$B$1,'Raw Data'!$D:$D,"&lt;&gt;*ithdr*",'Raw Data'!$D:$D,"&lt;&gt;*ancel*")</f>
        <v>0</v>
      </c>
      <c r="T64" s="73"/>
      <c r="U64" s="73"/>
      <c r="V64" s="77"/>
      <c r="W64" s="113">
        <f>SUMIFS('Raw Data'!$U:$U, 'Raw Data'!$AN:$AN,"&lt;=" &amp;DATE(LEFT($AV$3, 4), MONTH("1 " &amp; W$6 &amp; " " &amp; LEFT($AV$3, 4)) + 1, 0 ), 'Raw Data'!$AN:$AN,"&gt;" &amp;DATE(LEFT($AV$3, 4), MONTH("1 " &amp; W$6 &amp; " " &amp; LEFT($AV$3, 4)), 0 ), 'Raw Data'!$J:$J, $A56, 'Raw Data'!$O:$O,""&amp;'Raw Data'!$B$1,'Raw Data'!$D:$D,"&lt;&gt;*ithdr*",'Raw Data'!$D:$D,"&lt;&gt;*ancel*",'Raw Data'!$P:$P,"--")
+
SUMIFS('Raw Data'!$U:$U, 'Raw Data'!$AN:$AN,"&lt;=" &amp;DATE(LEFT($AV$3, 4), MONTH("1 " &amp; W$6 &amp; " " &amp; LEFT($AV$3, 4)) + 1, 0 ), 'Raw Data'!$AN:$AN,"&gt;" &amp;DATE(LEFT($AV$3, 4), MONTH("1 " &amp; W$6 &amp; " " &amp; LEFT($AV$3, 4)), 0 ), 'Raw Data'!$J:$J, $A56, 'Raw Data'!$P:$P,""&amp;'Raw Data'!$B$1,'Raw Data'!$D:$D,"&lt;&gt;*ithdr*",'Raw Data'!$D:$D,"&lt;&gt;*ancel*")</f>
        <v>0</v>
      </c>
      <c r="X64" s="73"/>
      <c r="Y64" s="73"/>
      <c r="Z64" s="77"/>
      <c r="AA64" s="113">
        <f>SUMIFS('Raw Data'!$U:$U, 'Raw Data'!$AN:$AN,"&lt;=" &amp;DATE(LEFT($AV$3, 4), MONTH("1 " &amp; AA$6 &amp; " " &amp; LEFT($AV$3, 4)) + 1, 0 ), 'Raw Data'!$AN:$AN,"&gt;" &amp;DATE(LEFT($AV$3, 4), MONTH("1 " &amp; AA$6 &amp; " " &amp; LEFT($AV$3, 4)), 0 ), 'Raw Data'!$J:$J, $A56, 'Raw Data'!$O:$O,""&amp;'Raw Data'!$B$1,'Raw Data'!$D:$D,"&lt;&gt;*ithdr*",'Raw Data'!$D:$D,"&lt;&gt;*ancel*",'Raw Data'!$P:$P,"--")
+
SUMIFS('Raw Data'!$U:$U, 'Raw Data'!$AN:$AN,"&lt;=" &amp;DATE(LEFT($AV$3, 4), MONTH("1 " &amp; AA$6 &amp; " " &amp; LEFT($AV$3, 4)) + 1, 0 ), 'Raw Data'!$AN:$AN,"&gt;" &amp;DATE(LEFT($AV$3, 4), MONTH("1 " &amp; AA$6 &amp; " " &amp; LEFT($AV$3, 4)), 0 ), 'Raw Data'!$J:$J, $A56, 'Raw Data'!$P:$P,""&amp;'Raw Data'!$B$1,'Raw Data'!$D:$D,"&lt;&gt;*ithdr*",'Raw Data'!$D:$D,"&lt;&gt;*ancel*")</f>
        <v>0</v>
      </c>
      <c r="AB64" s="73"/>
      <c r="AC64" s="73"/>
      <c r="AD64" s="77"/>
      <c r="AE64" s="113">
        <f>SUMIFS('Raw Data'!$U:$U, 'Raw Data'!$AN:$AN,"&lt;=" &amp;DATE(LEFT($AV$3, 4), MONTH("1 " &amp; AE$6 &amp; " " &amp; LEFT($AV$3, 4)) + 1, 0 ), 'Raw Data'!$AN:$AN,"&gt;" &amp;DATE(LEFT($AV$3, 4), MONTH("1 " &amp; AE$6 &amp; " " &amp; LEFT($AV$3, 4)), 0 ), 'Raw Data'!$J:$J, $A56, 'Raw Data'!$O:$O,""&amp;'Raw Data'!$B$1,'Raw Data'!$D:$D,"&lt;&gt;*ithdr*",'Raw Data'!$D:$D,"&lt;&gt;*ancel*",'Raw Data'!$P:$P,"--")
+
SUMIFS('Raw Data'!$U:$U, 'Raw Data'!$AN:$AN,"&lt;=" &amp;DATE(LEFT($AV$3, 4), MONTH("1 " &amp; AE$6 &amp; " " &amp; LEFT($AV$3, 4)) + 1, 0 ), 'Raw Data'!$AN:$AN,"&gt;" &amp;DATE(LEFT($AV$3, 4), MONTH("1 " &amp; AE$6 &amp; " " &amp; LEFT($AV$3, 4)), 0 ), 'Raw Data'!$J:$J, $A56, 'Raw Data'!$P:$P,""&amp;'Raw Data'!$B$1,'Raw Data'!$D:$D,"&lt;&gt;*ithdr*",'Raw Data'!$D:$D,"&lt;&gt;*ancel*")</f>
        <v>0</v>
      </c>
      <c r="AF64" s="73"/>
      <c r="AG64" s="73"/>
      <c r="AH64" s="77"/>
      <c r="AI64" s="113">
        <f>SUMIFS('Raw Data'!$U:$U, 'Raw Data'!$AN:$AN,"&lt;=" &amp;DATE(LEFT($AV$3, 4), MONTH("1 " &amp; AI$6 &amp; " " &amp; LEFT($AV$3, 4)) + 1, 0 ), 'Raw Data'!$AN:$AN,"&gt;" &amp;DATE(LEFT($AV$3, 4), MONTH("1 " &amp; AI$6 &amp; " " &amp; LEFT($AV$3, 4)), 0 ), 'Raw Data'!$J:$J, $A56, 'Raw Data'!$O:$O,""&amp;'Raw Data'!$B$1,'Raw Data'!$D:$D,"&lt;&gt;*ithdr*",'Raw Data'!$D:$D,"&lt;&gt;*ancel*",'Raw Data'!$P:$P,"--")
+
SUMIFS('Raw Data'!$U:$U, 'Raw Data'!$AN:$AN,"&lt;=" &amp;DATE(LEFT($AV$3, 4), MONTH("1 " &amp; AI$6 &amp; " " &amp; LEFT($AV$3, 4)) + 1, 0 ), 'Raw Data'!$AN:$AN,"&gt;" &amp;DATE(LEFT($AV$3, 4), MONTH("1 " &amp; AI$6 &amp; " " &amp; LEFT($AV$3, 4)), 0 ), 'Raw Data'!$J:$J, $A56, 'Raw Data'!$P:$P,""&amp;'Raw Data'!$B$1,'Raw Data'!$D:$D,"&lt;&gt;*ithdr*",'Raw Data'!$D:$D,"&lt;&gt;*ancel*")</f>
        <v>0</v>
      </c>
      <c r="AJ64" s="73"/>
      <c r="AK64" s="73"/>
      <c r="AL64" s="77"/>
      <c r="AM64" s="113">
        <f>SUMIFS('Raw Data'!$U:$U, 'Raw Data'!$AN:$AN,"&lt;=" &amp;DATE(LEFT($AV$3, 4), MONTH("1 " &amp; AM$6 &amp; " " &amp; LEFT($AV$3, 4)) + 1, 0 ), 'Raw Data'!$AN:$AN,"&gt;" &amp;DATE(LEFT($AV$3, 4), MONTH("1 " &amp; AM$6 &amp; " " &amp; LEFT($AV$3, 4)), 0 ), 'Raw Data'!$J:$J, $A56, 'Raw Data'!$O:$O,""&amp;'Raw Data'!$B$1,'Raw Data'!$D:$D,"&lt;&gt;*ithdr*",'Raw Data'!$D:$D,"&lt;&gt;*ancel*",'Raw Data'!$P:$P,"--")
+
SUMIFS('Raw Data'!$U:$U, 'Raw Data'!$AN:$AN,"&lt;=" &amp;DATE(LEFT($AV$3, 4), MONTH("1 " &amp; AM$6 &amp; " " &amp; LEFT($AV$3, 4)) + 1, 0 ), 'Raw Data'!$AN:$AN,"&gt;" &amp;DATE(LEFT($AV$3, 4), MONTH("1 " &amp; AM$6 &amp; " " &amp; LEFT($AV$3, 4)), 0 ), 'Raw Data'!$J:$J, $A56, 'Raw Data'!$P:$P,""&amp;'Raw Data'!$B$1,'Raw Data'!$D:$D,"&lt;&gt;*ithdr*",'Raw Data'!$D:$D,"&lt;&gt;*ancel*")</f>
        <v>0</v>
      </c>
      <c r="AN64" s="73"/>
      <c r="AO64" s="73"/>
      <c r="AP64" s="77"/>
      <c r="AQ64" s="113">
        <f>SUMIFS('Raw Data'!$U:$U, 'Raw Data'!$AN:$AN,"&lt;=" &amp;DATE(LEFT($AV$3, 4), MONTH("1 " &amp; AQ$6 &amp; " " &amp; LEFT($AV$3, 4)) + 1, 0 ), 'Raw Data'!$AN:$AN,"&gt;" &amp;DATE(LEFT($AV$3, 4), MONTH("1 " &amp; AQ$6 &amp; " " &amp; LEFT($AV$3, 4)), 0 ), 'Raw Data'!$J:$J, $A56, 'Raw Data'!$O:$O,""&amp;'Raw Data'!$B$1,'Raw Data'!$D:$D,"&lt;&gt;*ithdr*",'Raw Data'!$D:$D,"&lt;&gt;*ancel*",'Raw Data'!$P:$P,"--")
+
SUMIFS('Raw Data'!$U:$U, 'Raw Data'!$AN:$AN,"&lt;=" &amp;DATE(LEFT($AV$3, 4), MONTH("1 " &amp; AQ$6 &amp; " " &amp; LEFT($AV$3, 4)) + 1, 0 ), 'Raw Data'!$AN:$AN,"&gt;" &amp;DATE(LEFT($AV$3, 4), MONTH("1 " &amp; AQ$6 &amp; " " &amp; LEFT($AV$3, 4)), 0 ), 'Raw Data'!$J:$J, $A56, 'Raw Data'!$P:$P,""&amp;'Raw Data'!$B$1,'Raw Data'!$D:$D,"&lt;&gt;*ithdr*",'Raw Data'!$D:$D,"&lt;&gt;*ancel*")</f>
        <v>0</v>
      </c>
      <c r="AR64" s="73"/>
      <c r="AS64" s="73"/>
      <c r="AT64" s="77"/>
      <c r="AU64" s="113">
        <f>SUMIFS('Raw Data'!$U:$U, 'Raw Data'!$AN:$AN,"&lt;=" &amp;DATE(MID($AV$3, 15, 4), MONTH("1 " &amp; AU$6 &amp; " " &amp; MID($AV$3, 15, 4)) + 1, 0 ), 'Raw Data'!$AN:$AN,"&gt;" &amp;DATE(MID($AV$3, 15, 4), MONTH("1 " &amp; AU$6 &amp; " " &amp; MID($AV$3, 15, 4)), 0 ), 'Raw Data'!$J:$J, $A56, 'Raw Data'!$O:$O,""&amp;'Raw Data'!$B$1,'Raw Data'!$D:$D,"&lt;&gt;*ithdr*",'Raw Data'!$D:$D,"&lt;&gt;*ancel*",'Raw Data'!$P:$P,"--")
+
SUMIFS('Raw Data'!$U:$U, 'Raw Data'!$AN:$AN,"&lt;=" &amp;DATE(MID($AV$3, 15, 4), MONTH("1 " &amp; AU$6 &amp; " " &amp; MID($AV$3, 15, 4)) + 1, 0 ), 'Raw Data'!$AN:$AN,"&gt;" &amp;DATE(MID($AV$3, 15, 4), MONTH("1 " &amp; AU$6 &amp; " " &amp; MID($AV$3, 15, 4)), 0 ), 'Raw Data'!$J:$J, $A56, 'Raw Data'!$P:$P,""&amp;'Raw Data'!$B$1,'Raw Data'!$D:$D,"&lt;&gt;*ithdr*",'Raw Data'!$D:$D,"&lt;&gt;*ancel*")</f>
        <v>0</v>
      </c>
      <c r="AV64" s="73"/>
      <c r="AW64" s="73"/>
      <c r="AX64" s="77"/>
      <c r="AY64" s="113">
        <f>SUMIFS('Raw Data'!$U:$U, 'Raw Data'!$AN:$AN,"&lt;=" &amp;DATE(MID($AV$3, 15, 4), MONTH("1 " &amp; AY$6 &amp; " " &amp; MID($AV$3, 15, 4)) + 1, 0 ), 'Raw Data'!$AN:$AN,"&gt;" &amp;DATE(MID($AV$3, 15, 4), MONTH("1 " &amp; AY$6 &amp; " " &amp; MID($AV$3, 15, 4)), 0 ), 'Raw Data'!$J:$J, $A56, 'Raw Data'!$O:$O,""&amp;'Raw Data'!$B$1,'Raw Data'!$D:$D,"&lt;&gt;*ithdr*",'Raw Data'!$D:$D,"&lt;&gt;*ancel*",'Raw Data'!$P:$P,"--")
+
SUMIFS('Raw Data'!$U:$U, 'Raw Data'!$AN:$AN,"&lt;=" &amp;DATE(MID($AV$3, 15, 4), MONTH("1 " &amp; AY$6 &amp; " " &amp; MID($AV$3, 15, 4)) + 1, 0 ), 'Raw Data'!$AN:$AN,"&gt;" &amp;DATE(MID($AV$3, 15, 4), MONTH("1 " &amp; AY$6 &amp; " " &amp; MID($AV$3, 15, 4)), 0 ), 'Raw Data'!$J:$J, $A56, 'Raw Data'!$P:$P,""&amp;'Raw Data'!$B$1,'Raw Data'!$D:$D,"&lt;&gt;*ithdr*",'Raw Data'!$D:$D,"&lt;&gt;*ancel*")</f>
        <v>0</v>
      </c>
      <c r="AZ64" s="73"/>
      <c r="BA64" s="73"/>
      <c r="BB64" s="77"/>
      <c r="BC64" s="113">
        <f>SUMIFS('Raw Data'!$U:$U, 'Raw Data'!$AN:$AN,"&lt;=" &amp;DATE(MID($AV$3, 15, 4), MONTH("1 " &amp; BC$6 &amp; " " &amp; MID($AV$3, 15, 4)) + 1, 0 ), 'Raw Data'!$AN:$AN,"&gt;" &amp;DATE(MID($AV$3, 15, 4), MONTH("1 " &amp; BC$6 &amp; " " &amp; MID($AV$3, 15, 4)), 0 ), 'Raw Data'!$J:$J, $A56, 'Raw Data'!$O:$O,""&amp;'Raw Data'!$B$1,'Raw Data'!$D:$D,"&lt;&gt;*ithdr*",'Raw Data'!$D:$D,"&lt;&gt;*ancel*",'Raw Data'!$P:$P,"--")
+
SUMIFS('Raw Data'!$U:$U, 'Raw Data'!$AN:$AN,"&lt;=" &amp;DATE(MID($AV$3, 15, 4), MONTH("1 " &amp; BC$6 &amp; " " &amp; MID($AV$3, 15, 4)) + 1, 0 ), 'Raw Data'!$AN:$AN,"&gt;" &amp;DATE(MID($AV$3, 15, 4), MONTH("1 " &amp; BC$6 &amp; " " &amp; MID($AV$3, 15, 4)), 0 ), 'Raw Data'!$J:$J, $A56, 'Raw Data'!$P:$P,""&amp;'Raw Data'!$B$1,'Raw Data'!$D:$D,"&lt;&gt;*ithdr*",'Raw Data'!$D:$D,"&lt;&gt;*ancel*")</f>
        <v>0</v>
      </c>
      <c r="BD64" s="73"/>
      <c r="BE64" s="73"/>
      <c r="BF64" s="77"/>
    </row>
    <row r="65" ht="12.75" customHeight="1">
      <c r="A65" s="75" t="s">
        <v>168</v>
      </c>
      <c r="B65" s="73"/>
      <c r="C65" s="73"/>
      <c r="D65" s="73"/>
      <c r="E65" s="73"/>
      <c r="F65" s="73"/>
      <c r="G65" s="73"/>
      <c r="H65" s="73"/>
      <c r="I65" s="73"/>
      <c r="J65" s="77"/>
      <c r="K65" s="113">
        <f>SUMIFS('Raw Data'!$Y:$Y, 'Raw Data'!$AN:$AN,"&lt;=" &amp;DATE(LEFT($AV$3, 4), MONTH("1 " &amp; K$6 &amp; " " &amp; LEFT($AV$3, 4)) + 1, 0 ), 'Raw Data'!$AN:$AN,"&gt;" &amp;DATE(LEFT($AV$3, 4), MONTH("1 " &amp; K$6 &amp; " " &amp; LEFT($AV$3, 4)), 0 ), 'Raw Data'!$J:$J, $A56, 'Raw Data'!$O:$O,""&amp;'Raw Data'!$B$1,'Raw Data'!$D:$D,"&lt;&gt;*ithdr*",'Raw Data'!$D:$D,"&lt;&gt;*ancel*",'Raw Data'!$P:$P,"--")
+
SUMIFS('Raw Data'!$Y:$Y, 'Raw Data'!$AN:$AN,"&lt;=" &amp;DATE(LEFT($AV$3, 4), MONTH("1 " &amp; K$6 &amp; " " &amp; LEFT($AV$3, 4)) + 1, 0 ), 'Raw Data'!$AN:$AN,"&gt;" &amp;DATE(LEFT($AV$3, 4), MONTH("1 " &amp; K$6 &amp; " " &amp; LEFT($AV$3, 4)), 0 ), 'Raw Data'!$J:$J, $A56, 'Raw Data'!$P:$P,""&amp;'Raw Data'!$B$1,'Raw Data'!$D:$D,"&lt;&gt;*ithdr*",'Raw Data'!$D:$D,"&lt;&gt;*ancel*")</f>
        <v>0</v>
      </c>
      <c r="L65" s="73"/>
      <c r="M65" s="73"/>
      <c r="N65" s="77"/>
      <c r="O65" s="113">
        <f>SUMIFS('Raw Data'!$Y:$Y, 'Raw Data'!$AN:$AN,"&lt;=" &amp;DATE(LEFT($AV$3, 4), MONTH("1 " &amp; O$6 &amp; " " &amp; LEFT($AV$3, 4)) + 1, 0 ), 'Raw Data'!$AN:$AN,"&gt;" &amp;DATE(LEFT($AV$3, 4), MONTH("1 " &amp; O$6 &amp; " " &amp; LEFT($AV$3, 4)), 0 ), 'Raw Data'!$J:$J, $A56, 'Raw Data'!$O:$O,""&amp;'Raw Data'!$B$1,'Raw Data'!$D:$D,"&lt;&gt;*ithdr*",'Raw Data'!$D:$D,"&lt;&gt;*ancel*",'Raw Data'!$P:$P,"--")
+
SUMIFS('Raw Data'!$Y:$Y, 'Raw Data'!$AN:$AN,"&lt;=" &amp;DATE(LEFT($AV$3, 4), MONTH("1 " &amp; O$6 &amp; " " &amp; LEFT($AV$3, 4)) + 1, 0 ), 'Raw Data'!$AN:$AN,"&gt;" &amp;DATE(LEFT($AV$3, 4), MONTH("1 " &amp; O$6 &amp; " " &amp; LEFT($AV$3, 4)), 0 ), 'Raw Data'!$J:$J, $A56, 'Raw Data'!$P:$P,""&amp;'Raw Data'!$B$1,'Raw Data'!$D:$D,"&lt;&gt;*ithdr*",'Raw Data'!$D:$D,"&lt;&gt;*ancel*")</f>
        <v>0</v>
      </c>
      <c r="P65" s="73"/>
      <c r="Q65" s="73"/>
      <c r="R65" s="77"/>
      <c r="S65" s="113">
        <f>SUMIFS('Raw Data'!$Y:$Y, 'Raw Data'!$AN:$AN,"&lt;=" &amp;DATE(LEFT($AV$3, 4), MONTH("1 " &amp; S$6 &amp; " " &amp; LEFT($AV$3, 4)) + 1, 0 ), 'Raw Data'!$AN:$AN,"&gt;" &amp;DATE(LEFT($AV$3, 4), MONTH("1 " &amp; S$6 &amp; " " &amp; LEFT($AV$3, 4)), 0 ), 'Raw Data'!$J:$J, $A56, 'Raw Data'!$O:$O,""&amp;'Raw Data'!$B$1,'Raw Data'!$D:$D,"&lt;&gt;*ithdr*",'Raw Data'!$D:$D,"&lt;&gt;*ancel*",'Raw Data'!$P:$P,"--")
+
SUMIFS('Raw Data'!$Y:$Y, 'Raw Data'!$AN:$AN,"&lt;=" &amp;DATE(LEFT($AV$3, 4), MONTH("1 " &amp; S$6 &amp; " " &amp; LEFT($AV$3, 4)) + 1, 0 ), 'Raw Data'!$AN:$AN,"&gt;" &amp;DATE(LEFT($AV$3, 4), MONTH("1 " &amp; S$6 &amp; " " &amp; LEFT($AV$3, 4)), 0 ), 'Raw Data'!$J:$J, $A56, 'Raw Data'!$P:$P,""&amp;'Raw Data'!$B$1,'Raw Data'!$D:$D,"&lt;&gt;*ithdr*",'Raw Data'!$D:$D,"&lt;&gt;*ancel*")</f>
        <v>0</v>
      </c>
      <c r="T65" s="73"/>
      <c r="U65" s="73"/>
      <c r="V65" s="77"/>
      <c r="W65" s="113">
        <f>SUMIFS('Raw Data'!$Y:$Y, 'Raw Data'!$AN:$AN,"&lt;=" &amp;DATE(LEFT($AV$3, 4), MONTH("1 " &amp; W$6 &amp; " " &amp; LEFT($AV$3, 4)) + 1, 0 ), 'Raw Data'!$AN:$AN,"&gt;" &amp;DATE(LEFT($AV$3, 4), MONTH("1 " &amp; W$6 &amp; " " &amp; LEFT($AV$3, 4)), 0 ), 'Raw Data'!$J:$J, $A56, 'Raw Data'!$O:$O,""&amp;'Raw Data'!$B$1,'Raw Data'!$D:$D,"&lt;&gt;*ithdr*",'Raw Data'!$D:$D,"&lt;&gt;*ancel*",'Raw Data'!$P:$P,"--")
+
SUMIFS('Raw Data'!$Y:$Y, 'Raw Data'!$AN:$AN,"&lt;=" &amp;DATE(LEFT($AV$3, 4), MONTH("1 " &amp; W$6 &amp; " " &amp; LEFT($AV$3, 4)) + 1, 0 ), 'Raw Data'!$AN:$AN,"&gt;" &amp;DATE(LEFT($AV$3, 4), MONTH("1 " &amp; W$6 &amp; " " &amp; LEFT($AV$3, 4)), 0 ), 'Raw Data'!$J:$J, $A56, 'Raw Data'!$P:$P,""&amp;'Raw Data'!$B$1,'Raw Data'!$D:$D,"&lt;&gt;*ithdr*",'Raw Data'!$D:$D,"&lt;&gt;*ancel*")</f>
        <v>0</v>
      </c>
      <c r="X65" s="73"/>
      <c r="Y65" s="73"/>
      <c r="Z65" s="77"/>
      <c r="AA65" s="113">
        <f>SUMIFS('Raw Data'!$Y:$Y, 'Raw Data'!$AN:$AN,"&lt;=" &amp;DATE(LEFT($AV$3, 4), MONTH("1 " &amp; AA$6 &amp; " " &amp; LEFT($AV$3, 4)) + 1, 0 ), 'Raw Data'!$AN:$AN,"&gt;" &amp;DATE(LEFT($AV$3, 4), MONTH("1 " &amp; AA$6 &amp; " " &amp; LEFT($AV$3, 4)), 0 ), 'Raw Data'!$J:$J, $A56, 'Raw Data'!$O:$O,""&amp;'Raw Data'!$B$1,'Raw Data'!$D:$D,"&lt;&gt;*ithdr*",'Raw Data'!$D:$D,"&lt;&gt;*ancel*",'Raw Data'!$P:$P,"--")
+
SUMIFS('Raw Data'!$Y:$Y, 'Raw Data'!$AN:$AN,"&lt;=" &amp;DATE(LEFT($AV$3, 4), MONTH("1 " &amp; AA$6 &amp; " " &amp; LEFT($AV$3, 4)) + 1, 0 ), 'Raw Data'!$AN:$AN,"&gt;" &amp;DATE(LEFT($AV$3, 4), MONTH("1 " &amp; AA$6 &amp; " " &amp; LEFT($AV$3, 4)), 0 ), 'Raw Data'!$J:$J, $A56, 'Raw Data'!$P:$P,""&amp;'Raw Data'!$B$1,'Raw Data'!$D:$D,"&lt;&gt;*ithdr*",'Raw Data'!$D:$D,"&lt;&gt;*ancel*")</f>
        <v>0</v>
      </c>
      <c r="AB65" s="73"/>
      <c r="AC65" s="73"/>
      <c r="AD65" s="77"/>
      <c r="AE65" s="113">
        <f>SUMIFS('Raw Data'!$Y:$Y, 'Raw Data'!$AN:$AN,"&lt;=" &amp;DATE(LEFT($AV$3, 4), MONTH("1 " &amp; AE$6 &amp; " " &amp; LEFT($AV$3, 4)) + 1, 0 ), 'Raw Data'!$AN:$AN,"&gt;" &amp;DATE(LEFT($AV$3, 4), MONTH("1 " &amp; AE$6 &amp; " " &amp; LEFT($AV$3, 4)), 0 ), 'Raw Data'!$J:$J, $A56, 'Raw Data'!$O:$O,""&amp;'Raw Data'!$B$1,'Raw Data'!$D:$D,"&lt;&gt;*ithdr*",'Raw Data'!$D:$D,"&lt;&gt;*ancel*",'Raw Data'!$P:$P,"--")
+
SUMIFS('Raw Data'!$Y:$Y, 'Raw Data'!$AN:$AN,"&lt;=" &amp;DATE(LEFT($AV$3, 4), MONTH("1 " &amp; AE$6 &amp; " " &amp; LEFT($AV$3, 4)) + 1, 0 ), 'Raw Data'!$AN:$AN,"&gt;" &amp;DATE(LEFT($AV$3, 4), MONTH("1 " &amp; AE$6 &amp; " " &amp; LEFT($AV$3, 4)), 0 ), 'Raw Data'!$J:$J, $A56, 'Raw Data'!$P:$P,""&amp;'Raw Data'!$B$1,'Raw Data'!$D:$D,"&lt;&gt;*ithdr*",'Raw Data'!$D:$D,"&lt;&gt;*ancel*")</f>
        <v>0</v>
      </c>
      <c r="AF65" s="73"/>
      <c r="AG65" s="73"/>
      <c r="AH65" s="77"/>
      <c r="AI65" s="113">
        <f>SUMIFS('Raw Data'!$Y:$Y, 'Raw Data'!$AN:$AN,"&lt;=" &amp;DATE(LEFT($AV$3, 4), MONTH("1 " &amp; AI$6 &amp; " " &amp; LEFT($AV$3, 4)) + 1, 0 ), 'Raw Data'!$AN:$AN,"&gt;" &amp;DATE(LEFT($AV$3, 4), MONTH("1 " &amp; AI$6 &amp; " " &amp; LEFT($AV$3, 4)), 0 ), 'Raw Data'!$J:$J, $A56, 'Raw Data'!$O:$O,""&amp;'Raw Data'!$B$1,'Raw Data'!$D:$D,"&lt;&gt;*ithdr*",'Raw Data'!$D:$D,"&lt;&gt;*ancel*",'Raw Data'!$P:$P,"--")
+
SUMIFS('Raw Data'!$Y:$Y, 'Raw Data'!$AN:$AN,"&lt;=" &amp;DATE(LEFT($AV$3, 4), MONTH("1 " &amp; AI$6 &amp; " " &amp; LEFT($AV$3, 4)) + 1, 0 ), 'Raw Data'!$AN:$AN,"&gt;" &amp;DATE(LEFT($AV$3, 4), MONTH("1 " &amp; AI$6 &amp; " " &amp; LEFT($AV$3, 4)), 0 ), 'Raw Data'!$J:$J, $A56, 'Raw Data'!$P:$P,""&amp;'Raw Data'!$B$1,'Raw Data'!$D:$D,"&lt;&gt;*ithdr*",'Raw Data'!$D:$D,"&lt;&gt;*ancel*")</f>
        <v>0</v>
      </c>
      <c r="AJ65" s="73"/>
      <c r="AK65" s="73"/>
      <c r="AL65" s="77"/>
      <c r="AM65" s="113">
        <f>SUMIFS('Raw Data'!$Y:$Y, 'Raw Data'!$AN:$AN,"&lt;=" &amp;DATE(LEFT($AV$3, 4), MONTH("1 " &amp; AM$6 &amp; " " &amp; LEFT($AV$3, 4)) + 1, 0 ), 'Raw Data'!$AN:$AN,"&gt;" &amp;DATE(LEFT($AV$3, 4), MONTH("1 " &amp; AM$6 &amp; " " &amp; LEFT($AV$3, 4)), 0 ), 'Raw Data'!$J:$J, $A56, 'Raw Data'!$O:$O,""&amp;'Raw Data'!$B$1,'Raw Data'!$D:$D,"&lt;&gt;*ithdr*",'Raw Data'!$D:$D,"&lt;&gt;*ancel*",'Raw Data'!$P:$P,"--")
+
SUMIFS('Raw Data'!$Y:$Y, 'Raw Data'!$AN:$AN,"&lt;=" &amp;DATE(LEFT($AV$3, 4), MONTH("1 " &amp; AM$6 &amp; " " &amp; LEFT($AV$3, 4)) + 1, 0 ), 'Raw Data'!$AN:$AN,"&gt;" &amp;DATE(LEFT($AV$3, 4), MONTH("1 " &amp; AM$6 &amp; " " &amp; LEFT($AV$3, 4)), 0 ), 'Raw Data'!$J:$J, $A56, 'Raw Data'!$P:$P,""&amp;'Raw Data'!$B$1,'Raw Data'!$D:$D,"&lt;&gt;*ithdr*",'Raw Data'!$D:$D,"&lt;&gt;*ancel*")</f>
        <v>0</v>
      </c>
      <c r="AN65" s="73"/>
      <c r="AO65" s="73"/>
      <c r="AP65" s="77"/>
      <c r="AQ65" s="113">
        <f>SUMIFS('Raw Data'!$Y:$Y, 'Raw Data'!$AN:$AN,"&lt;=" &amp;DATE(LEFT($AV$3, 4), MONTH("1 " &amp; AQ$6 &amp; " " &amp; LEFT($AV$3, 4)) + 1, 0 ), 'Raw Data'!$AN:$AN,"&gt;" &amp;DATE(LEFT($AV$3, 4), MONTH("1 " &amp; AQ$6 &amp; " " &amp; LEFT($AV$3, 4)), 0 ), 'Raw Data'!$J:$J, $A56, 'Raw Data'!$O:$O,""&amp;'Raw Data'!$B$1,'Raw Data'!$D:$D,"&lt;&gt;*ithdr*",'Raw Data'!$D:$D,"&lt;&gt;*ancel*",'Raw Data'!$P:$P,"--")
+
SUMIFS('Raw Data'!$Y:$Y, 'Raw Data'!$AN:$AN,"&lt;=" &amp;DATE(LEFT($AV$3, 4), MONTH("1 " &amp; AQ$6 &amp; " " &amp; LEFT($AV$3, 4)) + 1, 0 ), 'Raw Data'!$AN:$AN,"&gt;" &amp;DATE(LEFT($AV$3, 4), MONTH("1 " &amp; AQ$6 &amp; " " &amp; LEFT($AV$3, 4)), 0 ), 'Raw Data'!$J:$J, $A56, 'Raw Data'!$P:$P,""&amp;'Raw Data'!$B$1,'Raw Data'!$D:$D,"&lt;&gt;*ithdr*",'Raw Data'!$D:$D,"&lt;&gt;*ancel*")</f>
        <v>0</v>
      </c>
      <c r="AR65" s="73"/>
      <c r="AS65" s="73"/>
      <c r="AT65" s="77"/>
      <c r="AU65" s="113">
        <f>SUMIFS('Raw Data'!$Y:$Y, 'Raw Data'!$AN:$AN,"&lt;=" &amp;DATE(MID($AV$3, 15, 4), MONTH("1 " &amp; AU$6 &amp; " " &amp; MID($AV$3, 15, 4)) + 1, 0 ), 'Raw Data'!$AN:$AN,"&gt;" &amp;DATE(MID($AV$3, 15, 4), MONTH("1 " &amp; AU$6 &amp; " " &amp; MID($AV$3, 15, 4)), 0 ), 'Raw Data'!$J:$J, $A56, 'Raw Data'!$O:$O,""&amp;'Raw Data'!$B$1,'Raw Data'!$D:$D,"&lt;&gt;*ithdr*",'Raw Data'!$D:$D,"&lt;&gt;*ancel*",'Raw Data'!$P:$P,"--")
+
SUMIFS('Raw Data'!$Y:$Y, 'Raw Data'!$AN:$AN,"&lt;=" &amp;DATE(MID($AV$3, 15, 4), MONTH("1 " &amp; AU$6 &amp; " " &amp; MID($AV$3, 15, 4)) + 1, 0 ), 'Raw Data'!$AN:$AN,"&gt;" &amp;DATE(MID($AV$3, 15, 4), MONTH("1 " &amp; AU$6 &amp; " " &amp; MID($AV$3, 15, 4)), 0 ), 'Raw Data'!$J:$J, $A56, 'Raw Data'!$P:$P,""&amp;'Raw Data'!$B$1,'Raw Data'!$D:$D,"&lt;&gt;*ithdr*",'Raw Data'!$D:$D,"&lt;&gt;*ancel*")</f>
        <v>0</v>
      </c>
      <c r="AV65" s="73"/>
      <c r="AW65" s="73"/>
      <c r="AX65" s="77"/>
      <c r="AY65" s="113">
        <f>SUMIFS('Raw Data'!$Y:$Y, 'Raw Data'!$AN:$AN,"&lt;=" &amp;DATE(MID($AV$3, 15, 4), MONTH("1 " &amp; AY$6 &amp; " " &amp; MID($AV$3, 15, 4)) + 1, 0 ), 'Raw Data'!$AN:$AN,"&gt;" &amp;DATE(MID($AV$3, 15, 4), MONTH("1 " &amp; AY$6 &amp; " " &amp; MID($AV$3, 15, 4)), 0 ), 'Raw Data'!$J:$J, $A56, 'Raw Data'!$O:$O,""&amp;'Raw Data'!$B$1,'Raw Data'!$D:$D,"&lt;&gt;*ithdr*",'Raw Data'!$D:$D,"&lt;&gt;*ancel*",'Raw Data'!$P:$P,"--")
+
SUMIFS('Raw Data'!$Y:$Y, 'Raw Data'!$AN:$AN,"&lt;=" &amp;DATE(MID($AV$3, 15, 4), MONTH("1 " &amp; AY$6 &amp; " " &amp; MID($AV$3, 15, 4)) + 1, 0 ), 'Raw Data'!$AN:$AN,"&gt;" &amp;DATE(MID($AV$3, 15, 4), MONTH("1 " &amp; AY$6 &amp; " " &amp; MID($AV$3, 15, 4)), 0 ), 'Raw Data'!$J:$J, $A56, 'Raw Data'!$P:$P,""&amp;'Raw Data'!$B$1,'Raw Data'!$D:$D,"&lt;&gt;*ithdr*",'Raw Data'!$D:$D,"&lt;&gt;*ancel*")</f>
        <v>0</v>
      </c>
      <c r="AZ65" s="73"/>
      <c r="BA65" s="73"/>
      <c r="BB65" s="77"/>
      <c r="BC65" s="113">
        <f>SUMIFS('Raw Data'!$Y:$Y, 'Raw Data'!$AN:$AN,"&lt;=" &amp;DATE(MID($AV$3, 15, 4), MONTH("1 " &amp; BC$6 &amp; " " &amp; MID($AV$3, 15, 4)) + 1, 0 ), 'Raw Data'!$AN:$AN,"&gt;" &amp;DATE(MID($AV$3, 15, 4), MONTH("1 " &amp; BC$6 &amp; " " &amp; MID($AV$3, 15, 4)), 0 ), 'Raw Data'!$J:$J, $A56, 'Raw Data'!$O:$O,""&amp;'Raw Data'!$B$1,'Raw Data'!$D:$D,"&lt;&gt;*ithdr*",'Raw Data'!$D:$D,"&lt;&gt;*ancel*",'Raw Data'!$P:$P,"--")
+
SUMIFS('Raw Data'!$Y:$Y, 'Raw Data'!$AN:$AN,"&lt;=" &amp;DATE(MID($AV$3, 15, 4), MONTH("1 " &amp; BC$6 &amp; " " &amp; MID($AV$3, 15, 4)) + 1, 0 ), 'Raw Data'!$AN:$AN,"&gt;" &amp;DATE(MID($AV$3, 15, 4), MONTH("1 " &amp; BC$6 &amp; " " &amp; MID($AV$3, 15, 4)), 0 ), 'Raw Data'!$J:$J, $A56, 'Raw Data'!$P:$P,""&amp;'Raw Data'!$B$1,'Raw Data'!$D:$D,"&lt;&gt;*ithdr*",'Raw Data'!$D:$D,"&lt;&gt;*ancel*")</f>
        <v>0</v>
      </c>
      <c r="BD65" s="73"/>
      <c r="BE65" s="73"/>
      <c r="BF65" s="77"/>
    </row>
    <row r="66" ht="12.75" customHeight="1">
      <c r="A66" s="75" t="s">
        <v>169</v>
      </c>
      <c r="B66" s="73"/>
      <c r="C66" s="73"/>
      <c r="D66" s="73"/>
      <c r="E66" s="73"/>
      <c r="F66" s="73"/>
      <c r="G66" s="73"/>
      <c r="H66" s="73"/>
      <c r="I66" s="73"/>
      <c r="J66" s="77"/>
      <c r="K66" s="113">
        <f>SUMIFS('Raw Data'!$AA:$AA, 'Raw Data'!$AN:$AN,"&lt;=" &amp;DATE(LEFT($AV$3, 4), MONTH("1 " &amp; K$6 &amp; " " &amp; LEFT($AV$3, 4)) + 1, 0 ), 'Raw Data'!$AN:$AN,"&gt;" &amp;DATE(LEFT($AV$3, 4), MONTH("1 " &amp; K$6 &amp; " " &amp; LEFT($AV$3, 4)), 0 ), 'Raw Data'!$J:$J, $A56, 'Raw Data'!$O:$O,""&amp;'Raw Data'!$B$1,'Raw Data'!$D:$D,"&lt;&gt;*ithdr*",'Raw Data'!$D:$D,"&lt;&gt;*ancel*",'Raw Data'!$P:$P,"--")
+
SUMIFS('Raw Data'!$AA:$AA, 'Raw Data'!$AN:$AN,"&lt;=" &amp;DATE(LEFT($AV$3, 4), MONTH("1 " &amp; K$6 &amp; " " &amp; LEFT($AV$3, 4)) + 1, 0 ), 'Raw Data'!$AN:$AN,"&gt;" &amp;DATE(LEFT($AV$3, 4), MONTH("1 " &amp; K$6 &amp; " " &amp; LEFT($AV$3, 4)), 0 ), 'Raw Data'!$J:$J, $A56, 'Raw Data'!$P:$P,""&amp;'Raw Data'!$B$1,'Raw Data'!$D:$D,"&lt;&gt;*ithdr*",'Raw Data'!$D:$D,"&lt;&gt;*ancel*")
+
SUMIFS('Raw Data'!$X:$X, 'Raw Data'!$AN:$AN,"&lt;=" &amp;DATE(LEFT($AV$3, 4), MONTH("1 " &amp; K$6 &amp; " " &amp; LEFT($AV$3, 4)) + 1, 0 ), 'Raw Data'!$AN:$AN,"&gt;" &amp;DATE(LEFT($AV$3, 4), MONTH("1 " &amp; K$6 &amp; " " &amp; LEFT($AV$3, 4)), 0 ), 'Raw Data'!$J:$J, $A56, 'Raw Data'!$O:$O,""&amp;'Raw Data'!$B$1,'Raw Data'!$D:$D,"&lt;&gt;*ithdr*",'Raw Data'!$D:$D,"&lt;&gt;*ancel*",'Raw Data'!$P:$P,"--")
+
SUMIFS('Raw Data'!$X:$X, 'Raw Data'!$AN:$AN,"&lt;=" &amp;DATE(LEFT($AV$3, 4), MONTH("1 " &amp; K$6 &amp; " " &amp; LEFT($AV$3, 4)) + 1, 0 ), 'Raw Data'!$AN:$AN,"&gt;" &amp;DATE(LEFT($AV$3, 4), MONTH("1 " &amp; K$6 &amp; " " &amp; LEFT($AV$3, 4)), 0 ), 'Raw Data'!$J:$J, $A56, 'Raw Data'!$P:$P,""&amp;'Raw Data'!$B$1,'Raw Data'!$D:$D,"&lt;&gt;*ithdr*",'Raw Data'!$D:$D,"&lt;&gt;*ancel*")
+
SUMIFS('Raw Data'!$V:$V, 'Raw Data'!$AN:$AN,"&lt;=" &amp;DATE(LEFT($AV$3, 4), MONTH("1 " &amp; K$6 &amp; " " &amp; LEFT($AV$3, 4)) + 1, 0 ), 'Raw Data'!$AN:$AN,"&gt;" &amp;DATE(LEFT($AV$3, 4), MONTH("1 " &amp; K$6 &amp; " " &amp; LEFT($AV$3, 4)), 0 ), 'Raw Data'!$J:$J, $A56, 'Raw Data'!$O:$O,""&amp;'Raw Data'!$B$1,'Raw Data'!$D:$D,"&lt;&gt;*ithdr*",'Raw Data'!$D:$D,"&lt;&gt;*ancel*",'Raw Data'!$P:$P,"--")
+
SUMIFS('Raw Data'!$V:$V, 'Raw Data'!$AN:$AN,"&lt;=" &amp;DATE(LEFT($AV$3, 4), MONTH("1 " &amp; K$6 &amp; " " &amp; LEFT($AV$3, 4)) + 1, 0 ), 'Raw Data'!$AN:$AN,"&gt;" &amp;DATE(LEFT($AV$3, 4), MONTH("1 " &amp; K$6 &amp; " " &amp; LEFT($AV$3, 4)), 0 ), 'Raw Data'!$J:$J, $A56, 'Raw Data'!$P:$P,""&amp;'Raw Data'!$B$1,'Raw Data'!$D:$D,"&lt;&gt;*ithdr*",'Raw Data'!$D:$D,"&lt;&gt;*ancel*")</f>
        <v>0</v>
      </c>
      <c r="L66" s="73"/>
      <c r="M66" s="73"/>
      <c r="N66" s="77"/>
      <c r="O66" s="113">
        <f>SUMIFS('Raw Data'!$AA:$AA, 'Raw Data'!$AN:$AN,"&lt;=" &amp;DATE(LEFT($AV$3, 4), MONTH("1 " &amp; O$6 &amp; " " &amp; LEFT($AV$3, 4)) + 1, 0 ), 'Raw Data'!$AN:$AN,"&gt;" &amp;DATE(LEFT($AV$3, 4), MONTH("1 " &amp; O$6 &amp; " " &amp; LEFT($AV$3, 4)), 0 ), 'Raw Data'!$J:$J, $A56, 'Raw Data'!$O:$O,""&amp;'Raw Data'!$B$1,'Raw Data'!$D:$D,"&lt;&gt;*ithdr*",'Raw Data'!$D:$D,"&lt;&gt;*ancel*",'Raw Data'!$P:$P,"--")
+
SUMIFS('Raw Data'!$AA:$AA, 'Raw Data'!$AN:$AN,"&lt;=" &amp;DATE(LEFT($AV$3, 4), MONTH("1 " &amp; O$6 &amp; " " &amp; LEFT($AV$3, 4)) + 1, 0 ), 'Raw Data'!$AN:$AN,"&gt;" &amp;DATE(LEFT($AV$3, 4), MONTH("1 " &amp; O$6 &amp; " " &amp; LEFT($AV$3, 4)), 0 ), 'Raw Data'!$J:$J, $A56, 'Raw Data'!$P:$P,""&amp;'Raw Data'!$B$1,'Raw Data'!$D:$D,"&lt;&gt;*ithdr*",'Raw Data'!$D:$D,"&lt;&gt;*ancel*")
+
SUMIFS('Raw Data'!$X:$X, 'Raw Data'!$AN:$AN,"&lt;=" &amp;DATE(LEFT($AV$3, 4), MONTH("1 " &amp; O$6 &amp; " " &amp; LEFT($AV$3, 4)) + 1, 0 ), 'Raw Data'!$AN:$AN,"&gt;" &amp;DATE(LEFT($AV$3, 4), MONTH("1 " &amp; O$6 &amp; " " &amp; LEFT($AV$3, 4)), 0 ), 'Raw Data'!$J:$J, $A56, 'Raw Data'!$O:$O,""&amp;'Raw Data'!$B$1,'Raw Data'!$D:$D,"&lt;&gt;*ithdr*",'Raw Data'!$D:$D,"&lt;&gt;*ancel*",'Raw Data'!$P:$P,"--")
+
SUMIFS('Raw Data'!$X:$X, 'Raw Data'!$AN:$AN,"&lt;=" &amp;DATE(LEFT($AV$3, 4), MONTH("1 " &amp; O$6 &amp; " " &amp; LEFT($AV$3, 4)) + 1, 0 ), 'Raw Data'!$AN:$AN,"&gt;" &amp;DATE(LEFT($AV$3, 4), MONTH("1 " &amp; O$6 &amp; " " &amp; LEFT($AV$3, 4)), 0 ), 'Raw Data'!$J:$J, $A56, 'Raw Data'!$P:$P,""&amp;'Raw Data'!$B$1,'Raw Data'!$D:$D,"&lt;&gt;*ithdr*",'Raw Data'!$D:$D,"&lt;&gt;*ancel*")
+
SUMIFS('Raw Data'!$V:$V, 'Raw Data'!$AN:$AN,"&lt;=" &amp;DATE(LEFT($AV$3, 4), MONTH("1 " &amp; O$6 &amp; " " &amp; LEFT($AV$3, 4)) + 1, 0 ), 'Raw Data'!$AN:$AN,"&gt;" &amp;DATE(LEFT($AV$3, 4), MONTH("1 " &amp; O$6 &amp; " " &amp; LEFT($AV$3, 4)), 0 ), 'Raw Data'!$J:$J, $A56, 'Raw Data'!$O:$O,""&amp;'Raw Data'!$B$1,'Raw Data'!$D:$D,"&lt;&gt;*ithdr*",'Raw Data'!$D:$D,"&lt;&gt;*ancel*",'Raw Data'!$P:$P,"--")
+
SUMIFS('Raw Data'!$V:$V, 'Raw Data'!$AN:$AN,"&lt;=" &amp;DATE(LEFT($AV$3, 4), MONTH("1 " &amp; O$6 &amp; " " &amp; LEFT($AV$3, 4)) + 1, 0 ), 'Raw Data'!$AN:$AN,"&gt;" &amp;DATE(LEFT($AV$3, 4), MONTH("1 " &amp; O$6 &amp; " " &amp; LEFT($AV$3, 4)), 0 ), 'Raw Data'!$J:$J, $A56, 'Raw Data'!$P:$P,""&amp;'Raw Data'!$B$1,'Raw Data'!$D:$D,"&lt;&gt;*ithdr*",'Raw Data'!$D:$D,"&lt;&gt;*ancel*")</f>
        <v>0</v>
      </c>
      <c r="P66" s="73"/>
      <c r="Q66" s="73"/>
      <c r="R66" s="77"/>
      <c r="S66" s="113">
        <f>SUMIFS('Raw Data'!$AA:$AA, 'Raw Data'!$AN:$AN,"&lt;=" &amp;DATE(LEFT($AV$3, 4), MONTH("1 " &amp; S$6 &amp; " " &amp; LEFT($AV$3, 4)) + 1, 0 ), 'Raw Data'!$AN:$AN,"&gt;" &amp;DATE(LEFT($AV$3, 4), MONTH("1 " &amp; S$6 &amp; " " &amp; LEFT($AV$3, 4)), 0 ), 'Raw Data'!$J:$J, $A56, 'Raw Data'!$O:$O,""&amp;'Raw Data'!$B$1,'Raw Data'!$D:$D,"&lt;&gt;*ithdr*",'Raw Data'!$D:$D,"&lt;&gt;*ancel*",'Raw Data'!$P:$P,"--")
+
SUMIFS('Raw Data'!$AA:$AA, 'Raw Data'!$AN:$AN,"&lt;=" &amp;DATE(LEFT($AV$3, 4), MONTH("1 " &amp; S$6 &amp; " " &amp; LEFT($AV$3, 4)) + 1, 0 ), 'Raw Data'!$AN:$AN,"&gt;" &amp;DATE(LEFT($AV$3, 4), MONTH("1 " &amp; S$6 &amp; " " &amp; LEFT($AV$3, 4)), 0 ), 'Raw Data'!$J:$J, $A56, 'Raw Data'!$P:$P,""&amp;'Raw Data'!$B$1,'Raw Data'!$D:$D,"&lt;&gt;*ithdr*",'Raw Data'!$D:$D,"&lt;&gt;*ancel*")
+
SUMIFS('Raw Data'!$X:$X, 'Raw Data'!$AN:$AN,"&lt;=" &amp;DATE(LEFT($AV$3, 4), MONTH("1 " &amp; S$6 &amp; " " &amp; LEFT($AV$3, 4)) + 1, 0 ), 'Raw Data'!$AN:$AN,"&gt;" &amp;DATE(LEFT($AV$3, 4), MONTH("1 " &amp; S$6 &amp; " " &amp; LEFT($AV$3, 4)), 0 ), 'Raw Data'!$J:$J, $A56, 'Raw Data'!$O:$O,""&amp;'Raw Data'!$B$1,'Raw Data'!$D:$D,"&lt;&gt;*ithdr*",'Raw Data'!$D:$D,"&lt;&gt;*ancel*",'Raw Data'!$P:$P,"--")
+
SUMIFS('Raw Data'!$X:$X, 'Raw Data'!$AN:$AN,"&lt;=" &amp;DATE(LEFT($AV$3, 4), MONTH("1 " &amp; S$6 &amp; " " &amp; LEFT($AV$3, 4)) + 1, 0 ), 'Raw Data'!$AN:$AN,"&gt;" &amp;DATE(LEFT($AV$3, 4), MONTH("1 " &amp; S$6 &amp; " " &amp; LEFT($AV$3, 4)), 0 ), 'Raw Data'!$J:$J, $A56, 'Raw Data'!$P:$P,""&amp;'Raw Data'!$B$1,'Raw Data'!$D:$D,"&lt;&gt;*ithdr*",'Raw Data'!$D:$D,"&lt;&gt;*ancel*")
+
SUMIFS('Raw Data'!$V:$V, 'Raw Data'!$AN:$AN,"&lt;=" &amp;DATE(LEFT($AV$3, 4), MONTH("1 " &amp; S$6 &amp; " " &amp; LEFT($AV$3, 4)) + 1, 0 ), 'Raw Data'!$AN:$AN,"&gt;" &amp;DATE(LEFT($AV$3, 4), MONTH("1 " &amp; S$6 &amp; " " &amp; LEFT($AV$3, 4)), 0 ), 'Raw Data'!$J:$J, $A56, 'Raw Data'!$O:$O,""&amp;'Raw Data'!$B$1,'Raw Data'!$D:$D,"&lt;&gt;*ithdr*",'Raw Data'!$D:$D,"&lt;&gt;*ancel*",'Raw Data'!$P:$P,"--")
+
SUMIFS('Raw Data'!$V:$V, 'Raw Data'!$AN:$AN,"&lt;=" &amp;DATE(LEFT($AV$3, 4), MONTH("1 " &amp; S$6 &amp; " " &amp; LEFT($AV$3, 4)) + 1, 0 ), 'Raw Data'!$AN:$AN,"&gt;" &amp;DATE(LEFT($AV$3, 4), MONTH("1 " &amp; S$6 &amp; " " &amp; LEFT($AV$3, 4)), 0 ), 'Raw Data'!$J:$J, $A56, 'Raw Data'!$P:$P,""&amp;'Raw Data'!$B$1,'Raw Data'!$D:$D,"&lt;&gt;*ithdr*",'Raw Data'!$D:$D,"&lt;&gt;*ancel*")</f>
        <v>0</v>
      </c>
      <c r="T66" s="73"/>
      <c r="U66" s="73"/>
      <c r="V66" s="77"/>
      <c r="W66" s="113">
        <f>SUMIFS('Raw Data'!$AA:$AA, 'Raw Data'!$AN:$AN,"&lt;=" &amp;DATE(LEFT($AV$3, 4), MONTH("1 " &amp; W$6 &amp; " " &amp; LEFT($AV$3, 4)) + 1, 0 ), 'Raw Data'!$AN:$AN,"&gt;" &amp;DATE(LEFT($AV$3, 4), MONTH("1 " &amp; W$6 &amp; " " &amp; LEFT($AV$3, 4)), 0 ), 'Raw Data'!$J:$J, $A56, 'Raw Data'!$O:$O,""&amp;'Raw Data'!$B$1,'Raw Data'!$D:$D,"&lt;&gt;*ithdr*",'Raw Data'!$D:$D,"&lt;&gt;*ancel*",'Raw Data'!$P:$P,"--")
+
SUMIFS('Raw Data'!$AA:$AA, 'Raw Data'!$AN:$AN,"&lt;=" &amp;DATE(LEFT($AV$3, 4), MONTH("1 " &amp; W$6 &amp; " " &amp; LEFT($AV$3, 4)) + 1, 0 ), 'Raw Data'!$AN:$AN,"&gt;" &amp;DATE(LEFT($AV$3, 4), MONTH("1 " &amp; W$6 &amp; " " &amp; LEFT($AV$3, 4)), 0 ), 'Raw Data'!$J:$J, $A56, 'Raw Data'!$P:$P,""&amp;'Raw Data'!$B$1,'Raw Data'!$D:$D,"&lt;&gt;*ithdr*",'Raw Data'!$D:$D,"&lt;&gt;*ancel*")
+
SUMIFS('Raw Data'!$X:$X, 'Raw Data'!$AN:$AN,"&lt;=" &amp;DATE(LEFT($AV$3, 4), MONTH("1 " &amp; W$6 &amp; " " &amp; LEFT($AV$3, 4)) + 1, 0 ), 'Raw Data'!$AN:$AN,"&gt;" &amp;DATE(LEFT($AV$3, 4), MONTH("1 " &amp; W$6 &amp; " " &amp; LEFT($AV$3, 4)), 0 ), 'Raw Data'!$J:$J, $A56, 'Raw Data'!$O:$O,""&amp;'Raw Data'!$B$1,'Raw Data'!$D:$D,"&lt;&gt;*ithdr*",'Raw Data'!$D:$D,"&lt;&gt;*ancel*",'Raw Data'!$P:$P,"--")
+
SUMIFS('Raw Data'!$X:$X, 'Raw Data'!$AN:$AN,"&lt;=" &amp;DATE(LEFT($AV$3, 4), MONTH("1 " &amp; W$6 &amp; " " &amp; LEFT($AV$3, 4)) + 1, 0 ), 'Raw Data'!$AN:$AN,"&gt;" &amp;DATE(LEFT($AV$3, 4), MONTH("1 " &amp; W$6 &amp; " " &amp; LEFT($AV$3, 4)), 0 ), 'Raw Data'!$J:$J, $A56, 'Raw Data'!$P:$P,""&amp;'Raw Data'!$B$1,'Raw Data'!$D:$D,"&lt;&gt;*ithdr*",'Raw Data'!$D:$D,"&lt;&gt;*ancel*")
+
SUMIFS('Raw Data'!$V:$V, 'Raw Data'!$AN:$AN,"&lt;=" &amp;DATE(LEFT($AV$3, 4), MONTH("1 " &amp; W$6 &amp; " " &amp; LEFT($AV$3, 4)) + 1, 0 ), 'Raw Data'!$AN:$AN,"&gt;" &amp;DATE(LEFT($AV$3, 4), MONTH("1 " &amp; W$6 &amp; " " &amp; LEFT($AV$3, 4)), 0 ), 'Raw Data'!$J:$J, $A56, 'Raw Data'!$O:$O,""&amp;'Raw Data'!$B$1,'Raw Data'!$D:$D,"&lt;&gt;*ithdr*",'Raw Data'!$D:$D,"&lt;&gt;*ancel*",'Raw Data'!$P:$P,"--")
+
SUMIFS('Raw Data'!$V:$V, 'Raw Data'!$AN:$AN,"&lt;=" &amp;DATE(LEFT($AV$3, 4), MONTH("1 " &amp; W$6 &amp; " " &amp; LEFT($AV$3, 4)) + 1, 0 ), 'Raw Data'!$AN:$AN,"&gt;" &amp;DATE(LEFT($AV$3, 4), MONTH("1 " &amp; W$6 &amp; " " &amp; LEFT($AV$3, 4)), 0 ), 'Raw Data'!$J:$J, $A56, 'Raw Data'!$P:$P,""&amp;'Raw Data'!$B$1,'Raw Data'!$D:$D,"&lt;&gt;*ithdr*",'Raw Data'!$D:$D,"&lt;&gt;*ancel*")</f>
        <v>0</v>
      </c>
      <c r="X66" s="73"/>
      <c r="Y66" s="73"/>
      <c r="Z66" s="77"/>
      <c r="AA66" s="113">
        <f>SUMIFS('Raw Data'!$AA:$AA, 'Raw Data'!$AN:$AN,"&lt;=" &amp;DATE(LEFT($AV$3, 4), MONTH("1 " &amp; AA$6 &amp; " " &amp; LEFT($AV$3, 4)) + 1, 0 ), 'Raw Data'!$AN:$AN,"&gt;" &amp;DATE(LEFT($AV$3, 4), MONTH("1 " &amp; AA$6 &amp; " " &amp; LEFT($AV$3, 4)), 0 ), 'Raw Data'!$J:$J, $A56, 'Raw Data'!$O:$O,""&amp;'Raw Data'!$B$1,'Raw Data'!$D:$D,"&lt;&gt;*ithdr*",'Raw Data'!$D:$D,"&lt;&gt;*ancel*",'Raw Data'!$P:$P,"--")
+
SUMIFS('Raw Data'!$AA:$AA, 'Raw Data'!$AN:$AN,"&lt;=" &amp;DATE(LEFT($AV$3, 4), MONTH("1 " &amp; AA$6 &amp; " " &amp; LEFT($AV$3, 4)) + 1, 0 ), 'Raw Data'!$AN:$AN,"&gt;" &amp;DATE(LEFT($AV$3, 4), MONTH("1 " &amp; AA$6 &amp; " " &amp; LEFT($AV$3, 4)), 0 ), 'Raw Data'!$J:$J, $A56, 'Raw Data'!$P:$P,""&amp;'Raw Data'!$B$1,'Raw Data'!$D:$D,"&lt;&gt;*ithdr*",'Raw Data'!$D:$D,"&lt;&gt;*ancel*")
+
SUMIFS('Raw Data'!$X:$X, 'Raw Data'!$AN:$AN,"&lt;=" &amp;DATE(LEFT($AV$3, 4), MONTH("1 " &amp; AA$6 &amp; " " &amp; LEFT($AV$3, 4)) + 1, 0 ), 'Raw Data'!$AN:$AN,"&gt;" &amp;DATE(LEFT($AV$3, 4), MONTH("1 " &amp; AA$6 &amp; " " &amp; LEFT($AV$3, 4)), 0 ), 'Raw Data'!$J:$J, $A56, 'Raw Data'!$O:$O,""&amp;'Raw Data'!$B$1,'Raw Data'!$D:$D,"&lt;&gt;*ithdr*",'Raw Data'!$D:$D,"&lt;&gt;*ancel*",'Raw Data'!$P:$P,"--")
+
SUMIFS('Raw Data'!$X:$X, 'Raw Data'!$AN:$AN,"&lt;=" &amp;DATE(LEFT($AV$3, 4), MONTH("1 " &amp; AA$6 &amp; " " &amp; LEFT($AV$3, 4)) + 1, 0 ), 'Raw Data'!$AN:$AN,"&gt;" &amp;DATE(LEFT($AV$3, 4), MONTH("1 " &amp; AA$6 &amp; " " &amp; LEFT($AV$3, 4)), 0 ), 'Raw Data'!$J:$J, $A56, 'Raw Data'!$P:$P,""&amp;'Raw Data'!$B$1,'Raw Data'!$D:$D,"&lt;&gt;*ithdr*",'Raw Data'!$D:$D,"&lt;&gt;*ancel*")
+
SUMIFS('Raw Data'!$V:$V, 'Raw Data'!$AN:$AN,"&lt;=" &amp;DATE(LEFT($AV$3, 4), MONTH("1 " &amp; AA$6 &amp; " " &amp; LEFT($AV$3, 4)) + 1, 0 ), 'Raw Data'!$AN:$AN,"&gt;" &amp;DATE(LEFT($AV$3, 4), MONTH("1 " &amp; AA$6 &amp; " " &amp; LEFT($AV$3, 4)), 0 ), 'Raw Data'!$J:$J, $A56, 'Raw Data'!$O:$O,""&amp;'Raw Data'!$B$1,'Raw Data'!$D:$D,"&lt;&gt;*ithdr*",'Raw Data'!$D:$D,"&lt;&gt;*ancel*",'Raw Data'!$P:$P,"--")
+
SUMIFS('Raw Data'!$V:$V, 'Raw Data'!$AN:$AN,"&lt;=" &amp;DATE(LEFT($AV$3, 4), MONTH("1 " &amp; AA$6 &amp; " " &amp; LEFT($AV$3, 4)) + 1, 0 ), 'Raw Data'!$AN:$AN,"&gt;" &amp;DATE(LEFT($AV$3, 4), MONTH("1 " &amp; AA$6 &amp; " " &amp; LEFT($AV$3, 4)), 0 ), 'Raw Data'!$J:$J, $A56, 'Raw Data'!$P:$P,""&amp;'Raw Data'!$B$1,'Raw Data'!$D:$D,"&lt;&gt;*ithdr*",'Raw Data'!$D:$D,"&lt;&gt;*ancel*")</f>
        <v>0</v>
      </c>
      <c r="AB66" s="73"/>
      <c r="AC66" s="73"/>
      <c r="AD66" s="77"/>
      <c r="AE66" s="113">
        <f>SUMIFS('Raw Data'!$AA:$AA, 'Raw Data'!$AN:$AN,"&lt;=" &amp;DATE(LEFT($AV$3, 4), MONTH("1 " &amp; AE$6 &amp; " " &amp; LEFT($AV$3, 4)) + 1, 0 ), 'Raw Data'!$AN:$AN,"&gt;" &amp;DATE(LEFT($AV$3, 4), MONTH("1 " &amp; AE$6 &amp; " " &amp; LEFT($AV$3, 4)), 0 ), 'Raw Data'!$J:$J, $A56, 'Raw Data'!$O:$O,""&amp;'Raw Data'!$B$1,'Raw Data'!$D:$D,"&lt;&gt;*ithdr*",'Raw Data'!$D:$D,"&lt;&gt;*ancel*",'Raw Data'!$P:$P,"--")
+
SUMIFS('Raw Data'!$AA:$AA, 'Raw Data'!$AN:$AN,"&lt;=" &amp;DATE(LEFT($AV$3, 4), MONTH("1 " &amp; AE$6 &amp; " " &amp; LEFT($AV$3, 4)) + 1, 0 ), 'Raw Data'!$AN:$AN,"&gt;" &amp;DATE(LEFT($AV$3, 4), MONTH("1 " &amp; AE$6 &amp; " " &amp; LEFT($AV$3, 4)), 0 ), 'Raw Data'!$J:$J, $A56, 'Raw Data'!$P:$P,""&amp;'Raw Data'!$B$1,'Raw Data'!$D:$D,"&lt;&gt;*ithdr*",'Raw Data'!$D:$D,"&lt;&gt;*ancel*")
+
SUMIFS('Raw Data'!$X:$X, 'Raw Data'!$AN:$AN,"&lt;=" &amp;DATE(LEFT($AV$3, 4), MONTH("1 " &amp; AE$6 &amp; " " &amp; LEFT($AV$3, 4)) + 1, 0 ), 'Raw Data'!$AN:$AN,"&gt;" &amp;DATE(LEFT($AV$3, 4), MONTH("1 " &amp; AE$6 &amp; " " &amp; LEFT($AV$3, 4)), 0 ), 'Raw Data'!$J:$J, $A56, 'Raw Data'!$O:$O,""&amp;'Raw Data'!$B$1,'Raw Data'!$D:$D,"&lt;&gt;*ithdr*",'Raw Data'!$D:$D,"&lt;&gt;*ancel*",'Raw Data'!$P:$P,"--")
+
SUMIFS('Raw Data'!$X:$X, 'Raw Data'!$AN:$AN,"&lt;=" &amp;DATE(LEFT($AV$3, 4), MONTH("1 " &amp; AE$6 &amp; " " &amp; LEFT($AV$3, 4)) + 1, 0 ), 'Raw Data'!$AN:$AN,"&gt;" &amp;DATE(LEFT($AV$3, 4), MONTH("1 " &amp; AE$6 &amp; " " &amp; LEFT($AV$3, 4)), 0 ), 'Raw Data'!$J:$J, $A56, 'Raw Data'!$P:$P,""&amp;'Raw Data'!$B$1,'Raw Data'!$D:$D,"&lt;&gt;*ithdr*",'Raw Data'!$D:$D,"&lt;&gt;*ancel*")
+
SUMIFS('Raw Data'!$V:$V, 'Raw Data'!$AN:$AN,"&lt;=" &amp;DATE(LEFT($AV$3, 4), MONTH("1 " &amp; AE$6 &amp; " " &amp; LEFT($AV$3, 4)) + 1, 0 ), 'Raw Data'!$AN:$AN,"&gt;" &amp;DATE(LEFT($AV$3, 4), MONTH("1 " &amp; AE$6 &amp; " " &amp; LEFT($AV$3, 4)), 0 ), 'Raw Data'!$J:$J, $A56, 'Raw Data'!$O:$O,""&amp;'Raw Data'!$B$1,'Raw Data'!$D:$D,"&lt;&gt;*ithdr*",'Raw Data'!$D:$D,"&lt;&gt;*ancel*",'Raw Data'!$P:$P,"--")
+
SUMIFS('Raw Data'!$V:$V, 'Raw Data'!$AN:$AN,"&lt;=" &amp;DATE(LEFT($AV$3, 4), MONTH("1 " &amp; AE$6 &amp; " " &amp; LEFT($AV$3, 4)) + 1, 0 ), 'Raw Data'!$AN:$AN,"&gt;" &amp;DATE(LEFT($AV$3, 4), MONTH("1 " &amp; AE$6 &amp; " " &amp; LEFT($AV$3, 4)), 0 ), 'Raw Data'!$J:$J, $A56, 'Raw Data'!$P:$P,""&amp;'Raw Data'!$B$1,'Raw Data'!$D:$D,"&lt;&gt;*ithdr*",'Raw Data'!$D:$D,"&lt;&gt;*ancel*")</f>
        <v>0</v>
      </c>
      <c r="AF66" s="73"/>
      <c r="AG66" s="73"/>
      <c r="AH66" s="77"/>
      <c r="AI66" s="113">
        <f>SUMIFS('Raw Data'!$AA:$AA, 'Raw Data'!$AN:$AN,"&lt;=" &amp;DATE(LEFT($AV$3, 4), MONTH("1 " &amp; AI$6 &amp; " " &amp; LEFT($AV$3, 4)) + 1, 0 ), 'Raw Data'!$AN:$AN,"&gt;" &amp;DATE(LEFT($AV$3, 4), MONTH("1 " &amp; AI$6 &amp; " " &amp; LEFT($AV$3, 4)), 0 ), 'Raw Data'!$J:$J, $A56, 'Raw Data'!$O:$O,""&amp;'Raw Data'!$B$1,'Raw Data'!$D:$D,"&lt;&gt;*ithdr*",'Raw Data'!$D:$D,"&lt;&gt;*ancel*",'Raw Data'!$P:$P,"--")
+
SUMIFS('Raw Data'!$AA:$AA, 'Raw Data'!$AN:$AN,"&lt;=" &amp;DATE(LEFT($AV$3, 4), MONTH("1 " &amp; AI$6 &amp; " " &amp; LEFT($AV$3, 4)) + 1, 0 ), 'Raw Data'!$AN:$AN,"&gt;" &amp;DATE(LEFT($AV$3, 4), MONTH("1 " &amp; AI$6 &amp; " " &amp; LEFT($AV$3, 4)), 0 ), 'Raw Data'!$J:$J, $A56, 'Raw Data'!$P:$P,""&amp;'Raw Data'!$B$1,'Raw Data'!$D:$D,"&lt;&gt;*ithdr*",'Raw Data'!$D:$D,"&lt;&gt;*ancel*")
+
SUMIFS('Raw Data'!$X:$X, 'Raw Data'!$AN:$AN,"&lt;=" &amp;DATE(LEFT($AV$3, 4), MONTH("1 " &amp; AI$6 &amp; " " &amp; LEFT($AV$3, 4)) + 1, 0 ), 'Raw Data'!$AN:$AN,"&gt;" &amp;DATE(LEFT($AV$3, 4), MONTH("1 " &amp; AI$6 &amp; " " &amp; LEFT($AV$3, 4)), 0 ), 'Raw Data'!$J:$J, $A56, 'Raw Data'!$O:$O,""&amp;'Raw Data'!$B$1,'Raw Data'!$D:$D,"&lt;&gt;*ithdr*",'Raw Data'!$D:$D,"&lt;&gt;*ancel*",'Raw Data'!$P:$P,"--")
+
SUMIFS('Raw Data'!$X:$X, 'Raw Data'!$AN:$AN,"&lt;=" &amp;DATE(LEFT($AV$3, 4), MONTH("1 " &amp; AI$6 &amp; " " &amp; LEFT($AV$3, 4)) + 1, 0 ), 'Raw Data'!$AN:$AN,"&gt;" &amp;DATE(LEFT($AV$3, 4), MONTH("1 " &amp; AI$6 &amp; " " &amp; LEFT($AV$3, 4)), 0 ), 'Raw Data'!$J:$J, $A56, 'Raw Data'!$P:$P,""&amp;'Raw Data'!$B$1,'Raw Data'!$D:$D,"&lt;&gt;*ithdr*",'Raw Data'!$D:$D,"&lt;&gt;*ancel*")
+
SUMIFS('Raw Data'!$V:$V, 'Raw Data'!$AN:$AN,"&lt;=" &amp;DATE(LEFT($AV$3, 4), MONTH("1 " &amp; AI$6 &amp; " " &amp; LEFT($AV$3, 4)) + 1, 0 ), 'Raw Data'!$AN:$AN,"&gt;" &amp;DATE(LEFT($AV$3, 4), MONTH("1 " &amp; AI$6 &amp; " " &amp; LEFT($AV$3, 4)), 0 ), 'Raw Data'!$J:$J, $A56, 'Raw Data'!$O:$O,""&amp;'Raw Data'!$B$1,'Raw Data'!$D:$D,"&lt;&gt;*ithdr*",'Raw Data'!$D:$D,"&lt;&gt;*ancel*",'Raw Data'!$P:$P,"--")
+
SUMIFS('Raw Data'!$V:$V, 'Raw Data'!$AN:$AN,"&lt;=" &amp;DATE(LEFT($AV$3, 4), MONTH("1 " &amp; AI$6 &amp; " " &amp; LEFT($AV$3, 4)) + 1, 0 ), 'Raw Data'!$AN:$AN,"&gt;" &amp;DATE(LEFT($AV$3, 4), MONTH("1 " &amp; AI$6 &amp; " " &amp; LEFT($AV$3, 4)), 0 ), 'Raw Data'!$J:$J, $A56, 'Raw Data'!$P:$P,""&amp;'Raw Data'!$B$1,'Raw Data'!$D:$D,"&lt;&gt;*ithdr*",'Raw Data'!$D:$D,"&lt;&gt;*ancel*")</f>
        <v>0</v>
      </c>
      <c r="AJ66" s="73"/>
      <c r="AK66" s="73"/>
      <c r="AL66" s="77"/>
      <c r="AM66" s="113">
        <f>SUMIFS('Raw Data'!$AA:$AA, 'Raw Data'!$AN:$AN,"&lt;=" &amp;DATE(LEFT($AV$3, 4), MONTH("1 " &amp; AM$6 &amp; " " &amp; LEFT($AV$3, 4)) + 1, 0 ), 'Raw Data'!$AN:$AN,"&gt;" &amp;DATE(LEFT($AV$3, 4), MONTH("1 " &amp; AM$6 &amp; " " &amp; LEFT($AV$3, 4)), 0 ), 'Raw Data'!$J:$J, $A56, 'Raw Data'!$O:$O,""&amp;'Raw Data'!$B$1,'Raw Data'!$D:$D,"&lt;&gt;*ithdr*",'Raw Data'!$D:$D,"&lt;&gt;*ancel*",'Raw Data'!$P:$P,"--")
+
SUMIFS('Raw Data'!$AA:$AA, 'Raw Data'!$AN:$AN,"&lt;=" &amp;DATE(LEFT($AV$3, 4), MONTH("1 " &amp; AM$6 &amp; " " &amp; LEFT($AV$3, 4)) + 1, 0 ), 'Raw Data'!$AN:$AN,"&gt;" &amp;DATE(LEFT($AV$3, 4), MONTH("1 " &amp; AM$6 &amp; " " &amp; LEFT($AV$3, 4)), 0 ), 'Raw Data'!$J:$J, $A56, 'Raw Data'!$P:$P,""&amp;'Raw Data'!$B$1,'Raw Data'!$D:$D,"&lt;&gt;*ithdr*",'Raw Data'!$D:$D,"&lt;&gt;*ancel*")
+
SUMIFS('Raw Data'!$X:$X, 'Raw Data'!$AN:$AN,"&lt;=" &amp;DATE(LEFT($AV$3, 4), MONTH("1 " &amp; AM$6 &amp; " " &amp; LEFT($AV$3, 4)) + 1, 0 ), 'Raw Data'!$AN:$AN,"&gt;" &amp;DATE(LEFT($AV$3, 4), MONTH("1 " &amp; AM$6 &amp; " " &amp; LEFT($AV$3, 4)), 0 ), 'Raw Data'!$J:$J, $A56, 'Raw Data'!$O:$O,""&amp;'Raw Data'!$B$1,'Raw Data'!$D:$D,"&lt;&gt;*ithdr*",'Raw Data'!$D:$D,"&lt;&gt;*ancel*",'Raw Data'!$P:$P,"--")
+
SUMIFS('Raw Data'!$X:$X, 'Raw Data'!$AN:$AN,"&lt;=" &amp;DATE(LEFT($AV$3, 4), MONTH("1 " &amp; AM$6 &amp; " " &amp; LEFT($AV$3, 4)) + 1, 0 ), 'Raw Data'!$AN:$AN,"&gt;" &amp;DATE(LEFT($AV$3, 4), MONTH("1 " &amp; AM$6 &amp; " " &amp; LEFT($AV$3, 4)), 0 ), 'Raw Data'!$J:$J, $A56, 'Raw Data'!$P:$P,""&amp;'Raw Data'!$B$1,'Raw Data'!$D:$D,"&lt;&gt;*ithdr*",'Raw Data'!$D:$D,"&lt;&gt;*ancel*")
+
SUMIFS('Raw Data'!$V:$V, 'Raw Data'!$AN:$AN,"&lt;=" &amp;DATE(LEFT($AV$3, 4), MONTH("1 " &amp; AM$6 &amp; " " &amp; LEFT($AV$3, 4)) + 1, 0 ), 'Raw Data'!$AN:$AN,"&gt;" &amp;DATE(LEFT($AV$3, 4), MONTH("1 " &amp; AM$6 &amp; " " &amp; LEFT($AV$3, 4)), 0 ), 'Raw Data'!$J:$J, $A56, 'Raw Data'!$O:$O,""&amp;'Raw Data'!$B$1,'Raw Data'!$D:$D,"&lt;&gt;*ithdr*",'Raw Data'!$D:$D,"&lt;&gt;*ancel*",'Raw Data'!$P:$P,"--")
+
SUMIFS('Raw Data'!$V:$V, 'Raw Data'!$AN:$AN,"&lt;=" &amp;DATE(LEFT($AV$3, 4), MONTH("1 " &amp; AM$6 &amp; " " &amp; LEFT($AV$3, 4)) + 1, 0 ), 'Raw Data'!$AN:$AN,"&gt;" &amp;DATE(LEFT($AV$3, 4), MONTH("1 " &amp; AM$6 &amp; " " &amp; LEFT($AV$3, 4)), 0 ), 'Raw Data'!$J:$J, $A56, 'Raw Data'!$P:$P,""&amp;'Raw Data'!$B$1,'Raw Data'!$D:$D,"&lt;&gt;*ithdr*",'Raw Data'!$D:$D,"&lt;&gt;*ancel*")</f>
        <v>0</v>
      </c>
      <c r="AN66" s="73"/>
      <c r="AO66" s="73"/>
      <c r="AP66" s="77"/>
      <c r="AQ66" s="113">
        <f>SUMIFS('Raw Data'!$AA:$AA, 'Raw Data'!$AN:$AN,"&lt;=" &amp;DATE(LEFT($AV$3, 4), MONTH("1 " &amp; AQ$6 &amp; " " &amp; LEFT($AV$3, 4)) + 1, 0 ), 'Raw Data'!$AN:$AN,"&gt;" &amp;DATE(LEFT($AV$3, 4), MONTH("1 " &amp; AQ$6 &amp; " " &amp; LEFT($AV$3, 4)), 0 ), 'Raw Data'!$J:$J, $A56, 'Raw Data'!$O:$O,""&amp;'Raw Data'!$B$1,'Raw Data'!$D:$D,"&lt;&gt;*ithdr*",'Raw Data'!$D:$D,"&lt;&gt;*ancel*",'Raw Data'!$P:$P,"--")
+
SUMIFS('Raw Data'!$AA:$AA, 'Raw Data'!$AN:$AN,"&lt;=" &amp;DATE(LEFT($AV$3, 4), MONTH("1 " &amp; AQ$6 &amp; " " &amp; LEFT($AV$3, 4)) + 1, 0 ), 'Raw Data'!$AN:$AN,"&gt;" &amp;DATE(LEFT($AV$3, 4), MONTH("1 " &amp; AQ$6 &amp; " " &amp; LEFT($AV$3, 4)), 0 ), 'Raw Data'!$J:$J, $A56, 'Raw Data'!$P:$P,""&amp;'Raw Data'!$B$1,'Raw Data'!$D:$D,"&lt;&gt;*ithdr*",'Raw Data'!$D:$D,"&lt;&gt;*ancel*")
+
SUMIFS('Raw Data'!$X:$X, 'Raw Data'!$AN:$AN,"&lt;=" &amp;DATE(LEFT($AV$3, 4), MONTH("1 " &amp; AQ$6 &amp; " " &amp; LEFT($AV$3, 4)) + 1, 0 ), 'Raw Data'!$AN:$AN,"&gt;" &amp;DATE(LEFT($AV$3, 4), MONTH("1 " &amp; AQ$6 &amp; " " &amp; LEFT($AV$3, 4)), 0 ), 'Raw Data'!$J:$J, $A56, 'Raw Data'!$O:$O,""&amp;'Raw Data'!$B$1,'Raw Data'!$D:$D,"&lt;&gt;*ithdr*",'Raw Data'!$D:$D,"&lt;&gt;*ancel*",'Raw Data'!$P:$P,"--")
+
SUMIFS('Raw Data'!$X:$X, 'Raw Data'!$AN:$AN,"&lt;=" &amp;DATE(LEFT($AV$3, 4), MONTH("1 " &amp; AQ$6 &amp; " " &amp; LEFT($AV$3, 4)) + 1, 0 ), 'Raw Data'!$AN:$AN,"&gt;" &amp;DATE(LEFT($AV$3, 4), MONTH("1 " &amp; AQ$6 &amp; " " &amp; LEFT($AV$3, 4)), 0 ), 'Raw Data'!$J:$J, $A56, 'Raw Data'!$P:$P,""&amp;'Raw Data'!$B$1,'Raw Data'!$D:$D,"&lt;&gt;*ithdr*",'Raw Data'!$D:$D,"&lt;&gt;*ancel*")
+
SUMIFS('Raw Data'!$V:$V, 'Raw Data'!$AN:$AN,"&lt;=" &amp;DATE(LEFT($AV$3, 4), MONTH("1 " &amp; AQ$6 &amp; " " &amp; LEFT($AV$3, 4)) + 1, 0 ), 'Raw Data'!$AN:$AN,"&gt;" &amp;DATE(LEFT($AV$3, 4), MONTH("1 " &amp; AQ$6 &amp; " " &amp; LEFT($AV$3, 4)), 0 ), 'Raw Data'!$J:$J, $A56, 'Raw Data'!$O:$O,""&amp;'Raw Data'!$B$1,'Raw Data'!$D:$D,"&lt;&gt;*ithdr*",'Raw Data'!$D:$D,"&lt;&gt;*ancel*",'Raw Data'!$P:$P,"--")
+
SUMIFS('Raw Data'!$V:$V, 'Raw Data'!$AN:$AN,"&lt;=" &amp;DATE(LEFT($AV$3, 4), MONTH("1 " &amp; AQ$6 &amp; " " &amp; LEFT($AV$3, 4)) + 1, 0 ), 'Raw Data'!$AN:$AN,"&gt;" &amp;DATE(LEFT($AV$3, 4), MONTH("1 " &amp; AQ$6 &amp; " " &amp; LEFT($AV$3, 4)), 0 ), 'Raw Data'!$J:$J, $A56, 'Raw Data'!$P:$P,""&amp;'Raw Data'!$B$1,'Raw Data'!$D:$D,"&lt;&gt;*ithdr*",'Raw Data'!$D:$D,"&lt;&gt;*ancel*")</f>
        <v>0</v>
      </c>
      <c r="AR66" s="73"/>
      <c r="AS66" s="73"/>
      <c r="AT66" s="77"/>
      <c r="AU66" s="113">
        <f>SUMIFS('Raw Data'!$AA:$AA, 'Raw Data'!$AN:$AN,"&lt;=" &amp;DATE(MID($AV$3, 15, 4), MONTH("1 " &amp; AU$6 &amp; " " &amp; MID($AV$3, 15, 4)) + 1, 0 ), 'Raw Data'!$AN:$AN,"&gt;" &amp;DATE(MID($AV$3, 15, 4), MONTH("1 " &amp; AU$6 &amp; " " &amp; MID($AV$3, 15, 4)), 0 ), 'Raw Data'!$J:$J, $A56, 'Raw Data'!$O:$O,""&amp;'Raw Data'!$B$1,'Raw Data'!$D:$D,"&lt;&gt;*ithdr*",'Raw Data'!$D:$D,"&lt;&gt;*ancel*",'Raw Data'!$P:$P,"--")
+
SUMIFS('Raw Data'!$AA:$AA, 'Raw Data'!$AN:$AN,"&lt;=" &amp;DATE(MID($AV$3, 15, 4), MONTH("1 " &amp; AU$6 &amp; " " &amp; MID($AV$3, 15, 4)) + 1, 0 ), 'Raw Data'!$AN:$AN,"&gt;" &amp;DATE(MID($AV$3, 15, 4), MONTH("1 " &amp; AU$6 &amp; " " &amp; MID($AV$3, 15, 4)), 0 ), 'Raw Data'!$J:$J, $A56, 'Raw Data'!$P:$P,""&amp;'Raw Data'!$B$1,'Raw Data'!$D:$D,"&lt;&gt;*ithdr*",'Raw Data'!$D:$D,"&lt;&gt;*ancel*")
+
SUMIFS('Raw Data'!$X:$X, 'Raw Data'!$AN:$AN,"&lt;=" &amp;DATE(MID($AV$3, 15, 4), MONTH("1 " &amp; AU$6 &amp; " " &amp; MID($AV$3, 15, 4)) + 1, 0 ), 'Raw Data'!$AN:$AN,"&gt;" &amp;DATE(MID($AV$3, 15, 4), MONTH("1 " &amp; AU$6 &amp; " " &amp; MID($AV$3, 15, 4)), 0 ), 'Raw Data'!$J:$J, $A56, 'Raw Data'!$O:$O,""&amp;'Raw Data'!$B$1,'Raw Data'!$D:$D,"&lt;&gt;*ithdr*",'Raw Data'!$D:$D,"&lt;&gt;*ancel*",'Raw Data'!$P:$P,"--")
+
SUMIFS('Raw Data'!$X:$X, 'Raw Data'!$AN:$AN,"&lt;=" &amp;DATE(MID($AV$3, 15, 4), MONTH("1 " &amp; AU$6 &amp; " " &amp; MID($AV$3, 15, 4)) + 1, 0 ), 'Raw Data'!$AN:$AN,"&gt;" &amp;DATE(MID($AV$3, 15, 4), MONTH("1 " &amp; AU$6 &amp; " " &amp; MID($AV$3, 15, 4)), 0 ), 'Raw Data'!$J:$J, $A56, 'Raw Data'!$P:$P,""&amp;'Raw Data'!$B$1,'Raw Data'!$D:$D,"&lt;&gt;*ithdr*",'Raw Data'!$D:$D,"&lt;&gt;*ancel*")
+
SUMIFS('Raw Data'!$V:$V, 'Raw Data'!$AN:$AN,"&lt;=" &amp;DATE(MID($AV$3, 15, 4), MONTH("1 " &amp; AU$6 &amp; " " &amp; MID($AV$3, 15, 4)) + 1, 0 ), 'Raw Data'!$AN:$AN,"&gt;" &amp;DATE(MID($AV$3, 15, 4), MONTH("1 " &amp; AU$6 &amp; " " &amp; MID($AV$3, 15, 4)), 0 ), 'Raw Data'!$J:$J, $A56, 'Raw Data'!$O:$O,""&amp;'Raw Data'!$B$1,'Raw Data'!$D:$D,"&lt;&gt;*ithdr*",'Raw Data'!$D:$D,"&lt;&gt;*ancel*",'Raw Data'!$P:$P,"--")
+
SUMIFS('Raw Data'!$V:$V, 'Raw Data'!$AN:$AN,"&lt;=" &amp;DATE(MID($AV$3, 15, 4), MONTH("1 " &amp; AU$6 &amp; " " &amp; MID($AV$3, 15, 4)) + 1, 0 ), 'Raw Data'!$AN:$AN,"&gt;" &amp;DATE(MID($AV$3, 15, 4), MONTH("1 " &amp; AU$6 &amp; " " &amp; MID($AV$3, 15, 4)), 0 ), 'Raw Data'!$J:$J, $A56, 'Raw Data'!$P:$P,""&amp;'Raw Data'!$B$1,'Raw Data'!$D:$D,"&lt;&gt;*ithdr*",'Raw Data'!$D:$D,"&lt;&gt;*ancel*")</f>
        <v>0</v>
      </c>
      <c r="AV66" s="73"/>
      <c r="AW66" s="73"/>
      <c r="AX66" s="77"/>
      <c r="AY66" s="113">
        <f>SUMIFS('Raw Data'!$AA:$AA, 'Raw Data'!$AN:$AN,"&lt;=" &amp;DATE(MID($AV$3, 15, 4), MONTH("1 " &amp; AY$6 &amp; " " &amp; MID($AV$3, 15, 4)) + 1, 0 ), 'Raw Data'!$AN:$AN,"&gt;" &amp;DATE(MID($AV$3, 15, 4), MONTH("1 " &amp; AY$6 &amp; " " &amp; MID($AV$3, 15, 4)), 0 ), 'Raw Data'!$J:$J, $A56, 'Raw Data'!$O:$O,""&amp;'Raw Data'!$B$1,'Raw Data'!$D:$D,"&lt;&gt;*ithdr*",'Raw Data'!$D:$D,"&lt;&gt;*ancel*",'Raw Data'!$P:$P,"--")
+
SUMIFS('Raw Data'!$AA:$AA, 'Raw Data'!$AN:$AN,"&lt;=" &amp;DATE(MID($AV$3, 15, 4), MONTH("1 " &amp; AY$6 &amp; " " &amp; MID($AV$3, 15, 4)) + 1, 0 ), 'Raw Data'!$AN:$AN,"&gt;" &amp;DATE(MID($AV$3, 15, 4), MONTH("1 " &amp; AY$6 &amp; " " &amp; MID($AV$3, 15, 4)), 0 ), 'Raw Data'!$J:$J, $A56, 'Raw Data'!$P:$P,""&amp;'Raw Data'!$B$1,'Raw Data'!$D:$D,"&lt;&gt;*ithdr*",'Raw Data'!$D:$D,"&lt;&gt;*ancel*")
+
SUMIFS('Raw Data'!$X:$X, 'Raw Data'!$AN:$AN,"&lt;=" &amp;DATE(MID($AV$3, 15, 4), MONTH("1 " &amp; AY$6 &amp; " " &amp; MID($AV$3, 15, 4)) + 1, 0 ), 'Raw Data'!$AN:$AN,"&gt;" &amp;DATE(MID($AV$3, 15, 4), MONTH("1 " &amp; AY$6 &amp; " " &amp; MID($AV$3, 15, 4)), 0 ), 'Raw Data'!$J:$J, $A56, 'Raw Data'!$O:$O,""&amp;'Raw Data'!$B$1,'Raw Data'!$D:$D,"&lt;&gt;*ithdr*",'Raw Data'!$D:$D,"&lt;&gt;*ancel*",'Raw Data'!$P:$P,"--")
+
SUMIFS('Raw Data'!$X:$X, 'Raw Data'!$AN:$AN,"&lt;=" &amp;DATE(MID($AV$3, 15, 4), MONTH("1 " &amp; AY$6 &amp; " " &amp; MID($AV$3, 15, 4)) + 1, 0 ), 'Raw Data'!$AN:$AN,"&gt;" &amp;DATE(MID($AV$3, 15, 4), MONTH("1 " &amp; AY$6 &amp; " " &amp; MID($AV$3, 15, 4)), 0 ), 'Raw Data'!$J:$J, $A56, 'Raw Data'!$P:$P,""&amp;'Raw Data'!$B$1,'Raw Data'!$D:$D,"&lt;&gt;*ithdr*",'Raw Data'!$D:$D,"&lt;&gt;*ancel*")
+
SUMIFS('Raw Data'!$V:$V, 'Raw Data'!$AN:$AN,"&lt;=" &amp;DATE(MID($AV$3, 15, 4), MONTH("1 " &amp; AY$6 &amp; " " &amp; MID($AV$3, 15, 4)) + 1, 0 ), 'Raw Data'!$AN:$AN,"&gt;" &amp;DATE(MID($AV$3, 15, 4), MONTH("1 " &amp; AY$6 &amp; " " &amp; MID($AV$3, 15, 4)), 0 ), 'Raw Data'!$J:$J, $A56, 'Raw Data'!$O:$O,""&amp;'Raw Data'!$B$1,'Raw Data'!$D:$D,"&lt;&gt;*ithdr*",'Raw Data'!$D:$D,"&lt;&gt;*ancel*",'Raw Data'!$P:$P,"--")
+
SUMIFS('Raw Data'!$V:$V, 'Raw Data'!$AN:$AN,"&lt;=" &amp;DATE(MID($AV$3, 15, 4), MONTH("1 " &amp; AY$6 &amp; " " &amp; MID($AV$3, 15, 4)) + 1, 0 ), 'Raw Data'!$AN:$AN,"&gt;" &amp;DATE(MID($AV$3, 15, 4), MONTH("1 " &amp; AY$6 &amp; " " &amp; MID($AV$3, 15, 4)), 0 ), 'Raw Data'!$J:$J, $A56, 'Raw Data'!$P:$P,""&amp;'Raw Data'!$B$1,'Raw Data'!$D:$D,"&lt;&gt;*ithdr*",'Raw Data'!$D:$D,"&lt;&gt;*ancel*")</f>
        <v>0</v>
      </c>
      <c r="AZ66" s="73"/>
      <c r="BA66" s="73"/>
      <c r="BB66" s="77"/>
      <c r="BC66" s="113">
        <f>SUMIFS('Raw Data'!$AA:$AA, 'Raw Data'!$AN:$AN,"&lt;=" &amp;DATE(MID($AV$3, 15, 4), MONTH("1 " &amp; BC$6 &amp; " " &amp; MID($AV$3, 15, 4)) + 1, 0 ), 'Raw Data'!$AN:$AN,"&gt;" &amp;DATE(MID($AV$3, 15, 4), MONTH("1 " &amp; BC$6 &amp; " " &amp; MID($AV$3, 15, 4)), 0 ), 'Raw Data'!$J:$J, $A56, 'Raw Data'!$O:$O,""&amp;'Raw Data'!$B$1,'Raw Data'!$D:$D,"&lt;&gt;*ithdr*",'Raw Data'!$D:$D,"&lt;&gt;*ancel*",'Raw Data'!$P:$P,"--")
+
SUMIFS('Raw Data'!$AA:$AA, 'Raw Data'!$AN:$AN,"&lt;=" &amp;DATE(MID($AV$3, 15, 4), MONTH("1 " &amp; BC$6 &amp; " " &amp; MID($AV$3, 15, 4)) + 1, 0 ), 'Raw Data'!$AN:$AN,"&gt;" &amp;DATE(MID($AV$3, 15, 4), MONTH("1 " &amp; BC$6 &amp; " " &amp; MID($AV$3, 15, 4)), 0 ), 'Raw Data'!$J:$J, $A56, 'Raw Data'!$P:$P,""&amp;'Raw Data'!$B$1,'Raw Data'!$D:$D,"&lt;&gt;*ithdr*",'Raw Data'!$D:$D,"&lt;&gt;*ancel*")
+
SUMIFS('Raw Data'!$X:$X, 'Raw Data'!$AN:$AN,"&lt;=" &amp;DATE(MID($AV$3, 15, 4), MONTH("1 " &amp; BC$6 &amp; " " &amp; MID($AV$3, 15, 4)) + 1, 0 ), 'Raw Data'!$AN:$AN,"&gt;" &amp;DATE(MID($AV$3, 15, 4), MONTH("1 " &amp; BC$6 &amp; " " &amp; MID($AV$3, 15, 4)), 0 ), 'Raw Data'!$J:$J, $A56, 'Raw Data'!$O:$O,""&amp;'Raw Data'!$B$1,'Raw Data'!$D:$D,"&lt;&gt;*ithdr*",'Raw Data'!$D:$D,"&lt;&gt;*ancel*",'Raw Data'!$P:$P,"--")
+
SUMIFS('Raw Data'!$X:$X, 'Raw Data'!$AN:$AN,"&lt;=" &amp;DATE(MID($AV$3, 15, 4), MONTH("1 " &amp; BC$6 &amp; " " &amp; MID($AV$3, 15, 4)) + 1, 0 ), 'Raw Data'!$AN:$AN,"&gt;" &amp;DATE(MID($AV$3, 15, 4), MONTH("1 " &amp; BC$6 &amp; " " &amp; MID($AV$3, 15, 4)), 0 ), 'Raw Data'!$J:$J, $A56, 'Raw Data'!$P:$P,""&amp;'Raw Data'!$B$1,'Raw Data'!$D:$D,"&lt;&gt;*ithdr*",'Raw Data'!$D:$D,"&lt;&gt;*ancel*")
+
SUMIFS('Raw Data'!$V:$V, 'Raw Data'!$AN:$AN,"&lt;=" &amp;DATE(MID($AV$3, 15, 4), MONTH("1 " &amp; BC$6 &amp; " " &amp; MID($AV$3, 15, 4)) + 1, 0 ), 'Raw Data'!$AN:$AN,"&gt;" &amp;DATE(MID($AV$3, 15, 4), MONTH("1 " &amp; BC$6 &amp; " " &amp; MID($AV$3, 15, 4)), 0 ), 'Raw Data'!$J:$J, $A56, 'Raw Data'!$O:$O,""&amp;'Raw Data'!$B$1,'Raw Data'!$D:$D,"&lt;&gt;*ithdr*",'Raw Data'!$D:$D,"&lt;&gt;*ancel*",'Raw Data'!$P:$P,"--")
+
SUMIFS('Raw Data'!$V:$V, 'Raw Data'!$AN:$AN,"&lt;=" &amp;DATE(MID($AV$3, 15, 4), MONTH("1 " &amp; BC$6 &amp; " " &amp; MID($AV$3, 15, 4)) + 1, 0 ), 'Raw Data'!$AN:$AN,"&gt;" &amp;DATE(MID($AV$3, 15, 4), MONTH("1 " &amp; BC$6 &amp; " " &amp; MID($AV$3, 15, 4)), 0 ), 'Raw Data'!$J:$J, $A56, 'Raw Data'!$P:$P,""&amp;'Raw Data'!$B$1,'Raw Data'!$D:$D,"&lt;&gt;*ithdr*",'Raw Data'!$D:$D,"&lt;&gt;*ancel*")</f>
        <v>0</v>
      </c>
      <c r="BD66" s="73"/>
      <c r="BE66" s="73"/>
      <c r="BF66" s="77"/>
    </row>
    <row r="67" ht="12.75" customHeight="1">
      <c r="A67" s="75" t="s">
        <v>205</v>
      </c>
      <c r="B67" s="73"/>
      <c r="C67" s="73"/>
      <c r="D67" s="73"/>
      <c r="E67" s="73"/>
      <c r="F67" s="73"/>
      <c r="G67" s="73"/>
      <c r="H67" s="73"/>
      <c r="I67" s="73"/>
      <c r="J67" s="77"/>
      <c r="K67" s="94">
        <f>SUMIFS('Raw Data'!$AI:$AI, 'Raw Data'!$AN:$AN,"&lt;=" &amp;DATE(LEFT($AV$3, 4), MONTH("1 " &amp; K$6 &amp; " " &amp; LEFT($AV$3, 4)) + 1, 0 ), 'Raw Data'!$AN:$AN,"&gt;" &amp;DATE(LEFT($AV$3, 4), MONTH("1 " &amp; K$6 &amp; " " &amp; LEFT($AV$3, 4)), 0 ), 'Raw Data'!$J:$J, $A56, 'Raw Data'!$O:$O,""&amp;'Raw Data'!$B$1,'Raw Data'!$D:$D,"&lt;&gt;*ithdr*",'Raw Data'!$D:$D,"&lt;&gt;*ancel*",'Raw Data'!$P:$P,"--")
+
SUMIFS('Raw Data'!$AI:$AI, 'Raw Data'!$AN:$AN,"&lt;=" &amp;DATE(LEFT($AV$3, 4), MONTH("1 " &amp; K$6 &amp; " " &amp; LEFT($AV$3, 4)) + 1, 0 ), 'Raw Data'!$AN:$AN,"&gt;" &amp;DATE(LEFT($AV$3, 4), MONTH("1 " &amp; K$6 &amp; " " &amp; LEFT($AV$3, 4)), 0 ), 'Raw Data'!$J:$J, $A56, 'Raw Data'!$P:$P,""&amp;'Raw Data'!$B$1,'Raw Data'!$D:$D,"&lt;&gt;*ithdr*",'Raw Data'!$D:$D,"&lt;&gt;*ancel*")</f>
        <v>0</v>
      </c>
      <c r="L67" s="73"/>
      <c r="M67" s="73"/>
      <c r="N67" s="77"/>
      <c r="O67" s="94">
        <f>SUMIFS('Raw Data'!$AI:$AI, 'Raw Data'!$AN:$AN,"&lt;=" &amp;DATE(LEFT($AV$3, 4), MONTH("1 " &amp; O$6 &amp; " " &amp; LEFT($AV$3, 4)) + 1, 0 ), 'Raw Data'!$AN:$AN,"&gt;" &amp;DATE(LEFT($AV$3, 4), MONTH("1 " &amp; O$6 &amp; " " &amp; LEFT($AV$3, 4)), 0 ), 'Raw Data'!$J:$J, $A56, 'Raw Data'!$O:$O,""&amp;'Raw Data'!$B$1,'Raw Data'!$D:$D,"&lt;&gt;*ithdr*",'Raw Data'!$D:$D,"&lt;&gt;*ancel*",'Raw Data'!$P:$P,"--")
+
SUMIFS('Raw Data'!$AI:$AI, 'Raw Data'!$AN:$AN,"&lt;=" &amp;DATE(LEFT($AV$3, 4), MONTH("1 " &amp; O$6 &amp; " " &amp; LEFT($AV$3, 4)) + 1, 0 ), 'Raw Data'!$AN:$AN,"&gt;" &amp;DATE(LEFT($AV$3, 4), MONTH("1 " &amp; O$6 &amp; " " &amp; LEFT($AV$3, 4)), 0 ), 'Raw Data'!$J:$J, $A56, 'Raw Data'!$P:$P,""&amp;'Raw Data'!$B$1,'Raw Data'!$D:$D,"&lt;&gt;*ithdr*",'Raw Data'!$D:$D,"&lt;&gt;*ancel*")</f>
        <v>0</v>
      </c>
      <c r="P67" s="73"/>
      <c r="Q67" s="73"/>
      <c r="R67" s="77"/>
      <c r="S67" s="94">
        <f>SUMIFS('Raw Data'!$AI:$AI, 'Raw Data'!$AN:$AN,"&lt;=" &amp;DATE(LEFT($AV$3, 4), MONTH("1 " &amp; S$6 &amp; " " &amp; LEFT($AV$3, 4)) + 1, 0 ), 'Raw Data'!$AN:$AN,"&gt;" &amp;DATE(LEFT($AV$3, 4), MONTH("1 " &amp; S$6 &amp; " " &amp; LEFT($AV$3, 4)), 0 ), 'Raw Data'!$J:$J, $A56, 'Raw Data'!$O:$O,""&amp;'Raw Data'!$B$1,'Raw Data'!$D:$D,"&lt;&gt;*ithdr*",'Raw Data'!$D:$D,"&lt;&gt;*ancel*",'Raw Data'!$P:$P,"--")
+
SUMIFS('Raw Data'!$AI:$AI, 'Raw Data'!$AN:$AN,"&lt;=" &amp;DATE(LEFT($AV$3, 4), MONTH("1 " &amp; S$6 &amp; " " &amp; LEFT($AV$3, 4)) + 1, 0 ), 'Raw Data'!$AN:$AN,"&gt;" &amp;DATE(LEFT($AV$3, 4), MONTH("1 " &amp; S$6 &amp; " " &amp; LEFT($AV$3, 4)), 0 ), 'Raw Data'!$J:$J, $A56, 'Raw Data'!$P:$P,""&amp;'Raw Data'!$B$1,'Raw Data'!$D:$D,"&lt;&gt;*ithdr*",'Raw Data'!$D:$D,"&lt;&gt;*ancel*")</f>
        <v>0</v>
      </c>
      <c r="T67" s="73"/>
      <c r="U67" s="73"/>
      <c r="V67" s="77"/>
      <c r="W67" s="94">
        <f>SUMIFS('Raw Data'!$AI:$AI, 'Raw Data'!$AN:$AN,"&lt;=" &amp;DATE(LEFT($AV$3, 4), MONTH("1 " &amp; W$6 &amp; " " &amp; LEFT($AV$3, 4)) + 1, 0 ), 'Raw Data'!$AN:$AN,"&gt;" &amp;DATE(LEFT($AV$3, 4), MONTH("1 " &amp; W$6 &amp; " " &amp; LEFT($AV$3, 4)), 0 ), 'Raw Data'!$J:$J, $A56, 'Raw Data'!$O:$O,""&amp;'Raw Data'!$B$1,'Raw Data'!$D:$D,"&lt;&gt;*ithdr*",'Raw Data'!$D:$D,"&lt;&gt;*ancel*",'Raw Data'!$P:$P,"--")
+
SUMIFS('Raw Data'!$AI:$AI, 'Raw Data'!$AN:$AN,"&lt;=" &amp;DATE(LEFT($AV$3, 4), MONTH("1 " &amp; W$6 &amp; " " &amp; LEFT($AV$3, 4)) + 1, 0 ), 'Raw Data'!$AN:$AN,"&gt;" &amp;DATE(LEFT($AV$3, 4), MONTH("1 " &amp; W$6 &amp; " " &amp; LEFT($AV$3, 4)), 0 ), 'Raw Data'!$J:$J, $A56, 'Raw Data'!$P:$P,""&amp;'Raw Data'!$B$1,'Raw Data'!$D:$D,"&lt;&gt;*ithdr*",'Raw Data'!$D:$D,"&lt;&gt;*ancel*")</f>
        <v>0</v>
      </c>
      <c r="X67" s="73"/>
      <c r="Y67" s="73"/>
      <c r="Z67" s="77"/>
      <c r="AA67" s="94">
        <f>SUMIFS('Raw Data'!$AI:$AI, 'Raw Data'!$AN:$AN,"&lt;=" &amp;DATE(LEFT($AV$3, 4), MONTH("1 " &amp; AA$6 &amp; " " &amp; LEFT($AV$3, 4)) + 1, 0 ), 'Raw Data'!$AN:$AN,"&gt;" &amp;DATE(LEFT($AV$3, 4), MONTH("1 " &amp; AA$6 &amp; " " &amp; LEFT($AV$3, 4)), 0 ), 'Raw Data'!$J:$J, $A56, 'Raw Data'!$O:$O,""&amp;'Raw Data'!$B$1,'Raw Data'!$D:$D,"&lt;&gt;*ithdr*",'Raw Data'!$D:$D,"&lt;&gt;*ancel*",'Raw Data'!$P:$P,"--")
+
SUMIFS('Raw Data'!$AI:$AI, 'Raw Data'!$AN:$AN,"&lt;=" &amp;DATE(LEFT($AV$3, 4), MONTH("1 " &amp; AA$6 &amp; " " &amp; LEFT($AV$3, 4)) + 1, 0 ), 'Raw Data'!$AN:$AN,"&gt;" &amp;DATE(LEFT($AV$3, 4), MONTH("1 " &amp; AA$6 &amp; " " &amp; LEFT($AV$3, 4)), 0 ), 'Raw Data'!$J:$J, $A56, 'Raw Data'!$P:$P,""&amp;'Raw Data'!$B$1,'Raw Data'!$D:$D,"&lt;&gt;*ithdr*",'Raw Data'!$D:$D,"&lt;&gt;*ancel*")</f>
        <v>0</v>
      </c>
      <c r="AB67" s="73"/>
      <c r="AC67" s="73"/>
      <c r="AD67" s="77"/>
      <c r="AE67" s="94">
        <f>SUMIFS('Raw Data'!$AI:$AI, 'Raw Data'!$AN:$AN,"&lt;=" &amp;DATE(LEFT($AV$3, 4), MONTH("1 " &amp; AE$6 &amp; " " &amp; LEFT($AV$3, 4)) + 1, 0 ), 'Raw Data'!$AN:$AN,"&gt;" &amp;DATE(LEFT($AV$3, 4), MONTH("1 " &amp; AE$6 &amp; " " &amp; LEFT($AV$3, 4)), 0 ), 'Raw Data'!$J:$J, $A56, 'Raw Data'!$O:$O,""&amp;'Raw Data'!$B$1,'Raw Data'!$D:$D,"&lt;&gt;*ithdr*",'Raw Data'!$D:$D,"&lt;&gt;*ancel*",'Raw Data'!$P:$P,"--")
+
SUMIFS('Raw Data'!$AI:$AI, 'Raw Data'!$AN:$AN,"&lt;=" &amp;DATE(LEFT($AV$3, 4), MONTH("1 " &amp; AE$6 &amp; " " &amp; LEFT($AV$3, 4)) + 1, 0 ), 'Raw Data'!$AN:$AN,"&gt;" &amp;DATE(LEFT($AV$3, 4), MONTH("1 " &amp; AE$6 &amp; " " &amp; LEFT($AV$3, 4)), 0 ), 'Raw Data'!$J:$J, $A56, 'Raw Data'!$P:$P,""&amp;'Raw Data'!$B$1,'Raw Data'!$D:$D,"&lt;&gt;*ithdr*",'Raw Data'!$D:$D,"&lt;&gt;*ancel*")</f>
        <v>0</v>
      </c>
      <c r="AF67" s="73"/>
      <c r="AG67" s="73"/>
      <c r="AH67" s="77"/>
      <c r="AI67" s="94">
        <f>SUMIFS('Raw Data'!$AI:$AI, 'Raw Data'!$AN:$AN,"&lt;=" &amp;DATE(LEFT($AV$3, 4), MONTH("1 " &amp; AI$6 &amp; " " &amp; LEFT($AV$3, 4)) + 1, 0 ), 'Raw Data'!$AN:$AN,"&gt;" &amp;DATE(LEFT($AV$3, 4), MONTH("1 " &amp; AI$6 &amp; " " &amp; LEFT($AV$3, 4)), 0 ), 'Raw Data'!$J:$J, $A56, 'Raw Data'!$O:$O,""&amp;'Raw Data'!$B$1,'Raw Data'!$D:$D,"&lt;&gt;*ithdr*",'Raw Data'!$D:$D,"&lt;&gt;*ancel*",'Raw Data'!$P:$P,"--")
+
SUMIFS('Raw Data'!$AI:$AI, 'Raw Data'!$AN:$AN,"&lt;=" &amp;DATE(LEFT($AV$3, 4), MONTH("1 " &amp; AI$6 &amp; " " &amp; LEFT($AV$3, 4)) + 1, 0 ), 'Raw Data'!$AN:$AN,"&gt;" &amp;DATE(LEFT($AV$3, 4), MONTH("1 " &amp; AI$6 &amp; " " &amp; LEFT($AV$3, 4)), 0 ), 'Raw Data'!$J:$J, $A56, 'Raw Data'!$P:$P,""&amp;'Raw Data'!$B$1,'Raw Data'!$D:$D,"&lt;&gt;*ithdr*",'Raw Data'!$D:$D,"&lt;&gt;*ancel*")</f>
        <v>0</v>
      </c>
      <c r="AJ67" s="73"/>
      <c r="AK67" s="73"/>
      <c r="AL67" s="77"/>
      <c r="AM67" s="94">
        <f>SUMIFS('Raw Data'!$AI:$AI, 'Raw Data'!$AN:$AN,"&lt;=" &amp;DATE(LEFT($AV$3, 4), MONTH("1 " &amp; AM$6 &amp; " " &amp; LEFT($AV$3, 4)) + 1, 0 ), 'Raw Data'!$AN:$AN,"&gt;" &amp;DATE(LEFT($AV$3, 4), MONTH("1 " &amp; AM$6 &amp; " " &amp; LEFT($AV$3, 4)), 0 ), 'Raw Data'!$J:$J, $A56, 'Raw Data'!$O:$O,""&amp;'Raw Data'!$B$1,'Raw Data'!$D:$D,"&lt;&gt;*ithdr*",'Raw Data'!$D:$D,"&lt;&gt;*ancel*",'Raw Data'!$P:$P,"--")
+
SUMIFS('Raw Data'!$AI:$AI, 'Raw Data'!$AN:$AN,"&lt;=" &amp;DATE(LEFT($AV$3, 4), MONTH("1 " &amp; AM$6 &amp; " " &amp; LEFT($AV$3, 4)) + 1, 0 ), 'Raw Data'!$AN:$AN,"&gt;" &amp;DATE(LEFT($AV$3, 4), MONTH("1 " &amp; AM$6 &amp; " " &amp; LEFT($AV$3, 4)), 0 ), 'Raw Data'!$J:$J, $A56, 'Raw Data'!$P:$P,""&amp;'Raw Data'!$B$1,'Raw Data'!$D:$D,"&lt;&gt;*ithdr*",'Raw Data'!$D:$D,"&lt;&gt;*ancel*")</f>
        <v>0</v>
      </c>
      <c r="AN67" s="73"/>
      <c r="AO67" s="73"/>
      <c r="AP67" s="77"/>
      <c r="AQ67" s="94">
        <f>SUMIFS('Raw Data'!$AI:$AI, 'Raw Data'!$AN:$AN,"&lt;=" &amp;DATE(LEFT($AV$3, 4), MONTH("1 " &amp; AQ$6 &amp; " " &amp; LEFT($AV$3, 4)) + 1, 0 ), 'Raw Data'!$AN:$AN,"&gt;" &amp;DATE(LEFT($AV$3, 4), MONTH("1 " &amp; AQ$6 &amp; " " &amp; LEFT($AV$3, 4)), 0 ), 'Raw Data'!$J:$J, $A56, 'Raw Data'!$O:$O,""&amp;'Raw Data'!$B$1,'Raw Data'!$D:$D,"&lt;&gt;*ithdr*",'Raw Data'!$D:$D,"&lt;&gt;*ancel*",'Raw Data'!$P:$P,"--")
+
SUMIFS('Raw Data'!$AI:$AI, 'Raw Data'!$AN:$AN,"&lt;=" &amp;DATE(LEFT($AV$3, 4), MONTH("1 " &amp; AQ$6 &amp; " " &amp; LEFT($AV$3, 4)) + 1, 0 ), 'Raw Data'!$AN:$AN,"&gt;" &amp;DATE(LEFT($AV$3, 4), MONTH("1 " &amp; AQ$6 &amp; " " &amp; LEFT($AV$3, 4)), 0 ), 'Raw Data'!$J:$J, $A56, 'Raw Data'!$P:$P,""&amp;'Raw Data'!$B$1,'Raw Data'!$D:$D,"&lt;&gt;*ithdr*",'Raw Data'!$D:$D,"&lt;&gt;*ancel*")</f>
        <v>0</v>
      </c>
      <c r="AR67" s="73"/>
      <c r="AS67" s="73"/>
      <c r="AT67" s="77"/>
      <c r="AU67" s="94">
        <f>SUMIFS('Raw Data'!$AI:$AI, 'Raw Data'!$AN:$AN,"&lt;=" &amp;DATE(MID($AV$3, 15, 4), MONTH("1 " &amp; AU$6 &amp; " " &amp; MID($AV$3, 15, 4)) + 1, 0 ), 'Raw Data'!$AN:$AN,"&gt;" &amp;DATE(MID($AV$3, 15, 4), MONTH("1 " &amp; AU$6 &amp; " " &amp; MID($AV$3, 15, 4)), 0 ), 'Raw Data'!$J:$J, $A56, 'Raw Data'!$O:$O,""&amp;'Raw Data'!$B$1,'Raw Data'!$D:$D,"&lt;&gt;*ithdr*",'Raw Data'!$D:$D,"&lt;&gt;*ancel*",'Raw Data'!$P:$P,"--")
+
SUMIFS('Raw Data'!$AI:$AI, 'Raw Data'!$AN:$AN,"&lt;=" &amp;DATE(MID($AV$3, 15, 4), MONTH("1 " &amp; AU$6 &amp; " " &amp; MID($AV$3, 15, 4)) + 1, 0 ), 'Raw Data'!$AN:$AN,"&gt;" &amp;DATE(MID($AV$3, 15, 4), MONTH("1 " &amp; AU$6 &amp; " " &amp; MID($AV$3, 15, 4)), 0 ), 'Raw Data'!$J:$J, $A56, 'Raw Data'!$P:$P,""&amp;'Raw Data'!$B$1,'Raw Data'!$D:$D,"&lt;&gt;*ithdr*",'Raw Data'!$D:$D,"&lt;&gt;*ancel*")</f>
        <v>0</v>
      </c>
      <c r="AV67" s="73"/>
      <c r="AW67" s="73"/>
      <c r="AX67" s="77"/>
      <c r="AY67" s="94">
        <f>SUMIFS('Raw Data'!$AI:$AI, 'Raw Data'!$AN:$AN,"&lt;=" &amp;DATE(MID($AV$3, 15, 4), MONTH("1 " &amp; AY$6 &amp; " " &amp; MID($AV$3, 15, 4)) + 1, 0 ), 'Raw Data'!$AN:$AN,"&gt;" &amp;DATE(MID($AV$3, 15, 4), MONTH("1 " &amp; AY$6 &amp; " " &amp; MID($AV$3, 15, 4)), 0 ), 'Raw Data'!$J:$J, $A56, 'Raw Data'!$O:$O,""&amp;'Raw Data'!$B$1,'Raw Data'!$D:$D,"&lt;&gt;*ithdr*",'Raw Data'!$D:$D,"&lt;&gt;*ancel*",'Raw Data'!$P:$P,"--")
+
SUMIFS('Raw Data'!$AI:$AI, 'Raw Data'!$AN:$AN,"&lt;=" &amp;DATE(MID($AV$3, 15, 4), MONTH("1 " &amp; AY$6 &amp; " " &amp; MID($AV$3, 15, 4)) + 1, 0 ), 'Raw Data'!$AN:$AN,"&gt;" &amp;DATE(MID($AV$3, 15, 4), MONTH("1 " &amp; AY$6 &amp; " " &amp; MID($AV$3, 15, 4)), 0 ), 'Raw Data'!$J:$J, $A56, 'Raw Data'!$P:$P,""&amp;'Raw Data'!$B$1,'Raw Data'!$D:$D,"&lt;&gt;*ithdr*",'Raw Data'!$D:$D,"&lt;&gt;*ancel*")</f>
        <v>0</v>
      </c>
      <c r="AZ67" s="73"/>
      <c r="BA67" s="73"/>
      <c r="BB67" s="77"/>
      <c r="BC67" s="94">
        <f>SUMIFS('Raw Data'!$AI:$AI, 'Raw Data'!$AN:$AN,"&lt;=" &amp;DATE(MID($AV$3, 15, 4), MONTH("1 " &amp; BC$6 &amp; " " &amp; MID($AV$3, 15, 4)) + 1, 0 ), 'Raw Data'!$AN:$AN,"&gt;" &amp;DATE(MID($AV$3, 15, 4), MONTH("1 " &amp; BC$6 &amp; " " &amp; MID($AV$3, 15, 4)), 0 ), 'Raw Data'!$J:$J, $A56, 'Raw Data'!$O:$O,""&amp;'Raw Data'!$B$1,'Raw Data'!$D:$D,"&lt;&gt;*ithdr*",'Raw Data'!$D:$D,"&lt;&gt;*ancel*",'Raw Data'!$P:$P,"--")
+
SUMIFS('Raw Data'!$AI:$AI, 'Raw Data'!$AN:$AN,"&lt;=" &amp;DATE(MID($AV$3, 15, 4), MONTH("1 " &amp; BC$6 &amp; " " &amp; MID($AV$3, 15, 4)) + 1, 0 ), 'Raw Data'!$AN:$AN,"&gt;" &amp;DATE(MID($AV$3, 15, 4), MONTH("1 " &amp; BC$6 &amp; " " &amp; MID($AV$3, 15, 4)), 0 ), 'Raw Data'!$J:$J, $A56, 'Raw Data'!$P:$P,""&amp;'Raw Data'!$B$1,'Raw Data'!$D:$D,"&lt;&gt;*ithdr*",'Raw Data'!$D:$D,"&lt;&gt;*ancel*")</f>
        <v>0</v>
      </c>
      <c r="BD67" s="73"/>
      <c r="BE67" s="73"/>
      <c r="BF67" s="77"/>
    </row>
    <row r="68" ht="12.75" customHeight="1">
      <c r="A68" s="114" t="s">
        <v>206</v>
      </c>
      <c r="B68" s="73"/>
      <c r="C68" s="73"/>
      <c r="D68" s="73"/>
      <c r="E68" s="73"/>
      <c r="F68" s="73"/>
      <c r="G68" s="73"/>
      <c r="H68" s="73"/>
      <c r="I68" s="73"/>
      <c r="J68" s="77"/>
      <c r="K68" s="94">
        <f>SUMIFS('Raw Data'!$AI:$AI, 'Raw Data'!$AN:$AN,"&lt;=" &amp;DATE(LEFT($AV$3, 4), MONTH("1 " &amp; K$6 &amp; " " &amp; LEFT($AV$3, 4)) + 1, 0 ), 'Raw Data'!$AN:$AN,"&gt;" &amp;DATE(LEFT($AV$3, 4), MONTH("1 " &amp; K$6 &amp; " " &amp; LEFT($AV$3, 4)), 0 ), 'Raw Data'!$J:$J, $A56, 'Raw Data'!$H:$H, "Ear*", 'Raw Data'!$O:$O,""&amp;'Raw Data'!$B$1,'Raw Data'!$D:$D,"&lt;&gt;*ithdr*",'Raw Data'!$D:$D,"&lt;&gt;*ancel*",'Raw Data'!$P:$P,"--")
+
SUMIFS('Raw Data'!$AI:$AI, 'Raw Data'!$AN:$AN,"&lt;=" &amp;DATE(LEFT($AV$3, 4), MONTH("1 " &amp; K$6 &amp; " " &amp; LEFT($AV$3, 4)) + 1, 0 ), 'Raw Data'!$AN:$AN,"&gt;" &amp;DATE(LEFT($AV$3, 4), MONTH("1 " &amp; K$6 &amp; " " &amp; LEFT($AV$3, 4)), 0 ), 'Raw Data'!$J:$J, $A56, 'Raw Data'!$H:$H, "Ear*", 'Raw Data'!$P:$P,""&amp;'Raw Data'!$B$1,'Raw Data'!$D:$D,"&lt;&gt;*ithdr*",'Raw Data'!$D:$D,"&lt;&gt;*ancel*")</f>
        <v>0</v>
      </c>
      <c r="L68" s="73"/>
      <c r="M68" s="73"/>
      <c r="N68" s="77"/>
      <c r="O68" s="94">
        <f>SUMIFS('Raw Data'!$AI:$AI, 'Raw Data'!$AN:$AN,"&lt;=" &amp;DATE(LEFT($AV$3, 4), MONTH("1 " &amp; O$6 &amp; " " &amp; LEFT($AV$3, 4)) + 1, 0 ), 'Raw Data'!$AN:$AN,"&gt;" &amp;DATE(LEFT($AV$3, 4), MONTH("1 " &amp; O$6 &amp; " " &amp; LEFT($AV$3, 4)), 0 ), 'Raw Data'!$J:$J, $A56, 'Raw Data'!$H:$H, "Ear*", 'Raw Data'!$O:$O,""&amp;'Raw Data'!$B$1,'Raw Data'!$D:$D,"&lt;&gt;*ithdr*",'Raw Data'!$D:$D,"&lt;&gt;*ancel*",'Raw Data'!$P:$P,"--")
+
SUMIFS('Raw Data'!$AI:$AI, 'Raw Data'!$AN:$AN,"&lt;=" &amp;DATE(LEFT($AV$3, 4), MONTH("1 " &amp; O$6 &amp; " " &amp; LEFT($AV$3, 4)) + 1, 0 ), 'Raw Data'!$AN:$AN,"&gt;" &amp;DATE(LEFT($AV$3, 4), MONTH("1 " &amp; O$6 &amp; " " &amp; LEFT($AV$3, 4)), 0 ), 'Raw Data'!$J:$J, $A56, 'Raw Data'!$H:$H, "Ear*", 'Raw Data'!$P:$P,""&amp;'Raw Data'!$B$1,'Raw Data'!$D:$D,"&lt;&gt;*ithdr*",'Raw Data'!$D:$D,"&lt;&gt;*ancel*")</f>
        <v>0</v>
      </c>
      <c r="P68" s="73"/>
      <c r="Q68" s="73"/>
      <c r="R68" s="77"/>
      <c r="S68" s="94">
        <f>SUMIFS('Raw Data'!$AI:$AI, 'Raw Data'!$AN:$AN,"&lt;=" &amp;DATE(LEFT($AV$3, 4), MONTH("1 " &amp; S$6 &amp; " " &amp; LEFT($AV$3, 4)) + 1, 0 ), 'Raw Data'!$AN:$AN,"&gt;" &amp;DATE(LEFT($AV$3, 4), MONTH("1 " &amp; S$6 &amp; " " &amp; LEFT($AV$3, 4)), 0 ), 'Raw Data'!$J:$J, $A56, 'Raw Data'!$H:$H, "Ear*", 'Raw Data'!$O:$O,""&amp;'Raw Data'!$B$1,'Raw Data'!$D:$D,"&lt;&gt;*ithdr*",'Raw Data'!$D:$D,"&lt;&gt;*ancel*",'Raw Data'!$P:$P,"--")
+
SUMIFS('Raw Data'!$AI:$AI, 'Raw Data'!$AN:$AN,"&lt;=" &amp;DATE(LEFT($AV$3, 4), MONTH("1 " &amp; S$6 &amp; " " &amp; LEFT($AV$3, 4)) + 1, 0 ), 'Raw Data'!$AN:$AN,"&gt;" &amp;DATE(LEFT($AV$3, 4), MONTH("1 " &amp; S$6 &amp; " " &amp; LEFT($AV$3, 4)), 0 ), 'Raw Data'!$J:$J, $A56, 'Raw Data'!$H:$H, "Ear*", 'Raw Data'!$P:$P,""&amp;'Raw Data'!$B$1,'Raw Data'!$D:$D,"&lt;&gt;*ithdr*",'Raw Data'!$D:$D,"&lt;&gt;*ancel*")</f>
        <v>0</v>
      </c>
      <c r="T68" s="73"/>
      <c r="U68" s="73"/>
      <c r="V68" s="77"/>
      <c r="W68" s="94">
        <f>SUMIFS('Raw Data'!$AI:$AI, 'Raw Data'!$AN:$AN,"&lt;=" &amp;DATE(LEFT($AV$3, 4), MONTH("1 " &amp; W$6 &amp; " " &amp; LEFT($AV$3, 4)) + 1, 0 ), 'Raw Data'!$AN:$AN,"&gt;" &amp;DATE(LEFT($AV$3, 4), MONTH("1 " &amp; W$6 &amp; " " &amp; LEFT($AV$3, 4)), 0 ), 'Raw Data'!$J:$J, $A56, 'Raw Data'!$H:$H, "Ear*", 'Raw Data'!$O:$O,""&amp;'Raw Data'!$B$1,'Raw Data'!$D:$D,"&lt;&gt;*ithdr*",'Raw Data'!$D:$D,"&lt;&gt;*ancel*",'Raw Data'!$P:$P,"--")
+
SUMIFS('Raw Data'!$AI:$AI, 'Raw Data'!$AN:$AN,"&lt;=" &amp;DATE(LEFT($AV$3, 4), MONTH("1 " &amp; W$6 &amp; " " &amp; LEFT($AV$3, 4)) + 1, 0 ), 'Raw Data'!$AN:$AN,"&gt;" &amp;DATE(LEFT($AV$3, 4), MONTH("1 " &amp; W$6 &amp; " " &amp; LEFT($AV$3, 4)), 0 ), 'Raw Data'!$J:$J, $A56, 'Raw Data'!$H:$H, "Ear*", 'Raw Data'!$P:$P,""&amp;'Raw Data'!$B$1,'Raw Data'!$D:$D,"&lt;&gt;*ithdr*",'Raw Data'!$D:$D,"&lt;&gt;*ancel*")</f>
        <v>0</v>
      </c>
      <c r="X68" s="73"/>
      <c r="Y68" s="73"/>
      <c r="Z68" s="77"/>
      <c r="AA68" s="94">
        <f>SUMIFS('Raw Data'!$AI:$AI, 'Raw Data'!$AN:$AN,"&lt;=" &amp;DATE(LEFT($AV$3, 4), MONTH("1 " &amp; AA$6 &amp; " " &amp; LEFT($AV$3, 4)) + 1, 0 ), 'Raw Data'!$AN:$AN,"&gt;" &amp;DATE(LEFT($AV$3, 4), MONTH("1 " &amp; AA$6 &amp; " " &amp; LEFT($AV$3, 4)), 0 ), 'Raw Data'!$J:$J, $A56, 'Raw Data'!$H:$H, "Ear*", 'Raw Data'!$O:$O,""&amp;'Raw Data'!$B$1,'Raw Data'!$D:$D,"&lt;&gt;*ithdr*",'Raw Data'!$D:$D,"&lt;&gt;*ancel*",'Raw Data'!$P:$P,"--")
+
SUMIFS('Raw Data'!$AI:$AI, 'Raw Data'!$AN:$AN,"&lt;=" &amp;DATE(LEFT($AV$3, 4), MONTH("1 " &amp; AA$6 &amp; " " &amp; LEFT($AV$3, 4)) + 1, 0 ), 'Raw Data'!$AN:$AN,"&gt;" &amp;DATE(LEFT($AV$3, 4), MONTH("1 " &amp; AA$6 &amp; " " &amp; LEFT($AV$3, 4)), 0 ), 'Raw Data'!$J:$J, $A56, 'Raw Data'!$H:$H, "Ear*", 'Raw Data'!$P:$P,""&amp;'Raw Data'!$B$1,'Raw Data'!$D:$D,"&lt;&gt;*ithdr*",'Raw Data'!$D:$D,"&lt;&gt;*ancel*")</f>
        <v>0</v>
      </c>
      <c r="AB68" s="73"/>
      <c r="AC68" s="73"/>
      <c r="AD68" s="77"/>
      <c r="AE68" s="94">
        <f>SUMIFS('Raw Data'!$AI:$AI, 'Raw Data'!$AN:$AN,"&lt;=" &amp;DATE(LEFT($AV$3, 4), MONTH("1 " &amp; AE$6 &amp; " " &amp; LEFT($AV$3, 4)) + 1, 0 ), 'Raw Data'!$AN:$AN,"&gt;" &amp;DATE(LEFT($AV$3, 4), MONTH("1 " &amp; AE$6 &amp; " " &amp; LEFT($AV$3, 4)), 0 ), 'Raw Data'!$J:$J, $A56, 'Raw Data'!$H:$H, "Ear*", 'Raw Data'!$O:$O,""&amp;'Raw Data'!$B$1,'Raw Data'!$D:$D,"&lt;&gt;*ithdr*",'Raw Data'!$D:$D,"&lt;&gt;*ancel*",'Raw Data'!$P:$P,"--")
+
SUMIFS('Raw Data'!$AI:$AI, 'Raw Data'!$AN:$AN,"&lt;=" &amp;DATE(LEFT($AV$3, 4), MONTH("1 " &amp; AE$6 &amp; " " &amp; LEFT($AV$3, 4)) + 1, 0 ), 'Raw Data'!$AN:$AN,"&gt;" &amp;DATE(LEFT($AV$3, 4), MONTH("1 " &amp; AE$6 &amp; " " &amp; LEFT($AV$3, 4)), 0 ), 'Raw Data'!$J:$J, $A56, 'Raw Data'!$H:$H, "Ear*", 'Raw Data'!$P:$P,""&amp;'Raw Data'!$B$1,'Raw Data'!$D:$D,"&lt;&gt;*ithdr*",'Raw Data'!$D:$D,"&lt;&gt;*ancel*")</f>
        <v>0</v>
      </c>
      <c r="AF68" s="73"/>
      <c r="AG68" s="73"/>
      <c r="AH68" s="77"/>
      <c r="AI68" s="94">
        <f>SUMIFS('Raw Data'!$AI:$AI, 'Raw Data'!$AN:$AN,"&lt;=" &amp;DATE(LEFT($AV$3, 4), MONTH("1 " &amp; AI$6 &amp; " " &amp; LEFT($AV$3, 4)) + 1, 0 ), 'Raw Data'!$AN:$AN,"&gt;" &amp;DATE(LEFT($AV$3, 4), MONTH("1 " &amp; AI$6 &amp; " " &amp; LEFT($AV$3, 4)), 0 ), 'Raw Data'!$J:$J, $A56, 'Raw Data'!$H:$H, "Ear*", 'Raw Data'!$O:$O,""&amp;'Raw Data'!$B$1,'Raw Data'!$D:$D,"&lt;&gt;*ithdr*",'Raw Data'!$D:$D,"&lt;&gt;*ancel*",'Raw Data'!$P:$P,"--")
+
SUMIFS('Raw Data'!$AI:$AI, 'Raw Data'!$AN:$AN,"&lt;=" &amp;DATE(LEFT($AV$3, 4), MONTH("1 " &amp; AI$6 &amp; " " &amp; LEFT($AV$3, 4)) + 1, 0 ), 'Raw Data'!$AN:$AN,"&gt;" &amp;DATE(LEFT($AV$3, 4), MONTH("1 " &amp; AI$6 &amp; " " &amp; LEFT($AV$3, 4)), 0 ), 'Raw Data'!$J:$J, $A56, 'Raw Data'!$H:$H, "Ear*", 'Raw Data'!$P:$P,""&amp;'Raw Data'!$B$1,'Raw Data'!$D:$D,"&lt;&gt;*ithdr*",'Raw Data'!$D:$D,"&lt;&gt;*ancel*")</f>
        <v>0</v>
      </c>
      <c r="AJ68" s="73"/>
      <c r="AK68" s="73"/>
      <c r="AL68" s="77"/>
      <c r="AM68" s="94">
        <f>SUMIFS('Raw Data'!$AI:$AI, 'Raw Data'!$AN:$AN,"&lt;=" &amp;DATE(LEFT($AV$3, 4), MONTH("1 " &amp; AM$6 &amp; " " &amp; LEFT($AV$3, 4)) + 1, 0 ), 'Raw Data'!$AN:$AN,"&gt;" &amp;DATE(LEFT($AV$3, 4), MONTH("1 " &amp; AM$6 &amp; " " &amp; LEFT($AV$3, 4)), 0 ), 'Raw Data'!$J:$J, $A56, 'Raw Data'!$H:$H, "Ear*", 'Raw Data'!$O:$O,""&amp;'Raw Data'!$B$1,'Raw Data'!$D:$D,"&lt;&gt;*ithdr*",'Raw Data'!$D:$D,"&lt;&gt;*ancel*",'Raw Data'!$P:$P,"--")
+
SUMIFS('Raw Data'!$AI:$AI, 'Raw Data'!$AN:$AN,"&lt;=" &amp;DATE(LEFT($AV$3, 4), MONTH("1 " &amp; AM$6 &amp; " " &amp; LEFT($AV$3, 4)) + 1, 0 ), 'Raw Data'!$AN:$AN,"&gt;" &amp;DATE(LEFT($AV$3, 4), MONTH("1 " &amp; AM$6 &amp; " " &amp; LEFT($AV$3, 4)), 0 ), 'Raw Data'!$J:$J, $A56, 'Raw Data'!$H:$H, "Ear*", 'Raw Data'!$P:$P,""&amp;'Raw Data'!$B$1,'Raw Data'!$D:$D,"&lt;&gt;*ithdr*",'Raw Data'!$D:$D,"&lt;&gt;*ancel*")</f>
        <v>0</v>
      </c>
      <c r="AN68" s="73"/>
      <c r="AO68" s="73"/>
      <c r="AP68" s="77"/>
      <c r="AQ68" s="94">
        <f>SUMIFS('Raw Data'!$AI:$AI, 'Raw Data'!$AN:$AN,"&lt;=" &amp;DATE(LEFT($AV$3, 4), MONTH("1 " &amp; AQ$6 &amp; " " &amp; LEFT($AV$3, 4)) + 1, 0 ), 'Raw Data'!$AN:$AN,"&gt;" &amp;DATE(LEFT($AV$3, 4), MONTH("1 " &amp; AQ$6 &amp; " " &amp; LEFT($AV$3, 4)), 0 ), 'Raw Data'!$J:$J, $A56, 'Raw Data'!$H:$H, "Ear*", 'Raw Data'!$O:$O,""&amp;'Raw Data'!$B$1,'Raw Data'!$D:$D,"&lt;&gt;*ithdr*",'Raw Data'!$D:$D,"&lt;&gt;*ancel*",'Raw Data'!$P:$P,"--")
+
SUMIFS('Raw Data'!$AI:$AI, 'Raw Data'!$AN:$AN,"&lt;=" &amp;DATE(LEFT($AV$3, 4), MONTH("1 " &amp; AQ$6 &amp; " " &amp; LEFT($AV$3, 4)) + 1, 0 ), 'Raw Data'!$AN:$AN,"&gt;" &amp;DATE(LEFT($AV$3, 4), MONTH("1 " &amp; AQ$6 &amp; " " &amp; LEFT($AV$3, 4)), 0 ), 'Raw Data'!$J:$J, $A56, 'Raw Data'!$H:$H, "Ear*", 'Raw Data'!$P:$P,""&amp;'Raw Data'!$B$1,'Raw Data'!$D:$D,"&lt;&gt;*ithdr*",'Raw Data'!$D:$D,"&lt;&gt;*ancel*")</f>
        <v>0</v>
      </c>
      <c r="AR68" s="73"/>
      <c r="AS68" s="73"/>
      <c r="AT68" s="77"/>
      <c r="AU68" s="94">
        <f>SUMIFS('Raw Data'!$AI:$AI, 'Raw Data'!$AN:$AN,"&lt;=" &amp;DATE(MID($AV$3, 15, 4), MONTH("1 " &amp; AU$6 &amp; " " &amp; MID($AV$3, 15, 4)) + 1, 0 ), 'Raw Data'!$AN:$AN,"&gt;" &amp;DATE(MID($AV$3, 15, 4), MONTH("1 " &amp; AU$6 &amp; " " &amp; MID($AV$3, 15, 4)), 0 ), 'Raw Data'!$J:$J, $A56, 'Raw Data'!$H:$H, "Ear*", 'Raw Data'!$O:$O,""&amp;'Raw Data'!$B$1,'Raw Data'!$D:$D,"&lt;&gt;*ithdr*",'Raw Data'!$D:$D,"&lt;&gt;*ancel*",'Raw Data'!$P:$P,"--")
+
SUMIFS('Raw Data'!$AI:$AI, 'Raw Data'!$AN:$AN,"&lt;=" &amp;DATE(MID($AV$3, 15, 4), MONTH("1 " &amp; AU$6 &amp; " " &amp; MID($AV$3, 15, 4)) + 1, 0 ), 'Raw Data'!$AN:$AN,"&gt;" &amp;DATE(MID($AV$3, 15, 4), MONTH("1 " &amp; AU$6 &amp; " " &amp; MID($AV$3, 15, 4)), 0 ), 'Raw Data'!$J:$J, $A56, 'Raw Data'!$H:$H, "Ear*", 'Raw Data'!$P:$P,""&amp;'Raw Data'!$B$1,'Raw Data'!$D:$D,"&lt;&gt;*ithdr*",'Raw Data'!$D:$D,"&lt;&gt;*ancel*")</f>
        <v>0</v>
      </c>
      <c r="AV68" s="73"/>
      <c r="AW68" s="73"/>
      <c r="AX68" s="77"/>
      <c r="AY68" s="94">
        <f>SUMIFS('Raw Data'!$AI:$AI, 'Raw Data'!$AN:$AN,"&lt;=" &amp;DATE(MID($AV$3, 15, 4), MONTH("1 " &amp; AY$6 &amp; " " &amp; MID($AV$3, 15, 4)) + 1, 0 ), 'Raw Data'!$AN:$AN,"&gt;" &amp;DATE(MID($AV$3, 15, 4), MONTH("1 " &amp; AY$6 &amp; " " &amp; MID($AV$3, 15, 4)), 0 ), 'Raw Data'!$J:$J, $A56, 'Raw Data'!$H:$H, "Ear*", 'Raw Data'!$O:$O,""&amp;'Raw Data'!$B$1,'Raw Data'!$D:$D,"&lt;&gt;*ithdr*",'Raw Data'!$D:$D,"&lt;&gt;*ancel*",'Raw Data'!$P:$P,"--")
+
SUMIFS('Raw Data'!$AI:$AI, 'Raw Data'!$AN:$AN,"&lt;=" &amp;DATE(MID($AV$3, 15, 4), MONTH("1 " &amp; AY$6 &amp; " " &amp; MID($AV$3, 15, 4)) + 1, 0 ), 'Raw Data'!$AN:$AN,"&gt;" &amp;DATE(MID($AV$3, 15, 4), MONTH("1 " &amp; AY$6 &amp; " " &amp; MID($AV$3, 15, 4)), 0 ), 'Raw Data'!$J:$J, $A56, 'Raw Data'!$H:$H, "Ear*", 'Raw Data'!$P:$P,""&amp;'Raw Data'!$B$1,'Raw Data'!$D:$D,"&lt;&gt;*ithdr*",'Raw Data'!$D:$D,"&lt;&gt;*ancel*")</f>
        <v>0</v>
      </c>
      <c r="AZ68" s="73"/>
      <c r="BA68" s="73"/>
      <c r="BB68" s="77"/>
      <c r="BC68" s="94">
        <f>SUMIFS('Raw Data'!$AI:$AI, 'Raw Data'!$AN:$AN,"&lt;=" &amp;DATE(MID($AV$3, 15, 4), MONTH("1 " &amp; BC$6 &amp; " " &amp; MID($AV$3, 15, 4)) + 1, 0 ), 'Raw Data'!$AN:$AN,"&gt;" &amp;DATE(MID($AV$3, 15, 4), MONTH("1 " &amp; BC$6 &amp; " " &amp; MID($AV$3, 15, 4)), 0 ), 'Raw Data'!$J:$J, $A56, 'Raw Data'!$H:$H, "Ear*", 'Raw Data'!$O:$O,""&amp;'Raw Data'!$B$1,'Raw Data'!$D:$D,"&lt;&gt;*ithdr*",'Raw Data'!$D:$D,"&lt;&gt;*ancel*",'Raw Data'!$P:$P,"--")
+
SUMIFS('Raw Data'!$AI:$AI, 'Raw Data'!$AN:$AN,"&lt;=" &amp;DATE(MID($AV$3, 15, 4), MONTH("1 " &amp; BC$6 &amp; " " &amp; MID($AV$3, 15, 4)) + 1, 0 ), 'Raw Data'!$AN:$AN,"&gt;" &amp;DATE(MID($AV$3, 15, 4), MONTH("1 " &amp; BC$6 &amp; " " &amp; MID($AV$3, 15, 4)), 0 ), 'Raw Data'!$J:$J, $A56, 'Raw Data'!$H:$H, "Ear*", 'Raw Data'!$P:$P,""&amp;'Raw Data'!$B$1,'Raw Data'!$D:$D,"&lt;&gt;*ithdr*",'Raw Data'!$D:$D,"&lt;&gt;*ancel*")</f>
        <v>0</v>
      </c>
      <c r="BD68" s="73"/>
      <c r="BE68" s="73"/>
      <c r="BF68" s="77"/>
    </row>
    <row r="69" ht="12.75" customHeight="1">
      <c r="A69" s="114" t="s">
        <v>207</v>
      </c>
      <c r="B69" s="73"/>
      <c r="C69" s="73"/>
      <c r="D69" s="73"/>
      <c r="E69" s="73"/>
      <c r="F69" s="73"/>
      <c r="G69" s="73"/>
      <c r="H69" s="73"/>
      <c r="I69" s="73"/>
      <c r="J69" s="77"/>
      <c r="K69" s="94">
        <f>SUMIFS('Raw Data'!$AI:$AI, 'Raw Data'!$AN:$AN,"&lt;=" &amp;DATE(LEFT($AV$3, 4), MONTH("1 " &amp; K$6 &amp; " " &amp; LEFT($AV$3, 4)) + 1, 0 ), 'Raw Data'!$AN:$AN,"&gt;" &amp;DATE(LEFT($AV$3, 4), MONTH("1 " &amp; K$6 &amp; " " &amp; LEFT($AV$3, 4)), 0 ), 'Raw Data'!$J:$J, $A56, 'Raw Data'!$H:$H, "Non*", 'Raw Data'!$O:$O,""&amp;'Raw Data'!$B$1,'Raw Data'!$D:$D,"&lt;&gt;*ithdr*",'Raw Data'!$D:$D,"&lt;&gt;*ancel*",'Raw Data'!$P:$P,"--")
+
SUMIFS('Raw Data'!$AI:$AI, 'Raw Data'!$AN:$AN,"&lt;=" &amp;DATE(LEFT($AV$3, 4), MONTH("1 " &amp; K$6 &amp; " " &amp; LEFT($AV$3, 4)) + 1, 0 ), 'Raw Data'!$AN:$AN,"&gt;" &amp;DATE(LEFT($AV$3, 4), MONTH("1 " &amp; K$6 &amp; " " &amp; LEFT($AV$3, 4)), 0 ), 'Raw Data'!$J:$J, $A56, 'Raw Data'!$H:$H, "Non*", 'Raw Data'!$P:$P,""&amp;'Raw Data'!$B$1,'Raw Data'!$D:$D,"&lt;&gt;*ithdr*",'Raw Data'!$D:$D,"&lt;&gt;*ancel*")</f>
        <v>0</v>
      </c>
      <c r="L69" s="73"/>
      <c r="M69" s="73"/>
      <c r="N69" s="77"/>
      <c r="O69" s="94">
        <f>SUMIFS('Raw Data'!$AI:$AI, 'Raw Data'!$AN:$AN,"&lt;=" &amp;DATE(LEFT($AV$3, 4), MONTH("1 " &amp; O$6 &amp; " " &amp; LEFT($AV$3, 4)) + 1, 0 ), 'Raw Data'!$AN:$AN,"&gt;" &amp;DATE(LEFT($AV$3, 4), MONTH("1 " &amp; O$6 &amp; " " &amp; LEFT($AV$3, 4)), 0 ), 'Raw Data'!$J:$J, $A56, 'Raw Data'!$H:$H, "Non*", 'Raw Data'!$O:$O,""&amp;'Raw Data'!$B$1,'Raw Data'!$D:$D,"&lt;&gt;*ithdr*",'Raw Data'!$D:$D,"&lt;&gt;*ancel*",'Raw Data'!$P:$P,"--")
+
SUMIFS('Raw Data'!$AI:$AI, 'Raw Data'!$AN:$AN,"&lt;=" &amp;DATE(LEFT($AV$3, 4), MONTH("1 " &amp; O$6 &amp; " " &amp; LEFT($AV$3, 4)) + 1, 0 ), 'Raw Data'!$AN:$AN,"&gt;" &amp;DATE(LEFT($AV$3, 4), MONTH("1 " &amp; O$6 &amp; " " &amp; LEFT($AV$3, 4)), 0 ), 'Raw Data'!$J:$J, $A56, 'Raw Data'!$H:$H, "Non*", 'Raw Data'!$P:$P,""&amp;'Raw Data'!$B$1,'Raw Data'!$D:$D,"&lt;&gt;*ithdr*",'Raw Data'!$D:$D,"&lt;&gt;*ancel*")</f>
        <v>0</v>
      </c>
      <c r="P69" s="73"/>
      <c r="Q69" s="73"/>
      <c r="R69" s="77"/>
      <c r="S69" s="94">
        <f>SUMIFS('Raw Data'!$AI:$AI, 'Raw Data'!$AN:$AN,"&lt;=" &amp;DATE(LEFT($AV$3, 4), MONTH("1 " &amp; S$6 &amp; " " &amp; LEFT($AV$3, 4)) + 1, 0 ), 'Raw Data'!$AN:$AN,"&gt;" &amp;DATE(LEFT($AV$3, 4), MONTH("1 " &amp; S$6 &amp; " " &amp; LEFT($AV$3, 4)), 0 ), 'Raw Data'!$J:$J, $A56, 'Raw Data'!$H:$H, "Non*", 'Raw Data'!$O:$O,""&amp;'Raw Data'!$B$1,'Raw Data'!$D:$D,"&lt;&gt;*ithdr*",'Raw Data'!$D:$D,"&lt;&gt;*ancel*",'Raw Data'!$P:$P,"--")
+
SUMIFS('Raw Data'!$AI:$AI, 'Raw Data'!$AN:$AN,"&lt;=" &amp;DATE(LEFT($AV$3, 4), MONTH("1 " &amp; S$6 &amp; " " &amp; LEFT($AV$3, 4)) + 1, 0 ), 'Raw Data'!$AN:$AN,"&gt;" &amp;DATE(LEFT($AV$3, 4), MONTH("1 " &amp; S$6 &amp; " " &amp; LEFT($AV$3, 4)), 0 ), 'Raw Data'!$J:$J, $A56, 'Raw Data'!$H:$H, "Non*", 'Raw Data'!$P:$P,""&amp;'Raw Data'!$B$1,'Raw Data'!$D:$D,"&lt;&gt;*ithdr*",'Raw Data'!$D:$D,"&lt;&gt;*ancel*")</f>
        <v>0</v>
      </c>
      <c r="T69" s="73"/>
      <c r="U69" s="73"/>
      <c r="V69" s="77"/>
      <c r="W69" s="94">
        <f>SUMIFS('Raw Data'!$AI:$AI, 'Raw Data'!$AN:$AN,"&lt;=" &amp;DATE(LEFT($AV$3, 4), MONTH("1 " &amp; W$6 &amp; " " &amp; LEFT($AV$3, 4)) + 1, 0 ), 'Raw Data'!$AN:$AN,"&gt;" &amp;DATE(LEFT($AV$3, 4), MONTH("1 " &amp; W$6 &amp; " " &amp; LEFT($AV$3, 4)), 0 ), 'Raw Data'!$J:$J, $A56, 'Raw Data'!$H:$H, "Non*", 'Raw Data'!$O:$O,""&amp;'Raw Data'!$B$1,'Raw Data'!$D:$D,"&lt;&gt;*ithdr*",'Raw Data'!$D:$D,"&lt;&gt;*ancel*",'Raw Data'!$P:$P,"--")
+
SUMIFS('Raw Data'!$AI:$AI, 'Raw Data'!$AN:$AN,"&lt;=" &amp;DATE(LEFT($AV$3, 4), MONTH("1 " &amp; W$6 &amp; " " &amp; LEFT($AV$3, 4)) + 1, 0 ), 'Raw Data'!$AN:$AN,"&gt;" &amp;DATE(LEFT($AV$3, 4), MONTH("1 " &amp; W$6 &amp; " " &amp; LEFT($AV$3, 4)), 0 ), 'Raw Data'!$J:$J, $A56, 'Raw Data'!$H:$H, "Non*", 'Raw Data'!$P:$P,""&amp;'Raw Data'!$B$1,'Raw Data'!$D:$D,"&lt;&gt;*ithdr*",'Raw Data'!$D:$D,"&lt;&gt;*ancel*")</f>
        <v>0</v>
      </c>
      <c r="X69" s="73"/>
      <c r="Y69" s="73"/>
      <c r="Z69" s="77"/>
      <c r="AA69" s="94">
        <f>SUMIFS('Raw Data'!$AI:$AI, 'Raw Data'!$AN:$AN,"&lt;=" &amp;DATE(LEFT($AV$3, 4), MONTH("1 " &amp; AA$6 &amp; " " &amp; LEFT($AV$3, 4)) + 1, 0 ), 'Raw Data'!$AN:$AN,"&gt;" &amp;DATE(LEFT($AV$3, 4), MONTH("1 " &amp; AA$6 &amp; " " &amp; LEFT($AV$3, 4)), 0 ), 'Raw Data'!$J:$J, $A56, 'Raw Data'!$H:$H, "Non*", 'Raw Data'!$O:$O,""&amp;'Raw Data'!$B$1,'Raw Data'!$D:$D,"&lt;&gt;*ithdr*",'Raw Data'!$D:$D,"&lt;&gt;*ancel*",'Raw Data'!$P:$P,"--")
+
SUMIFS('Raw Data'!$AI:$AI, 'Raw Data'!$AN:$AN,"&lt;=" &amp;DATE(LEFT($AV$3, 4), MONTH("1 " &amp; AA$6 &amp; " " &amp; LEFT($AV$3, 4)) + 1, 0 ), 'Raw Data'!$AN:$AN,"&gt;" &amp;DATE(LEFT($AV$3, 4), MONTH("1 " &amp; AA$6 &amp; " " &amp; LEFT($AV$3, 4)), 0 ), 'Raw Data'!$J:$J, $A56, 'Raw Data'!$H:$H, "Non*", 'Raw Data'!$P:$P,""&amp;'Raw Data'!$B$1,'Raw Data'!$D:$D,"&lt;&gt;*ithdr*",'Raw Data'!$D:$D,"&lt;&gt;*ancel*")</f>
        <v>0</v>
      </c>
      <c r="AB69" s="73"/>
      <c r="AC69" s="73"/>
      <c r="AD69" s="77"/>
      <c r="AE69" s="94">
        <f>SUMIFS('Raw Data'!$AI:$AI, 'Raw Data'!$AN:$AN,"&lt;=" &amp;DATE(LEFT($AV$3, 4), MONTH("1 " &amp; AE$6 &amp; " " &amp; LEFT($AV$3, 4)) + 1, 0 ), 'Raw Data'!$AN:$AN,"&gt;" &amp;DATE(LEFT($AV$3, 4), MONTH("1 " &amp; AE$6 &amp; " " &amp; LEFT($AV$3, 4)), 0 ), 'Raw Data'!$J:$J, $A56, 'Raw Data'!$H:$H, "Non*", 'Raw Data'!$O:$O,""&amp;'Raw Data'!$B$1,'Raw Data'!$D:$D,"&lt;&gt;*ithdr*",'Raw Data'!$D:$D,"&lt;&gt;*ancel*",'Raw Data'!$P:$P,"--")
+
SUMIFS('Raw Data'!$AI:$AI, 'Raw Data'!$AN:$AN,"&lt;=" &amp;DATE(LEFT($AV$3, 4), MONTH("1 " &amp; AE$6 &amp; " " &amp; LEFT($AV$3, 4)) + 1, 0 ), 'Raw Data'!$AN:$AN,"&gt;" &amp;DATE(LEFT($AV$3, 4), MONTH("1 " &amp; AE$6 &amp; " " &amp; LEFT($AV$3, 4)), 0 ), 'Raw Data'!$J:$J, $A56, 'Raw Data'!$H:$H, "Non*", 'Raw Data'!$P:$P,""&amp;'Raw Data'!$B$1,'Raw Data'!$D:$D,"&lt;&gt;*ithdr*",'Raw Data'!$D:$D,"&lt;&gt;*ancel*")</f>
        <v>0</v>
      </c>
      <c r="AF69" s="73"/>
      <c r="AG69" s="73"/>
      <c r="AH69" s="77"/>
      <c r="AI69" s="94">
        <f>SUMIFS('Raw Data'!$AI:$AI, 'Raw Data'!$AN:$AN,"&lt;=" &amp;DATE(LEFT($AV$3, 4), MONTH("1 " &amp; AI$6 &amp; " " &amp; LEFT($AV$3, 4)) + 1, 0 ), 'Raw Data'!$AN:$AN,"&gt;" &amp;DATE(LEFT($AV$3, 4), MONTH("1 " &amp; AI$6 &amp; " " &amp; LEFT($AV$3, 4)), 0 ), 'Raw Data'!$J:$J, $A56, 'Raw Data'!$H:$H, "Non*", 'Raw Data'!$O:$O,""&amp;'Raw Data'!$B$1,'Raw Data'!$D:$D,"&lt;&gt;*ithdr*",'Raw Data'!$D:$D,"&lt;&gt;*ancel*",'Raw Data'!$P:$P,"--")
+
SUMIFS('Raw Data'!$AI:$AI, 'Raw Data'!$AN:$AN,"&lt;=" &amp;DATE(LEFT($AV$3, 4), MONTH("1 " &amp; AI$6 &amp; " " &amp; LEFT($AV$3, 4)) + 1, 0 ), 'Raw Data'!$AN:$AN,"&gt;" &amp;DATE(LEFT($AV$3, 4), MONTH("1 " &amp; AI$6 &amp; " " &amp; LEFT($AV$3, 4)), 0 ), 'Raw Data'!$J:$J, $A56, 'Raw Data'!$H:$H, "Non*", 'Raw Data'!$P:$P,""&amp;'Raw Data'!$B$1,'Raw Data'!$D:$D,"&lt;&gt;*ithdr*",'Raw Data'!$D:$D,"&lt;&gt;*ancel*")</f>
        <v>0</v>
      </c>
      <c r="AJ69" s="73"/>
      <c r="AK69" s="73"/>
      <c r="AL69" s="77"/>
      <c r="AM69" s="94">
        <f>SUMIFS('Raw Data'!$AI:$AI, 'Raw Data'!$AN:$AN,"&lt;=" &amp;DATE(LEFT($AV$3, 4), MONTH("1 " &amp; AM$6 &amp; " " &amp; LEFT($AV$3, 4)) + 1, 0 ), 'Raw Data'!$AN:$AN,"&gt;" &amp;DATE(LEFT($AV$3, 4), MONTH("1 " &amp; AM$6 &amp; " " &amp; LEFT($AV$3, 4)), 0 ), 'Raw Data'!$J:$J, $A56, 'Raw Data'!$H:$H, "Non*", 'Raw Data'!$O:$O,""&amp;'Raw Data'!$B$1,'Raw Data'!$D:$D,"&lt;&gt;*ithdr*",'Raw Data'!$D:$D,"&lt;&gt;*ancel*",'Raw Data'!$P:$P,"--")
+
SUMIFS('Raw Data'!$AI:$AI, 'Raw Data'!$AN:$AN,"&lt;=" &amp;DATE(LEFT($AV$3, 4), MONTH("1 " &amp; AM$6 &amp; " " &amp; LEFT($AV$3, 4)) + 1, 0 ), 'Raw Data'!$AN:$AN,"&gt;" &amp;DATE(LEFT($AV$3, 4), MONTH("1 " &amp; AM$6 &amp; " " &amp; LEFT($AV$3, 4)), 0 ), 'Raw Data'!$J:$J, $A56, 'Raw Data'!$H:$H, "Non*", 'Raw Data'!$P:$P,""&amp;'Raw Data'!$B$1,'Raw Data'!$D:$D,"&lt;&gt;*ithdr*",'Raw Data'!$D:$D,"&lt;&gt;*ancel*")</f>
        <v>0</v>
      </c>
      <c r="AN69" s="73"/>
      <c r="AO69" s="73"/>
      <c r="AP69" s="77"/>
      <c r="AQ69" s="94">
        <f>SUMIFS('Raw Data'!$AI:$AI, 'Raw Data'!$AN:$AN,"&lt;=" &amp;DATE(LEFT($AV$3, 4), MONTH("1 " &amp; AQ$6 &amp; " " &amp; LEFT($AV$3, 4)) + 1, 0 ), 'Raw Data'!$AN:$AN,"&gt;" &amp;DATE(LEFT($AV$3, 4), MONTH("1 " &amp; AQ$6 &amp; " " &amp; LEFT($AV$3, 4)), 0 ), 'Raw Data'!$J:$J, $A56, 'Raw Data'!$H:$H, "Non*", 'Raw Data'!$O:$O,""&amp;'Raw Data'!$B$1,'Raw Data'!$D:$D,"&lt;&gt;*ithdr*",'Raw Data'!$D:$D,"&lt;&gt;*ancel*",'Raw Data'!$P:$P,"--")
+
SUMIFS('Raw Data'!$AI:$AI, 'Raw Data'!$AN:$AN,"&lt;=" &amp;DATE(LEFT($AV$3, 4), MONTH("1 " &amp; AQ$6 &amp; " " &amp; LEFT($AV$3, 4)) + 1, 0 ), 'Raw Data'!$AN:$AN,"&gt;" &amp;DATE(LEFT($AV$3, 4), MONTH("1 " &amp; AQ$6 &amp; " " &amp; LEFT($AV$3, 4)), 0 ), 'Raw Data'!$J:$J, $A56, 'Raw Data'!$H:$H, "Non*", 'Raw Data'!$P:$P,""&amp;'Raw Data'!$B$1,'Raw Data'!$D:$D,"&lt;&gt;*ithdr*",'Raw Data'!$D:$D,"&lt;&gt;*ancel*")</f>
        <v>0</v>
      </c>
      <c r="AR69" s="73"/>
      <c r="AS69" s="73"/>
      <c r="AT69" s="77"/>
      <c r="AU69" s="94">
        <f>SUMIFS('Raw Data'!$AI:$AI, 'Raw Data'!$AN:$AN,"&lt;=" &amp;DATE(MID($AV$3, 15, 4), MONTH("1 " &amp; AU$6 &amp; " " &amp; MID($AV$3, 15, 4)) + 1, 0 ), 'Raw Data'!$AN:$AN,"&gt;" &amp;DATE(MID($AV$3, 15, 4), MONTH("1 " &amp; AU$6 &amp; " " &amp; MID($AV$3, 15, 4)), 0 ), 'Raw Data'!$J:$J, $A56, 'Raw Data'!$H:$H, "Non*", 'Raw Data'!$O:$O,""&amp;'Raw Data'!$B$1,'Raw Data'!$D:$D,"&lt;&gt;*ithdr*",'Raw Data'!$D:$D,"&lt;&gt;*ancel*",'Raw Data'!$P:$P,"--")
+
SUMIFS('Raw Data'!$AI:$AI, 'Raw Data'!$AN:$AN,"&lt;=" &amp;DATE(MID($AV$3, 15, 4), MONTH("1 " &amp; AU$6 &amp; " " &amp; MID($AV$3, 15, 4)) + 1, 0 ), 'Raw Data'!$AN:$AN,"&gt;" &amp;DATE(MID($AV$3, 15, 4), MONTH("1 " &amp; AU$6 &amp; " " &amp; MID($AV$3, 15, 4)), 0 ), 'Raw Data'!$J:$J, $A56, 'Raw Data'!$H:$H, "Non*", 'Raw Data'!$P:$P,""&amp;'Raw Data'!$B$1,'Raw Data'!$D:$D,"&lt;&gt;*ithdr*",'Raw Data'!$D:$D,"&lt;&gt;*ancel*")</f>
        <v>0</v>
      </c>
      <c r="AV69" s="73"/>
      <c r="AW69" s="73"/>
      <c r="AX69" s="77"/>
      <c r="AY69" s="94">
        <f>SUMIFS('Raw Data'!$AI:$AI, 'Raw Data'!$AN:$AN,"&lt;=" &amp;DATE(MID($AV$3, 15, 4), MONTH("1 " &amp; AY$6 &amp; " " &amp; MID($AV$3, 15, 4)) + 1, 0 ), 'Raw Data'!$AN:$AN,"&gt;" &amp;DATE(MID($AV$3, 15, 4), MONTH("1 " &amp; AY$6 &amp; " " &amp; MID($AV$3, 15, 4)), 0 ), 'Raw Data'!$J:$J, $A56, 'Raw Data'!$H:$H, "Non*", 'Raw Data'!$O:$O,""&amp;'Raw Data'!$B$1,'Raw Data'!$D:$D,"&lt;&gt;*ithdr*",'Raw Data'!$D:$D,"&lt;&gt;*ancel*",'Raw Data'!$P:$P,"--")
+
SUMIFS('Raw Data'!$AI:$AI, 'Raw Data'!$AN:$AN,"&lt;=" &amp;DATE(MID($AV$3, 15, 4), MONTH("1 " &amp; AY$6 &amp; " " &amp; MID($AV$3, 15, 4)) + 1, 0 ), 'Raw Data'!$AN:$AN,"&gt;" &amp;DATE(MID($AV$3, 15, 4), MONTH("1 " &amp; AY$6 &amp; " " &amp; MID($AV$3, 15, 4)), 0 ), 'Raw Data'!$J:$J, $A56, 'Raw Data'!$H:$H, "Non*", 'Raw Data'!$P:$P,""&amp;'Raw Data'!$B$1,'Raw Data'!$D:$D,"&lt;&gt;*ithdr*",'Raw Data'!$D:$D,"&lt;&gt;*ancel*")</f>
        <v>0</v>
      </c>
      <c r="AZ69" s="73"/>
      <c r="BA69" s="73"/>
      <c r="BB69" s="77"/>
      <c r="BC69" s="94">
        <f>SUMIFS('Raw Data'!$AI:$AI, 'Raw Data'!$AN:$AN,"&lt;=" &amp;DATE(MID($AV$3, 15, 4), MONTH("1 " &amp; BC$6 &amp; " " &amp; MID($AV$3, 15, 4)) + 1, 0 ), 'Raw Data'!$AN:$AN,"&gt;" &amp;DATE(MID($AV$3, 15, 4), MONTH("1 " &amp; BC$6 &amp; " " &amp; MID($AV$3, 15, 4)), 0 ), 'Raw Data'!$J:$J, $A56, 'Raw Data'!$H:$H, "Non*", 'Raw Data'!$O:$O,""&amp;'Raw Data'!$B$1,'Raw Data'!$D:$D,"&lt;&gt;*ithdr*",'Raw Data'!$D:$D,"&lt;&gt;*ancel*",'Raw Data'!$P:$P,"--")
+
SUMIFS('Raw Data'!$AI:$AI, 'Raw Data'!$AN:$AN,"&lt;=" &amp;DATE(MID($AV$3, 15, 4), MONTH("1 " &amp; BC$6 &amp; " " &amp; MID($AV$3, 15, 4)) + 1, 0 ), 'Raw Data'!$AN:$AN,"&gt;" &amp;DATE(MID($AV$3, 15, 4), MONTH("1 " &amp; BC$6 &amp; " " &amp; MID($AV$3, 15, 4)), 0 ), 'Raw Data'!$J:$J, $A56, 'Raw Data'!$H:$H, "Non*", 'Raw Data'!$P:$P,""&amp;'Raw Data'!$B$1,'Raw Data'!$D:$D,"&lt;&gt;*ithdr*",'Raw Data'!$D:$D,"&lt;&gt;*ancel*")</f>
        <v>0</v>
      </c>
      <c r="BD69" s="73"/>
      <c r="BE69" s="73"/>
      <c r="BF69" s="77"/>
    </row>
    <row r="70" ht="12.75" customHeight="1">
      <c r="A70" s="75" t="s">
        <v>208</v>
      </c>
      <c r="B70" s="73"/>
      <c r="C70" s="73"/>
      <c r="D70" s="73"/>
      <c r="E70" s="73"/>
      <c r="F70" s="73"/>
      <c r="G70" s="73"/>
      <c r="H70" s="73"/>
      <c r="I70" s="73"/>
      <c r="J70" s="77"/>
      <c r="K70" s="113">
        <f>COUNTIFS( 'Raw Data'!$AM:$AM,"&lt;=" &amp;DATE(LEFT($AV$3, 4), MONTH("1 " &amp; K$6 &amp; " " &amp; LEFT($AV$3, 4)) + 1, 0 ), 'Raw Data'!$AM:$AM,"&gt;" &amp;DATE(LEFT($AV$3, 4), MONTH("1 " &amp; K$6 &amp; " " &amp; LEFT($AV$3, 4)), 0 ), 'Raw Data'!$J:$J, $A56, 'Raw Data'!$O:$O,""&amp;'Raw Data'!$B$1,'Raw Data'!$D:$D,"&lt;&gt;*ithdr*",'Raw Data'!$D:$D,"&lt;&gt;*aitin*", 'Raw Data'!$D:$D,"&lt;&gt;*ancel*",'Raw Data'!$P:$P,"--")
+
COUNTIFS( 'Raw Data'!$AM:$AM,"&lt;=" &amp;DATE(LEFT($AV$3, 4), MONTH("1 " &amp; K$6 &amp; " " &amp; LEFT($AV$3, 4)) + 1, 0 ), 'Raw Data'!$AM:$AM,"&gt;" &amp;DATE(LEFT($AV$3, 4), MONTH("1 " &amp; K$6 &amp; " " &amp; LEFT($AV$3, 4)), 0 ), 'Raw Data'!$J:$J, $A56, 'Raw Data'!$P:$P,""&amp;'Raw Data'!$B$1,'Raw Data'!$D:$D,"&lt;&gt;*ithdr*", 'Raw Data'!$D:$D,"&lt;&gt;*aitin*", 'Raw Data'!$D:$D,"&lt;&gt;*ancel*")</f>
        <v>0</v>
      </c>
      <c r="L70" s="73"/>
      <c r="M70" s="73"/>
      <c r="N70" s="77"/>
      <c r="O70" s="113">
        <f>COUNTIFS( 'Raw Data'!$AM:$AM,"&lt;=" &amp;DATE(LEFT($AV$3, 4), MONTH("1 " &amp; O$6 &amp; " " &amp; LEFT($AV$3, 4)) + 1, 0 ), 'Raw Data'!$AM:$AM,"&gt;" &amp;DATE(LEFT($AV$3, 4), MONTH("1 " &amp; O$6 &amp; " " &amp; LEFT($AV$3, 4)), 0 ), 'Raw Data'!$J:$J, $A56, 'Raw Data'!$O:$O,""&amp;'Raw Data'!$B$1,'Raw Data'!$D:$D,"&lt;&gt;*ithdr*",'Raw Data'!$D:$D,"&lt;&gt;*aitin*", 'Raw Data'!$D:$D,"&lt;&gt;*ancel*",'Raw Data'!$P:$P,"--")
+
COUNTIFS( 'Raw Data'!$AM:$AM,"&lt;=" &amp;DATE(LEFT($AV$3, 4), MONTH("1 " &amp; O$6 &amp; " " &amp; LEFT($AV$3, 4)) + 1, 0 ), 'Raw Data'!$AM:$AM,"&gt;" &amp;DATE(LEFT($AV$3, 4), MONTH("1 " &amp; O$6 &amp; " " &amp; LEFT($AV$3, 4)), 0 ), 'Raw Data'!$J:$J, $A56, 'Raw Data'!$P:$P,""&amp;'Raw Data'!$B$1,'Raw Data'!$D:$D,"&lt;&gt;*ithdr*", 'Raw Data'!$D:$D,"&lt;&gt;*aitin*", 'Raw Data'!$D:$D,"&lt;&gt;*ancel*")</f>
        <v>0</v>
      </c>
      <c r="P70" s="73"/>
      <c r="Q70" s="73"/>
      <c r="R70" s="77"/>
      <c r="S70" s="113">
        <f>COUNTIFS( 'Raw Data'!$AM:$AM,"&lt;=" &amp;DATE(LEFT($AV$3, 4), MONTH("1 " &amp; S$6 &amp; " " &amp; LEFT($AV$3, 4)) + 1, 0 ), 'Raw Data'!$AM:$AM,"&gt;" &amp;DATE(LEFT($AV$3, 4), MONTH("1 " &amp; S$6 &amp; " " &amp; LEFT($AV$3, 4)), 0 ), 'Raw Data'!$J:$J, $A56, 'Raw Data'!$O:$O,""&amp;'Raw Data'!$B$1,'Raw Data'!$D:$D,"&lt;&gt;*ithdr*",'Raw Data'!$D:$D,"&lt;&gt;*aitin*", 'Raw Data'!$D:$D,"&lt;&gt;*ancel*",'Raw Data'!$P:$P,"--")
+
COUNTIFS( 'Raw Data'!$AM:$AM,"&lt;=" &amp;DATE(LEFT($AV$3, 4), MONTH("1 " &amp; S$6 &amp; " " &amp; LEFT($AV$3, 4)) + 1, 0 ), 'Raw Data'!$AM:$AM,"&gt;" &amp;DATE(LEFT($AV$3, 4), MONTH("1 " &amp; S$6 &amp; " " &amp; LEFT($AV$3, 4)), 0 ), 'Raw Data'!$J:$J, $A56, 'Raw Data'!$P:$P,""&amp;'Raw Data'!$B$1,'Raw Data'!$D:$D,"&lt;&gt;*ithdr*", 'Raw Data'!$D:$D,"&lt;&gt;*aitin*", 'Raw Data'!$D:$D,"&lt;&gt;*ancel*")</f>
        <v>0</v>
      </c>
      <c r="T70" s="73"/>
      <c r="U70" s="73"/>
      <c r="V70" s="77"/>
      <c r="W70" s="113">
        <f>COUNTIFS( 'Raw Data'!$AM:$AM,"&lt;=" &amp;DATE(LEFT($AV$3, 4), MONTH("1 " &amp; W$6 &amp; " " &amp; LEFT($AV$3, 4)) + 1, 0 ), 'Raw Data'!$AM:$AM,"&gt;" &amp;DATE(LEFT($AV$3, 4), MONTH("1 " &amp; W$6 &amp; " " &amp; LEFT($AV$3, 4)), 0 ), 'Raw Data'!$J:$J, $A56, 'Raw Data'!$O:$O,""&amp;'Raw Data'!$B$1,'Raw Data'!$D:$D,"&lt;&gt;*ithdr*",'Raw Data'!$D:$D,"&lt;&gt;*aitin*", 'Raw Data'!$D:$D,"&lt;&gt;*ancel*",'Raw Data'!$P:$P,"--")
+
COUNTIFS( 'Raw Data'!$AM:$AM,"&lt;=" &amp;DATE(LEFT($AV$3, 4), MONTH("1 " &amp; W$6 &amp; " " &amp; LEFT($AV$3, 4)) + 1, 0 ), 'Raw Data'!$AM:$AM,"&gt;" &amp;DATE(LEFT($AV$3, 4), MONTH("1 " &amp; W$6 &amp; " " &amp; LEFT($AV$3, 4)), 0 ), 'Raw Data'!$J:$J, $A56, 'Raw Data'!$P:$P,""&amp;'Raw Data'!$B$1,'Raw Data'!$D:$D,"&lt;&gt;*ithdr*", 'Raw Data'!$D:$D,"&lt;&gt;*aitin*", 'Raw Data'!$D:$D,"&lt;&gt;*ancel*")</f>
        <v>0</v>
      </c>
      <c r="X70" s="73"/>
      <c r="Y70" s="73"/>
      <c r="Z70" s="77"/>
      <c r="AA70" s="113">
        <f>COUNTIFS( 'Raw Data'!$AM:$AM,"&lt;=" &amp;DATE(LEFT($AV$3, 4), MONTH("1 " &amp; AA$6 &amp; " " &amp; LEFT($AV$3, 4)) + 1, 0 ), 'Raw Data'!$AM:$AM,"&gt;" &amp;DATE(LEFT($AV$3, 4), MONTH("1 " &amp; AA$6 &amp; " " &amp; LEFT($AV$3, 4)), 0 ), 'Raw Data'!$J:$J, $A56, 'Raw Data'!$O:$O,""&amp;'Raw Data'!$B$1,'Raw Data'!$D:$D,"&lt;&gt;*ithdr*",'Raw Data'!$D:$D,"&lt;&gt;*aitin*", 'Raw Data'!$D:$D,"&lt;&gt;*ancel*",'Raw Data'!$P:$P,"--")
+
COUNTIFS( 'Raw Data'!$AM:$AM,"&lt;=" &amp;DATE(LEFT($AV$3, 4), MONTH("1 " &amp; AA$6 &amp; " " &amp; LEFT($AV$3, 4)) + 1, 0 ), 'Raw Data'!$AM:$AM,"&gt;" &amp;DATE(LEFT($AV$3, 4), MONTH("1 " &amp; AA$6 &amp; " " &amp; LEFT($AV$3, 4)), 0 ), 'Raw Data'!$J:$J, $A56, 'Raw Data'!$P:$P,""&amp;'Raw Data'!$B$1,'Raw Data'!$D:$D,"&lt;&gt;*ithdr*", 'Raw Data'!$D:$D,"&lt;&gt;*aitin*", 'Raw Data'!$D:$D,"&lt;&gt;*ancel*")</f>
        <v>0</v>
      </c>
      <c r="AB70" s="73"/>
      <c r="AC70" s="73"/>
      <c r="AD70" s="77"/>
      <c r="AE70" s="113">
        <f>COUNTIFS( 'Raw Data'!$AM:$AM,"&lt;=" &amp;DATE(LEFT($AV$3, 4), MONTH("1 " &amp; AE$6 &amp; " " &amp; LEFT($AV$3, 4)) + 1, 0 ), 'Raw Data'!$AM:$AM,"&gt;" &amp;DATE(LEFT($AV$3, 4), MONTH("1 " &amp; AE$6 &amp; " " &amp; LEFT($AV$3, 4)), 0 ), 'Raw Data'!$J:$J, $A56, 'Raw Data'!$O:$O,""&amp;'Raw Data'!$B$1,'Raw Data'!$D:$D,"&lt;&gt;*ithdr*",'Raw Data'!$D:$D,"&lt;&gt;*aitin*", 'Raw Data'!$D:$D,"&lt;&gt;*ancel*",'Raw Data'!$P:$P,"--")
+
COUNTIFS( 'Raw Data'!$AM:$AM,"&lt;=" &amp;DATE(LEFT($AV$3, 4), MONTH("1 " &amp; AE$6 &amp; " " &amp; LEFT($AV$3, 4)) + 1, 0 ), 'Raw Data'!$AM:$AM,"&gt;" &amp;DATE(LEFT($AV$3, 4), MONTH("1 " &amp; AE$6 &amp; " " &amp; LEFT($AV$3, 4)), 0 ), 'Raw Data'!$J:$J, $A56, 'Raw Data'!$P:$P,""&amp;'Raw Data'!$B$1,'Raw Data'!$D:$D,"&lt;&gt;*ithdr*", 'Raw Data'!$D:$D,"&lt;&gt;*aitin*", 'Raw Data'!$D:$D,"&lt;&gt;*ancel*")</f>
        <v>0</v>
      </c>
      <c r="AF70" s="73"/>
      <c r="AG70" s="73"/>
      <c r="AH70" s="77"/>
      <c r="AI70" s="113">
        <f>COUNTIFS( 'Raw Data'!$AM:$AM,"&lt;=" &amp;DATE(LEFT($AV$3, 4), MONTH("1 " &amp; AI$6 &amp; " " &amp; LEFT($AV$3, 4)) + 1, 0 ), 'Raw Data'!$AM:$AM,"&gt;" &amp;DATE(LEFT($AV$3, 4), MONTH("1 " &amp; AI$6 &amp; " " &amp; LEFT($AV$3, 4)), 0 ), 'Raw Data'!$J:$J, $A56, 'Raw Data'!$O:$O,""&amp;'Raw Data'!$B$1,'Raw Data'!$D:$D,"&lt;&gt;*ithdr*",'Raw Data'!$D:$D,"&lt;&gt;*aitin*", 'Raw Data'!$D:$D,"&lt;&gt;*ancel*",'Raw Data'!$P:$P,"--")
+
COUNTIFS( 'Raw Data'!$AM:$AM,"&lt;=" &amp;DATE(LEFT($AV$3, 4), MONTH("1 " &amp; AI$6 &amp; " " &amp; LEFT($AV$3, 4)) + 1, 0 ), 'Raw Data'!$AM:$AM,"&gt;" &amp;DATE(LEFT($AV$3, 4), MONTH("1 " &amp; AI$6 &amp; " " &amp; LEFT($AV$3, 4)), 0 ), 'Raw Data'!$J:$J, $A56, 'Raw Data'!$P:$P,""&amp;'Raw Data'!$B$1,'Raw Data'!$D:$D,"&lt;&gt;*ithdr*", 'Raw Data'!$D:$D,"&lt;&gt;*aitin*", 'Raw Data'!$D:$D,"&lt;&gt;*ancel*")</f>
        <v>0</v>
      </c>
      <c r="AJ70" s="73"/>
      <c r="AK70" s="73"/>
      <c r="AL70" s="77"/>
      <c r="AM70" s="113">
        <f>COUNTIFS( 'Raw Data'!$AM:$AM,"&lt;=" &amp;DATE(LEFT($AV$3, 4), MONTH("1 " &amp; AM$6 &amp; " " &amp; LEFT($AV$3, 4)) + 1, 0 ), 'Raw Data'!$AM:$AM,"&gt;" &amp;DATE(LEFT($AV$3, 4), MONTH("1 " &amp; AM$6 &amp; " " &amp; LEFT($AV$3, 4)), 0 ), 'Raw Data'!$J:$J, $A56, 'Raw Data'!$O:$O,""&amp;'Raw Data'!$B$1,'Raw Data'!$D:$D,"&lt;&gt;*ithdr*",'Raw Data'!$D:$D,"&lt;&gt;*aitin*", 'Raw Data'!$D:$D,"&lt;&gt;*ancel*",'Raw Data'!$P:$P,"--")
+
COUNTIFS( 'Raw Data'!$AM:$AM,"&lt;=" &amp;DATE(LEFT($AV$3, 4), MONTH("1 " &amp; AM$6 &amp; " " &amp; LEFT($AV$3, 4)) + 1, 0 ), 'Raw Data'!$AM:$AM,"&gt;" &amp;DATE(LEFT($AV$3, 4), MONTH("1 " &amp; AM$6 &amp; " " &amp; LEFT($AV$3, 4)), 0 ), 'Raw Data'!$J:$J, $A56, 'Raw Data'!$P:$P,""&amp;'Raw Data'!$B$1,'Raw Data'!$D:$D,"&lt;&gt;*ithdr*", 'Raw Data'!$D:$D,"&lt;&gt;*aitin*", 'Raw Data'!$D:$D,"&lt;&gt;*ancel*")</f>
        <v>0</v>
      </c>
      <c r="AN70" s="73"/>
      <c r="AO70" s="73"/>
      <c r="AP70" s="77"/>
      <c r="AQ70" s="113">
        <f>COUNTIFS( 'Raw Data'!$AM:$AM,"&lt;=" &amp;DATE(LEFT($AV$3, 4), MONTH("1 " &amp; AQ$6 &amp; " " &amp; LEFT($AV$3, 4)) + 1, 0 ), 'Raw Data'!$AM:$AM,"&gt;" &amp;DATE(LEFT($AV$3, 4), MONTH("1 " &amp; AQ$6 &amp; " " &amp; LEFT($AV$3, 4)), 0 ), 'Raw Data'!$J:$J, $A56, 'Raw Data'!$O:$O,""&amp;'Raw Data'!$B$1,'Raw Data'!$D:$D,"&lt;&gt;*ithdr*",'Raw Data'!$D:$D,"&lt;&gt;*aitin*", 'Raw Data'!$D:$D,"&lt;&gt;*ancel*",'Raw Data'!$P:$P,"--")
+
COUNTIFS( 'Raw Data'!$AM:$AM,"&lt;=" &amp;DATE(LEFT($AV$3, 4), MONTH("1 " &amp; AQ$6 &amp; " " &amp; LEFT($AV$3, 4)) + 1, 0 ), 'Raw Data'!$AM:$AM,"&gt;" &amp;DATE(LEFT($AV$3, 4), MONTH("1 " &amp; AQ$6 &amp; " " &amp; LEFT($AV$3, 4)), 0 ), 'Raw Data'!$J:$J, $A56, 'Raw Data'!$P:$P,""&amp;'Raw Data'!$B$1,'Raw Data'!$D:$D,"&lt;&gt;*ithdr*", 'Raw Data'!$D:$D,"&lt;&gt;*aitin*", 'Raw Data'!$D:$D,"&lt;&gt;*ancel*")</f>
        <v>0</v>
      </c>
      <c r="AR70" s="73"/>
      <c r="AS70" s="73"/>
      <c r="AT70" s="77"/>
      <c r="AU70" s="113">
        <f>COUNTIFS( 'Raw Data'!$AM:$AM,"&lt;=" &amp;DATE(MID($AV$3, 15, 4), MONTH("1 " &amp; AU$6 &amp; " " &amp; MID($AV$3, 15, 4)) + 1, 0 ), 'Raw Data'!$AN:$AN,"&gt;" &amp;DATE(MID($AV$3, 15, 4), MONTH("1 " &amp; AU$6 &amp; " " &amp; MID($AV$3, 15, 4)), 0 ), 'Raw Data'!$J:$J, $A56, 'Raw Data'!$O:$O,""&amp;'Raw Data'!$B$1,'Raw Data'!$D:$D,"&lt;&gt;*ithdr*",'Raw Data'!$D:$D,"&lt;&gt;*aitin*",'Raw Data'!$D:$D,"&lt;&gt;*ancel*",'Raw Data'!$P:$P,"--")
+
COUNTIFS( 'Raw Data'!$AM:$AM,"&lt;=" &amp;DATE(MID($AV$3, 15, 4), MONTH("1 " &amp; AU$6 &amp; " " &amp; MID($AV$3, 15, 4)) + 1, 0 ), 'Raw Data'!$AN:$AN,"&gt;" &amp;DATE(MID($AV$3, 15, 4), MONTH("1 " &amp; AU$6 &amp; " " &amp; MID($AV$3, 15, 4)), 0 ), 'Raw Data'!$J:$J, $A56, 'Raw Data'!$P:$P,""&amp;'Raw Data'!$B$1,'Raw Data'!$D:$D,"&lt;&gt;*ithdr*", 'Raw Data'!$D:$D,"&lt;&gt;*aitin*", 'Raw Data'!$D:$D,"&lt;&gt;*ancel*")</f>
        <v>0</v>
      </c>
      <c r="AV70" s="73"/>
      <c r="AW70" s="73"/>
      <c r="AX70" s="77"/>
      <c r="AY70" s="113">
        <f>COUNTIFS( 'Raw Data'!$AM:$AM,"&lt;=" &amp;DATE(MID($AV$3, 15, 4), MONTH("1 " &amp; AY$6 &amp; " " &amp; MID($AV$3, 15, 4)) + 1, 0 ), 'Raw Data'!$AN:$AN,"&gt;" &amp;DATE(MID($AV$3, 15, 4), MONTH("1 " &amp; AY$6 &amp; " " &amp; MID($AV$3, 15, 4)), 0 ), 'Raw Data'!$J:$J, $A56, 'Raw Data'!$O:$O,""&amp;'Raw Data'!$B$1,'Raw Data'!$D:$D,"&lt;&gt;*ithdr*",'Raw Data'!$D:$D,"&lt;&gt;*aitin*",'Raw Data'!$D:$D,"&lt;&gt;*ancel*",'Raw Data'!$P:$P,"--")
+
COUNTIFS( 'Raw Data'!$AM:$AM,"&lt;=" &amp;DATE(MID($AV$3, 15, 4), MONTH("1 " &amp; AY$6 &amp; " " &amp; MID($AV$3, 15, 4)) + 1, 0 ), 'Raw Data'!$AN:$AN,"&gt;" &amp;DATE(MID($AV$3, 15, 4), MONTH("1 " &amp; AY$6 &amp; " " &amp; MID($AV$3, 15, 4)), 0 ), 'Raw Data'!$J:$J, $A56, 'Raw Data'!$P:$P,""&amp;'Raw Data'!$B$1,'Raw Data'!$D:$D,"&lt;&gt;*ithdr*", 'Raw Data'!$D:$D,"&lt;&gt;*aitin*", 'Raw Data'!$D:$D,"&lt;&gt;*ancel*")</f>
        <v>0</v>
      </c>
      <c r="AZ70" s="73"/>
      <c r="BA70" s="73"/>
      <c r="BB70" s="77"/>
      <c r="BC70" s="113">
        <f>COUNTIFS( 'Raw Data'!$AM:$AM,"&lt;=" &amp;DATE(MID($AV$3, 15, 4), MONTH("1 " &amp; BC$6 &amp; " " &amp; MID($AV$3, 15, 4)) + 1, 0 ), 'Raw Data'!$AN:$AN,"&gt;" &amp;DATE(MID($AV$3, 15, 4), MONTH("1 " &amp; BC$6 &amp; " " &amp; MID($AV$3, 15, 4)), 0 ), 'Raw Data'!$J:$J, $A56, 'Raw Data'!$O:$O,""&amp;'Raw Data'!$B$1,'Raw Data'!$D:$D,"&lt;&gt;*ithdr*",'Raw Data'!$D:$D,"&lt;&gt;*aitin*",'Raw Data'!$D:$D,"&lt;&gt;*ancel*",'Raw Data'!$P:$P,"--")
+
COUNTIFS( 'Raw Data'!$AM:$AM,"&lt;=" &amp;DATE(MID($AV$3, 15, 4), MONTH("1 " &amp; BC$6 &amp; " " &amp; MID($AV$3, 15, 4)) + 1, 0 ), 'Raw Data'!$AN:$AN,"&gt;" &amp;DATE(MID($AV$3, 15, 4), MONTH("1 " &amp; BC$6 &amp; " " &amp; MID($AV$3, 15, 4)), 0 ), 'Raw Data'!$J:$J, $A56, 'Raw Data'!$P:$P,""&amp;'Raw Data'!$B$1,'Raw Data'!$D:$D,"&lt;&gt;*ithdr*", 'Raw Data'!$D:$D,"&lt;&gt;*aitin*", 'Raw Data'!$D:$D,"&lt;&gt;*ancel*")</f>
        <v>0</v>
      </c>
      <c r="BD70" s="73"/>
      <c r="BE70" s="73"/>
      <c r="BF70" s="77"/>
    </row>
    <row r="71" ht="12.75" customHeight="1">
      <c r="A71" s="114" t="s">
        <v>209</v>
      </c>
      <c r="B71" s="73"/>
      <c r="C71" s="73"/>
      <c r="D71" s="73"/>
      <c r="E71" s="73"/>
      <c r="F71" s="73"/>
      <c r="G71" s="73"/>
      <c r="H71" s="73"/>
      <c r="I71" s="73"/>
      <c r="J71" s="77"/>
      <c r="K71" s="113">
        <f>COUNTIFS('Raw Data'!$AM:$AM,"&lt;=" &amp;DATE(LEFT($AV$3, 4), MONTH("1 " &amp; K$6 &amp; " " &amp; LEFT($AV$3, 4)) + 1, 0 ), 'Raw Data'!$AM:$AM,"&gt;" &amp;DATE(LEFT($AV$3, 4), MONTH("1 " &amp; K$6 &amp; " " &amp; LEFT($AV$3, 4)), 0 ), 'Raw Data'!$J:$J, $A56, 'Raw Data'!$H:$H, "Ear*", 'Raw Data'!$O:$O,""&amp;'Raw Data'!$B$1,'Raw Data'!$D:$D,"&lt;&gt;*ithdr*",'Raw Data'!$D:$D,"&lt;&gt;*ancel*",'Raw Data'!$P:$P,"--")
+
COUNTIFS( 'Raw Data'!$AM:$AM,"&lt;=" &amp;DATE(LEFT($AV$3, 4), MONTH("1 " &amp; K$6 &amp; " " &amp; LEFT($AV$3, 4)) + 1, 0 ), 'Raw Data'!$AM:$AM,"&gt;" &amp;DATE(LEFT($AV$3, 4), MONTH("1 " &amp; K$6 &amp; " " &amp; LEFT($AV$3, 4)), 0 ), 'Raw Data'!$J:$J, $A56, 'Raw Data'!$H:$H, "Ear*", 'Raw Data'!$P:$P,""&amp;'Raw Data'!$B$1,'Raw Data'!$D:$D,"&lt;&gt;*ithdr*",'Raw Data'!$D:$D,"&lt;&gt;*ancel*")</f>
        <v>0</v>
      </c>
      <c r="L71" s="73"/>
      <c r="M71" s="73"/>
      <c r="N71" s="77"/>
      <c r="O71" s="113">
        <f>COUNTIFS('Raw Data'!$AM:$AM,"&lt;=" &amp;DATE(LEFT($AV$3, 4), MONTH("1 " &amp; O$6 &amp; " " &amp; LEFT($AV$3, 4)) + 1, 0 ), 'Raw Data'!$AM:$AM,"&gt;" &amp;DATE(LEFT($AV$3, 4), MONTH("1 " &amp; O$6 &amp; " " &amp; LEFT($AV$3, 4)), 0 ), 'Raw Data'!$J:$J, $A56, 'Raw Data'!$H:$H, "Ear*", 'Raw Data'!$O:$O,""&amp;'Raw Data'!$B$1,'Raw Data'!$D:$D,"&lt;&gt;*ithdr*",'Raw Data'!$D:$D,"&lt;&gt;*ancel*",'Raw Data'!$P:$P,"--")
+
COUNTIFS( 'Raw Data'!$AM:$AM,"&lt;=" &amp;DATE(LEFT($AV$3, 4), MONTH("1 " &amp; O$6 &amp; " " &amp; LEFT($AV$3, 4)) + 1, 0 ), 'Raw Data'!$AM:$AM,"&gt;" &amp;DATE(LEFT($AV$3, 4), MONTH("1 " &amp; O$6 &amp; " " &amp; LEFT($AV$3, 4)), 0 ), 'Raw Data'!$J:$J, $A56, 'Raw Data'!$H:$H, "Ear*", 'Raw Data'!$P:$P,""&amp;'Raw Data'!$B$1,'Raw Data'!$D:$D,"&lt;&gt;*ithdr*",'Raw Data'!$D:$D,"&lt;&gt;*ancel*")</f>
        <v>0</v>
      </c>
      <c r="P71" s="73"/>
      <c r="Q71" s="73"/>
      <c r="R71" s="77"/>
      <c r="S71" s="113">
        <f>COUNTIFS('Raw Data'!$AM:$AM,"&lt;=" &amp;DATE(LEFT($AV$3, 4), MONTH("1 " &amp; S$6 &amp; " " &amp; LEFT($AV$3, 4)) + 1, 0 ), 'Raw Data'!$AM:$AM,"&gt;" &amp;DATE(LEFT($AV$3, 4), MONTH("1 " &amp; S$6 &amp; " " &amp; LEFT($AV$3, 4)), 0 ), 'Raw Data'!$J:$J, $A56, 'Raw Data'!$H:$H, "Ear*", 'Raw Data'!$O:$O,""&amp;'Raw Data'!$B$1,'Raw Data'!$D:$D,"&lt;&gt;*ithdr*",'Raw Data'!$D:$D,"&lt;&gt;*ancel*",'Raw Data'!$P:$P,"--")
+
COUNTIFS( 'Raw Data'!$AM:$AM,"&lt;=" &amp;DATE(LEFT($AV$3, 4), MONTH("1 " &amp; S$6 &amp; " " &amp; LEFT($AV$3, 4)) + 1, 0 ), 'Raw Data'!$AM:$AM,"&gt;" &amp;DATE(LEFT($AV$3, 4), MONTH("1 " &amp; S$6 &amp; " " &amp; LEFT($AV$3, 4)), 0 ), 'Raw Data'!$J:$J, $A56, 'Raw Data'!$H:$H, "Ear*", 'Raw Data'!$P:$P,""&amp;'Raw Data'!$B$1,'Raw Data'!$D:$D,"&lt;&gt;*ithdr*",'Raw Data'!$D:$D,"&lt;&gt;*ancel*")</f>
        <v>0</v>
      </c>
      <c r="T71" s="73"/>
      <c r="U71" s="73"/>
      <c r="V71" s="77"/>
      <c r="W71" s="113">
        <f>COUNTIFS('Raw Data'!$AM:$AM,"&lt;=" &amp;DATE(LEFT($AV$3, 4), MONTH("1 " &amp; W$6 &amp; " " &amp; LEFT($AV$3, 4)) + 1, 0 ), 'Raw Data'!$AM:$AM,"&gt;" &amp;DATE(LEFT($AV$3, 4), MONTH("1 " &amp; W$6 &amp; " " &amp; LEFT($AV$3, 4)), 0 ), 'Raw Data'!$J:$J, $A56, 'Raw Data'!$H:$H, "Ear*", 'Raw Data'!$O:$O,""&amp;'Raw Data'!$B$1,'Raw Data'!$D:$D,"&lt;&gt;*ithdr*",'Raw Data'!$D:$D,"&lt;&gt;*ancel*",'Raw Data'!$P:$P,"--")
+
COUNTIFS( 'Raw Data'!$AM:$AM,"&lt;=" &amp;DATE(LEFT($AV$3, 4), MONTH("1 " &amp; W$6 &amp; " " &amp; LEFT($AV$3, 4)) + 1, 0 ), 'Raw Data'!$AM:$AM,"&gt;" &amp;DATE(LEFT($AV$3, 4), MONTH("1 " &amp; W$6 &amp; " " &amp; LEFT($AV$3, 4)), 0 ), 'Raw Data'!$J:$J, $A56, 'Raw Data'!$H:$H, "Ear*", 'Raw Data'!$P:$P,""&amp;'Raw Data'!$B$1,'Raw Data'!$D:$D,"&lt;&gt;*ithdr*",'Raw Data'!$D:$D,"&lt;&gt;*ancel*")</f>
        <v>0</v>
      </c>
      <c r="X71" s="73"/>
      <c r="Y71" s="73"/>
      <c r="Z71" s="77"/>
      <c r="AA71" s="113">
        <f>COUNTIFS('Raw Data'!$AM:$AM,"&lt;=" &amp;DATE(LEFT($AV$3, 4), MONTH("1 " &amp; AA$6 &amp; " " &amp; LEFT($AV$3, 4)) + 1, 0 ), 'Raw Data'!$AM:$AM,"&gt;" &amp;DATE(LEFT($AV$3, 4), MONTH("1 " &amp; AA$6 &amp; " " &amp; LEFT($AV$3, 4)), 0 ), 'Raw Data'!$J:$J, $A56, 'Raw Data'!$H:$H, "Ear*", 'Raw Data'!$O:$O,""&amp;'Raw Data'!$B$1,'Raw Data'!$D:$D,"&lt;&gt;*ithdr*",'Raw Data'!$D:$D,"&lt;&gt;*ancel*",'Raw Data'!$P:$P,"--")
+
COUNTIFS( 'Raw Data'!$AM:$AM,"&lt;=" &amp;DATE(LEFT($AV$3, 4), MONTH("1 " &amp; AA$6 &amp; " " &amp; LEFT($AV$3, 4)) + 1, 0 ), 'Raw Data'!$AM:$AM,"&gt;" &amp;DATE(LEFT($AV$3, 4), MONTH("1 " &amp; AA$6 &amp; " " &amp; LEFT($AV$3, 4)), 0 ), 'Raw Data'!$J:$J, $A56, 'Raw Data'!$H:$H, "Ear*", 'Raw Data'!$P:$P,""&amp;'Raw Data'!$B$1,'Raw Data'!$D:$D,"&lt;&gt;*ithdr*",'Raw Data'!$D:$D,"&lt;&gt;*ancel*")</f>
        <v>0</v>
      </c>
      <c r="AB71" s="73"/>
      <c r="AC71" s="73"/>
      <c r="AD71" s="77"/>
      <c r="AE71" s="113">
        <f>COUNTIFS('Raw Data'!$AM:$AM,"&lt;=" &amp;DATE(LEFT($AV$3, 4), MONTH("1 " &amp; AE$6 &amp; " " &amp; LEFT($AV$3, 4)) + 1, 0 ), 'Raw Data'!$AM:$AM,"&gt;" &amp;DATE(LEFT($AV$3, 4), MONTH("1 " &amp; AE$6 &amp; " " &amp; LEFT($AV$3, 4)), 0 ), 'Raw Data'!$J:$J, $A56, 'Raw Data'!$H:$H, "Ear*", 'Raw Data'!$O:$O,""&amp;'Raw Data'!$B$1,'Raw Data'!$D:$D,"&lt;&gt;*ithdr*",'Raw Data'!$D:$D,"&lt;&gt;*ancel*",'Raw Data'!$P:$P,"--")
+
COUNTIFS( 'Raw Data'!$AM:$AM,"&lt;=" &amp;DATE(LEFT($AV$3, 4), MONTH("1 " &amp; AE$6 &amp; " " &amp; LEFT($AV$3, 4)) + 1, 0 ), 'Raw Data'!$AM:$AM,"&gt;" &amp;DATE(LEFT($AV$3, 4), MONTH("1 " &amp; AE$6 &amp; " " &amp; LEFT($AV$3, 4)), 0 ), 'Raw Data'!$J:$J, $A56, 'Raw Data'!$H:$H, "Ear*", 'Raw Data'!$P:$P,""&amp;'Raw Data'!$B$1,'Raw Data'!$D:$D,"&lt;&gt;*ithdr*",'Raw Data'!$D:$D,"&lt;&gt;*ancel*")</f>
        <v>0</v>
      </c>
      <c r="AF71" s="73"/>
      <c r="AG71" s="73"/>
      <c r="AH71" s="77"/>
      <c r="AI71" s="113">
        <f>COUNTIFS('Raw Data'!$AM:$AM,"&lt;=" &amp;DATE(LEFT($AV$3, 4), MONTH("1 " &amp; AI$6 &amp; " " &amp; LEFT($AV$3, 4)) + 1, 0 ), 'Raw Data'!$AM:$AM,"&gt;" &amp;DATE(LEFT($AV$3, 4), MONTH("1 " &amp; AI$6 &amp; " " &amp; LEFT($AV$3, 4)), 0 ), 'Raw Data'!$J:$J, $A56, 'Raw Data'!$H:$H, "Ear*", 'Raw Data'!$O:$O,""&amp;'Raw Data'!$B$1,'Raw Data'!$D:$D,"&lt;&gt;*ithdr*",'Raw Data'!$D:$D,"&lt;&gt;*ancel*",'Raw Data'!$P:$P,"--")
+
COUNTIFS( 'Raw Data'!$AM:$AM,"&lt;=" &amp;DATE(LEFT($AV$3, 4), MONTH("1 " &amp; AI$6 &amp; " " &amp; LEFT($AV$3, 4)) + 1, 0 ), 'Raw Data'!$AM:$AM,"&gt;" &amp;DATE(LEFT($AV$3, 4), MONTH("1 " &amp; AI$6 &amp; " " &amp; LEFT($AV$3, 4)), 0 ), 'Raw Data'!$J:$J, $A56, 'Raw Data'!$H:$H, "Ear*", 'Raw Data'!$P:$P,""&amp;'Raw Data'!$B$1,'Raw Data'!$D:$D,"&lt;&gt;*ithdr*",'Raw Data'!$D:$D,"&lt;&gt;*ancel*")</f>
        <v>0</v>
      </c>
      <c r="AJ71" s="73"/>
      <c r="AK71" s="73"/>
      <c r="AL71" s="77"/>
      <c r="AM71" s="113">
        <f>COUNTIFS('Raw Data'!$AM:$AM,"&lt;=" &amp;DATE(LEFT($AV$3, 4), MONTH("1 " &amp; AM$6 &amp; " " &amp; LEFT($AV$3, 4)) + 1, 0 ), 'Raw Data'!$AM:$AM,"&gt;" &amp;DATE(LEFT($AV$3, 4), MONTH("1 " &amp; AM$6 &amp; " " &amp; LEFT($AV$3, 4)), 0 ), 'Raw Data'!$J:$J, $A56, 'Raw Data'!$H:$H, "Ear*", 'Raw Data'!$O:$O,""&amp;'Raw Data'!$B$1,'Raw Data'!$D:$D,"&lt;&gt;*ithdr*",'Raw Data'!$D:$D,"&lt;&gt;*ancel*",'Raw Data'!$P:$P,"--")
+
COUNTIFS( 'Raw Data'!$AM:$AM,"&lt;=" &amp;DATE(LEFT($AV$3, 4), MONTH("1 " &amp; AM$6 &amp; " " &amp; LEFT($AV$3, 4)) + 1, 0 ), 'Raw Data'!$AM:$AM,"&gt;" &amp;DATE(LEFT($AV$3, 4), MONTH("1 " &amp; AM$6 &amp; " " &amp; LEFT($AV$3, 4)), 0 ), 'Raw Data'!$J:$J, $A56, 'Raw Data'!$H:$H, "Ear*", 'Raw Data'!$P:$P,""&amp;'Raw Data'!$B$1,'Raw Data'!$D:$D,"&lt;&gt;*ithdr*",'Raw Data'!$D:$D,"&lt;&gt;*ancel*")</f>
        <v>0</v>
      </c>
      <c r="AN71" s="73"/>
      <c r="AO71" s="73"/>
      <c r="AP71" s="77"/>
      <c r="AQ71" s="113">
        <f>COUNTIFS('Raw Data'!$AM:$AM,"&lt;=" &amp;DATE(LEFT($AV$3, 4), MONTH("1 " &amp; AQ$6 &amp; " " &amp; LEFT($AV$3, 4)) + 1, 0 ), 'Raw Data'!$AM:$AM,"&gt;" &amp;DATE(LEFT($AV$3, 4), MONTH("1 " &amp; AQ$6 &amp; " " &amp; LEFT($AV$3, 4)), 0 ), 'Raw Data'!$J:$J, $A56, 'Raw Data'!$H:$H, "Ear*", 'Raw Data'!$O:$O,""&amp;'Raw Data'!$B$1,'Raw Data'!$D:$D,"&lt;&gt;*ithdr*",'Raw Data'!$D:$D,"&lt;&gt;*ancel*",'Raw Data'!$P:$P,"--")
+
COUNTIFS( 'Raw Data'!$AM:$AM,"&lt;=" &amp;DATE(LEFT($AV$3, 4), MONTH("1 " &amp; AQ$6 &amp; " " &amp; LEFT($AV$3, 4)) + 1, 0 ), 'Raw Data'!$AM:$AM,"&gt;" &amp;DATE(LEFT($AV$3, 4), MONTH("1 " &amp; AQ$6 &amp; " " &amp; LEFT($AV$3, 4)), 0 ), 'Raw Data'!$J:$J, $A56, 'Raw Data'!$H:$H, "Ear*", 'Raw Data'!$P:$P,""&amp;'Raw Data'!$B$1,'Raw Data'!$D:$D,"&lt;&gt;*ithdr*",'Raw Data'!$D:$D,"&lt;&gt;*ancel*")</f>
        <v>0</v>
      </c>
      <c r="AR71" s="73"/>
      <c r="AS71" s="73"/>
      <c r="AT71" s="77"/>
      <c r="AU71" s="113">
        <f>COUNTIFS('Raw Data'!$AM:$AM,"&lt;=" &amp;DATE(MID($AV$3, 15, 4), MONTH("1 " &amp; AU$6 &amp; " " &amp; MID($AV$3, 15, 4)) + 1, 0 ), 'Raw Data'!$AN:$AN,"&gt;" &amp;DATE(MID($AV$3, 15, 4), MONTH("1 " &amp; AU$6 &amp; " " &amp; MID($AV$3, 15, 4)), 0 ), 'Raw Data'!$J:$J, $A56, 'Raw Data'!$H:$H, "Ear*", 'Raw Data'!$O:$O,""&amp;'Raw Data'!$B$1,'Raw Data'!$D:$D,"&lt;&gt;*ithdr*",'Raw Data'!$D:$D,"&lt;&gt;*ancel*",'Raw Data'!$P:$P,"--")
+
COUNTIFS( 'Raw Data'!$AM:$AM,"&lt;=" &amp;DATE(MID($AV$3, 15, 4), MONTH("1 " &amp; AU$6 &amp; " " &amp; MID($AV$3, 15, 4)) + 1, 0 ), 'Raw Data'!$AN:$AN,"&gt;" &amp;DATE(MID($AV$3, 15, 4), MONTH("1 " &amp; AU$6 &amp; " " &amp; MID($AV$3, 15, 4)), 0 ), 'Raw Data'!$J:$J, $A56, 'Raw Data'!$H:$H, "Ear*", 'Raw Data'!$P:$P,""&amp;'Raw Data'!$B$1,'Raw Data'!$D:$D,"&lt;&gt;*ithdr*",'Raw Data'!$D:$D,"&lt;&gt;*ancel*")</f>
        <v>0</v>
      </c>
      <c r="AV71" s="73"/>
      <c r="AW71" s="73"/>
      <c r="AX71" s="77"/>
      <c r="AY71" s="113">
        <f>COUNTIFS('Raw Data'!$AM:$AM,"&lt;=" &amp;DATE(MID($AV$3, 15, 4), MONTH("1 " &amp; AY$6 &amp; " " &amp; MID($AV$3, 15, 4)) + 1, 0 ), 'Raw Data'!$AN:$AN,"&gt;" &amp;DATE(MID($AV$3, 15, 4), MONTH("1 " &amp; AY$6 &amp; " " &amp; MID($AV$3, 15, 4)), 0 ), 'Raw Data'!$J:$J, $A56, 'Raw Data'!$H:$H, "Ear*", 'Raw Data'!$O:$O,""&amp;'Raw Data'!$B$1,'Raw Data'!$D:$D,"&lt;&gt;*ithdr*",'Raw Data'!$D:$D,"&lt;&gt;*ancel*",'Raw Data'!$P:$P,"--")
+
COUNTIFS( 'Raw Data'!$AM:$AM,"&lt;=" &amp;DATE(MID($AV$3, 15, 4), MONTH("1 " &amp; AY$6 &amp; " " &amp; MID($AV$3, 15, 4)) + 1, 0 ), 'Raw Data'!$AN:$AN,"&gt;" &amp;DATE(MID($AV$3, 15, 4), MONTH("1 " &amp; AY$6 &amp; " " &amp; MID($AV$3, 15, 4)), 0 ), 'Raw Data'!$J:$J, $A56, 'Raw Data'!$H:$H, "Ear*", 'Raw Data'!$P:$P,""&amp;'Raw Data'!$B$1,'Raw Data'!$D:$D,"&lt;&gt;*ithdr*",'Raw Data'!$D:$D,"&lt;&gt;*ancel*")</f>
        <v>0</v>
      </c>
      <c r="AZ71" s="73"/>
      <c r="BA71" s="73"/>
      <c r="BB71" s="77"/>
      <c r="BC71" s="113">
        <f>COUNTIFS('Raw Data'!$AM:$AM,"&lt;=" &amp;DATE(MID($AV$3, 15, 4), MONTH("1 " &amp; BC$6 &amp; " " &amp; MID($AV$3, 15, 4)) + 1, 0 ), 'Raw Data'!$AN:$AN,"&gt;" &amp;DATE(MID($AV$3, 15, 4), MONTH("1 " &amp; BC$6 &amp; " " &amp; MID($AV$3, 15, 4)), 0 ), 'Raw Data'!$J:$J, $A56, 'Raw Data'!$H:$H, "Ear*", 'Raw Data'!$O:$O,""&amp;'Raw Data'!$B$1,'Raw Data'!$D:$D,"&lt;&gt;*ithdr*",'Raw Data'!$D:$D,"&lt;&gt;*ancel*",'Raw Data'!$P:$P,"--")
+
COUNTIFS( 'Raw Data'!$AM:$AM,"&lt;=" &amp;DATE(MID($AV$3, 15, 4), MONTH("1 " &amp; BC$6 &amp; " " &amp; MID($AV$3, 15, 4)) + 1, 0 ), 'Raw Data'!$AN:$AN,"&gt;" &amp;DATE(MID($AV$3, 15, 4), MONTH("1 " &amp; BC$6 &amp; " " &amp; MID($AV$3, 15, 4)), 0 ), 'Raw Data'!$J:$J, $A56, 'Raw Data'!$H:$H, "Ear*", 'Raw Data'!$P:$P,""&amp;'Raw Data'!$B$1,'Raw Data'!$D:$D,"&lt;&gt;*ithdr*",'Raw Data'!$D:$D,"&lt;&gt;*ancel*")</f>
        <v>0</v>
      </c>
      <c r="BD71" s="73"/>
      <c r="BE71" s="73"/>
      <c r="BF71" s="77"/>
    </row>
    <row r="72" ht="12.75" customHeight="1">
      <c r="A72" s="114" t="s">
        <v>210</v>
      </c>
      <c r="B72" s="73"/>
      <c r="C72" s="73"/>
      <c r="D72" s="73"/>
      <c r="E72" s="73"/>
      <c r="F72" s="73"/>
      <c r="G72" s="73"/>
      <c r="H72" s="73"/>
      <c r="I72" s="73"/>
      <c r="J72" s="77"/>
      <c r="K72" s="113">
        <f>COUNTIFS('Raw Data'!$AM:$AM,"&lt;=" &amp;DATE(LEFT($AV$3, 4), MONTH("1 " &amp; K$6 &amp; " " &amp; LEFT($AV$3, 4)) + 1, 0 ), 'Raw Data'!$AM:$AM,"&gt;" &amp;DATE(LEFT($AV$3, 4), MONTH("1 " &amp; K$6 &amp; " " &amp; LEFT($AV$3, 4)), 0 ), 'Raw Data'!$J:$J, $A56, 'Raw Data'!$H:$H, "Non*", 'Raw Data'!$O:$O,""&amp;'Raw Data'!$B$1,'Raw Data'!$D:$D,"&lt;&gt;*ithdr*",'Raw Data'!$D:$D,"&lt;&gt;*ancel*",'Raw Data'!$P:$P,"--")
+
COUNTIFS( 'Raw Data'!$AM:$AM,"&lt;=" &amp;DATE(LEFT($AV$3, 4), MONTH("1 " &amp; K$6 &amp; " " &amp; LEFT($AV$3, 4)) + 1, 0 ), 'Raw Data'!$AM:$AM,"&gt;" &amp;DATE(LEFT($AV$3, 4), MONTH("1 " &amp; K$6 &amp; " " &amp; LEFT($AV$3, 4)), 0 ), 'Raw Data'!$J:$J, $A56, 'Raw Data'!$H:$H, "Non*", 'Raw Data'!$P:$P,""&amp;'Raw Data'!$B$1,'Raw Data'!$D:$D,"&lt;&gt;*ithdr*",'Raw Data'!$D:$D,"&lt;&gt;*ancel*")</f>
        <v>0</v>
      </c>
      <c r="L72" s="73"/>
      <c r="M72" s="73"/>
      <c r="N72" s="77"/>
      <c r="O72" s="113">
        <f>COUNTIFS('Raw Data'!$AM:$AM,"&lt;=" &amp;DATE(LEFT($AV$3, 4), MONTH("1 " &amp; O$6 &amp; " " &amp; LEFT($AV$3, 4)) + 1, 0 ), 'Raw Data'!$AM:$AM,"&gt;" &amp;DATE(LEFT($AV$3, 4), MONTH("1 " &amp; O$6 &amp; " " &amp; LEFT($AV$3, 4)), 0 ), 'Raw Data'!$J:$J, $A56, 'Raw Data'!$H:$H, "Non*", 'Raw Data'!$O:$O,""&amp;'Raw Data'!$B$1,'Raw Data'!$D:$D,"&lt;&gt;*ithdr*",'Raw Data'!$D:$D,"&lt;&gt;*ancel*",'Raw Data'!$P:$P,"--")
+
COUNTIFS( 'Raw Data'!$AM:$AM,"&lt;=" &amp;DATE(LEFT($AV$3, 4), MONTH("1 " &amp; O$6 &amp; " " &amp; LEFT($AV$3, 4)) + 1, 0 ), 'Raw Data'!$AM:$AM,"&gt;" &amp;DATE(LEFT($AV$3, 4), MONTH("1 " &amp; O$6 &amp; " " &amp; LEFT($AV$3, 4)), 0 ), 'Raw Data'!$J:$J, $A56, 'Raw Data'!$H:$H, "Non*", 'Raw Data'!$P:$P,""&amp;'Raw Data'!$B$1,'Raw Data'!$D:$D,"&lt;&gt;*ithdr*",'Raw Data'!$D:$D,"&lt;&gt;*ancel*")</f>
        <v>0</v>
      </c>
      <c r="P72" s="73"/>
      <c r="Q72" s="73"/>
      <c r="R72" s="77"/>
      <c r="S72" s="113">
        <f>COUNTIFS('Raw Data'!$AM:$AM,"&lt;=" &amp;DATE(LEFT($AV$3, 4), MONTH("1 " &amp; S$6 &amp; " " &amp; LEFT($AV$3, 4)) + 1, 0 ), 'Raw Data'!$AM:$AM,"&gt;" &amp;DATE(LEFT($AV$3, 4), MONTH("1 " &amp; S$6 &amp; " " &amp; LEFT($AV$3, 4)), 0 ), 'Raw Data'!$J:$J, $A56, 'Raw Data'!$H:$H, "Non*", 'Raw Data'!$O:$O,""&amp;'Raw Data'!$B$1,'Raw Data'!$D:$D,"&lt;&gt;*ithdr*",'Raw Data'!$D:$D,"&lt;&gt;*ancel*",'Raw Data'!$P:$P,"--")
+
COUNTIFS( 'Raw Data'!$AM:$AM,"&lt;=" &amp;DATE(LEFT($AV$3, 4), MONTH("1 " &amp; S$6 &amp; " " &amp; LEFT($AV$3, 4)) + 1, 0 ), 'Raw Data'!$AM:$AM,"&gt;" &amp;DATE(LEFT($AV$3, 4), MONTH("1 " &amp; S$6 &amp; " " &amp; LEFT($AV$3, 4)), 0 ), 'Raw Data'!$J:$J, $A56, 'Raw Data'!$H:$H, "Non*", 'Raw Data'!$P:$P,""&amp;'Raw Data'!$B$1,'Raw Data'!$D:$D,"&lt;&gt;*ithdr*",'Raw Data'!$D:$D,"&lt;&gt;*ancel*")</f>
        <v>0</v>
      </c>
      <c r="T72" s="73"/>
      <c r="U72" s="73"/>
      <c r="V72" s="77"/>
      <c r="W72" s="113">
        <f>COUNTIFS('Raw Data'!$AM:$AM,"&lt;=" &amp;DATE(LEFT($AV$3, 4), MONTH("1 " &amp; W$6 &amp; " " &amp; LEFT($AV$3, 4)) + 1, 0 ), 'Raw Data'!$AM:$AM,"&gt;" &amp;DATE(LEFT($AV$3, 4), MONTH("1 " &amp; W$6 &amp; " " &amp; LEFT($AV$3, 4)), 0 ), 'Raw Data'!$J:$J, $A56, 'Raw Data'!$H:$H, "Non*", 'Raw Data'!$O:$O,""&amp;'Raw Data'!$B$1,'Raw Data'!$D:$D,"&lt;&gt;*ithdr*",'Raw Data'!$D:$D,"&lt;&gt;*ancel*",'Raw Data'!$P:$P,"--")
+
COUNTIFS( 'Raw Data'!$AM:$AM,"&lt;=" &amp;DATE(LEFT($AV$3, 4), MONTH("1 " &amp; W$6 &amp; " " &amp; LEFT($AV$3, 4)) + 1, 0 ), 'Raw Data'!$AM:$AM,"&gt;" &amp;DATE(LEFT($AV$3, 4), MONTH("1 " &amp; W$6 &amp; " " &amp; LEFT($AV$3, 4)), 0 ), 'Raw Data'!$J:$J, $A56, 'Raw Data'!$H:$H, "Non*", 'Raw Data'!$P:$P,""&amp;'Raw Data'!$B$1,'Raw Data'!$D:$D,"&lt;&gt;*ithdr*",'Raw Data'!$D:$D,"&lt;&gt;*ancel*")</f>
        <v>0</v>
      </c>
      <c r="X72" s="73"/>
      <c r="Y72" s="73"/>
      <c r="Z72" s="77"/>
      <c r="AA72" s="113">
        <f>COUNTIFS('Raw Data'!$AM:$AM,"&lt;=" &amp;DATE(LEFT($AV$3, 4), MONTH("1 " &amp; AA$6 &amp; " " &amp; LEFT($AV$3, 4)) + 1, 0 ), 'Raw Data'!$AM:$AM,"&gt;" &amp;DATE(LEFT($AV$3, 4), MONTH("1 " &amp; AA$6 &amp; " " &amp; LEFT($AV$3, 4)), 0 ), 'Raw Data'!$J:$J, $A56, 'Raw Data'!$H:$H, "Non*", 'Raw Data'!$O:$O,""&amp;'Raw Data'!$B$1,'Raw Data'!$D:$D,"&lt;&gt;*ithdr*",'Raw Data'!$D:$D,"&lt;&gt;*ancel*",'Raw Data'!$P:$P,"--")
+
COUNTIFS( 'Raw Data'!$AM:$AM,"&lt;=" &amp;DATE(LEFT($AV$3, 4), MONTH("1 " &amp; AA$6 &amp; " " &amp; LEFT($AV$3, 4)) + 1, 0 ), 'Raw Data'!$AM:$AM,"&gt;" &amp;DATE(LEFT($AV$3, 4), MONTH("1 " &amp; AA$6 &amp; " " &amp; LEFT($AV$3, 4)), 0 ), 'Raw Data'!$J:$J, $A56, 'Raw Data'!$H:$H, "Non*", 'Raw Data'!$P:$P,""&amp;'Raw Data'!$B$1,'Raw Data'!$D:$D,"&lt;&gt;*ithdr*",'Raw Data'!$D:$D,"&lt;&gt;*ancel*")</f>
        <v>0</v>
      </c>
      <c r="AB72" s="73"/>
      <c r="AC72" s="73"/>
      <c r="AD72" s="77"/>
      <c r="AE72" s="113">
        <f>COUNTIFS('Raw Data'!$AM:$AM,"&lt;=" &amp;DATE(LEFT($AV$3, 4), MONTH("1 " &amp; AE$6 &amp; " " &amp; LEFT($AV$3, 4)) + 1, 0 ), 'Raw Data'!$AM:$AM,"&gt;" &amp;DATE(LEFT($AV$3, 4), MONTH("1 " &amp; AE$6 &amp; " " &amp; LEFT($AV$3, 4)), 0 ), 'Raw Data'!$J:$J, $A56, 'Raw Data'!$H:$H, "Non*", 'Raw Data'!$O:$O,""&amp;'Raw Data'!$B$1,'Raw Data'!$D:$D,"&lt;&gt;*ithdr*",'Raw Data'!$D:$D,"&lt;&gt;*ancel*",'Raw Data'!$P:$P,"--")
+
COUNTIFS( 'Raw Data'!$AM:$AM,"&lt;=" &amp;DATE(LEFT($AV$3, 4), MONTH("1 " &amp; AE$6 &amp; " " &amp; LEFT($AV$3, 4)) + 1, 0 ), 'Raw Data'!$AM:$AM,"&gt;" &amp;DATE(LEFT($AV$3, 4), MONTH("1 " &amp; AE$6 &amp; " " &amp; LEFT($AV$3, 4)), 0 ), 'Raw Data'!$J:$J, $A56, 'Raw Data'!$H:$H, "Non*", 'Raw Data'!$P:$P,""&amp;'Raw Data'!$B$1,'Raw Data'!$D:$D,"&lt;&gt;*ithdr*",'Raw Data'!$D:$D,"&lt;&gt;*ancel*")</f>
        <v>0</v>
      </c>
      <c r="AF72" s="73"/>
      <c r="AG72" s="73"/>
      <c r="AH72" s="77"/>
      <c r="AI72" s="113">
        <f>COUNTIFS('Raw Data'!$AM:$AM,"&lt;=" &amp;DATE(LEFT($AV$3, 4), MONTH("1 " &amp; AI$6 &amp; " " &amp; LEFT($AV$3, 4)) + 1, 0 ), 'Raw Data'!$AM:$AM,"&gt;" &amp;DATE(LEFT($AV$3, 4), MONTH("1 " &amp; AI$6 &amp; " " &amp; LEFT($AV$3, 4)), 0 ), 'Raw Data'!$J:$J, $A56, 'Raw Data'!$H:$H, "Non*", 'Raw Data'!$O:$O,""&amp;'Raw Data'!$B$1,'Raw Data'!$D:$D,"&lt;&gt;*ithdr*",'Raw Data'!$D:$D,"&lt;&gt;*ancel*",'Raw Data'!$P:$P,"--")
+
COUNTIFS( 'Raw Data'!$AM:$AM,"&lt;=" &amp;DATE(LEFT($AV$3, 4), MONTH("1 " &amp; AI$6 &amp; " " &amp; LEFT($AV$3, 4)) + 1, 0 ), 'Raw Data'!$AM:$AM,"&gt;" &amp;DATE(LEFT($AV$3, 4), MONTH("1 " &amp; AI$6 &amp; " " &amp; LEFT($AV$3, 4)), 0 ), 'Raw Data'!$J:$J, $A56, 'Raw Data'!$H:$H, "Non*", 'Raw Data'!$P:$P,""&amp;'Raw Data'!$B$1,'Raw Data'!$D:$D,"&lt;&gt;*ithdr*",'Raw Data'!$D:$D,"&lt;&gt;*ancel*")</f>
        <v>0</v>
      </c>
      <c r="AJ72" s="73"/>
      <c r="AK72" s="73"/>
      <c r="AL72" s="77"/>
      <c r="AM72" s="113">
        <f>COUNTIFS('Raw Data'!$AM:$AM,"&lt;=" &amp;DATE(LEFT($AV$3, 4), MONTH("1 " &amp; AM$6 &amp; " " &amp; LEFT($AV$3, 4)) + 1, 0 ), 'Raw Data'!$AM:$AM,"&gt;" &amp;DATE(LEFT($AV$3, 4), MONTH("1 " &amp; AM$6 &amp; " " &amp; LEFT($AV$3, 4)), 0 ), 'Raw Data'!$J:$J, $A56, 'Raw Data'!$H:$H, "Non*", 'Raw Data'!$O:$O,""&amp;'Raw Data'!$B$1,'Raw Data'!$D:$D,"&lt;&gt;*ithdr*",'Raw Data'!$D:$D,"&lt;&gt;*ancel*",'Raw Data'!$P:$P,"--")
+
COUNTIFS( 'Raw Data'!$AM:$AM,"&lt;=" &amp;DATE(LEFT($AV$3, 4), MONTH("1 " &amp; AM$6 &amp; " " &amp; LEFT($AV$3, 4)) + 1, 0 ), 'Raw Data'!$AM:$AM,"&gt;" &amp;DATE(LEFT($AV$3, 4), MONTH("1 " &amp; AM$6 &amp; " " &amp; LEFT($AV$3, 4)), 0 ), 'Raw Data'!$J:$J, $A56, 'Raw Data'!$H:$H, "Non*", 'Raw Data'!$P:$P,""&amp;'Raw Data'!$B$1,'Raw Data'!$D:$D,"&lt;&gt;*ithdr*",'Raw Data'!$D:$D,"&lt;&gt;*ancel*")</f>
        <v>0</v>
      </c>
      <c r="AN72" s="73"/>
      <c r="AO72" s="73"/>
      <c r="AP72" s="77"/>
      <c r="AQ72" s="113">
        <f>COUNTIFS('Raw Data'!$AM:$AM,"&lt;=" &amp;DATE(LEFT($AV$3, 4), MONTH("1 " &amp; AQ$6 &amp; " " &amp; LEFT($AV$3, 4)) + 1, 0 ), 'Raw Data'!$AM:$AM,"&gt;" &amp;DATE(LEFT($AV$3, 4), MONTH("1 " &amp; AQ$6 &amp; " " &amp; LEFT($AV$3, 4)), 0 ), 'Raw Data'!$J:$J, $A56, 'Raw Data'!$H:$H, "Non*", 'Raw Data'!$O:$O,""&amp;'Raw Data'!$B$1,'Raw Data'!$D:$D,"&lt;&gt;*ithdr*",'Raw Data'!$D:$D,"&lt;&gt;*ancel*",'Raw Data'!$P:$P,"--")
+
COUNTIFS( 'Raw Data'!$AM:$AM,"&lt;=" &amp;DATE(LEFT($AV$3, 4), MONTH("1 " &amp; AQ$6 &amp; " " &amp; LEFT($AV$3, 4)) + 1, 0 ), 'Raw Data'!$AM:$AM,"&gt;" &amp;DATE(LEFT($AV$3, 4), MONTH("1 " &amp; AQ$6 &amp; " " &amp; LEFT($AV$3, 4)), 0 ), 'Raw Data'!$J:$J, $A56, 'Raw Data'!$H:$H, "Non*", 'Raw Data'!$P:$P,""&amp;'Raw Data'!$B$1,'Raw Data'!$D:$D,"&lt;&gt;*ithdr*",'Raw Data'!$D:$D,"&lt;&gt;*ancel*")</f>
        <v>0</v>
      </c>
      <c r="AR72" s="73"/>
      <c r="AS72" s="73"/>
      <c r="AT72" s="77"/>
      <c r="AU72" s="113">
        <f>COUNTIFS('Raw Data'!$AM:$AM,"&lt;=" &amp;DATE(MID($AV$3, 15, 4), MONTH("1 " &amp; AU$6 &amp; " " &amp; MID($AV$3, 15, 4)) + 1, 0 ), 'Raw Data'!$AN:$AN,"&gt;" &amp;DATE(MID($AV$3, 15, 4), MONTH("1 " &amp; AU$6 &amp; " " &amp; MID($AV$3, 15, 4)), 0 ), 'Raw Data'!$J:$J, $A56, 'Raw Data'!$H:$H, "Non*", 'Raw Data'!$O:$O,""&amp;'Raw Data'!$B$1,'Raw Data'!$D:$D,"&lt;&gt;*ithdr*",'Raw Data'!$D:$D,"&lt;&gt;*ancel*",'Raw Data'!$P:$P,"--")
+
COUNTIFS( 'Raw Data'!$AM:$AM,"&lt;=" &amp;DATE(MID($AV$3, 15, 4), MONTH("1 " &amp; AU$6 &amp; " " &amp; MID($AV$3, 15, 4)) + 1, 0 ), 'Raw Data'!$AN:$AN,"&gt;" &amp;DATE(MID($AV$3, 15, 4), MONTH("1 " &amp; AU$6 &amp; " " &amp; MID($AV$3, 15, 4)), 0 ), 'Raw Data'!$J:$J, $A56, 'Raw Data'!$H:$H, "Non*", 'Raw Data'!$P:$P,""&amp;'Raw Data'!$B$1,'Raw Data'!$D:$D,"&lt;&gt;*ithdr*",'Raw Data'!$D:$D,"&lt;&gt;*ancel*")</f>
        <v>0</v>
      </c>
      <c r="AV72" s="73"/>
      <c r="AW72" s="73"/>
      <c r="AX72" s="77"/>
      <c r="AY72" s="113">
        <f>COUNTIFS('Raw Data'!$AM:$AM,"&lt;=" &amp;DATE(MID($AV$3, 15, 4), MONTH("1 " &amp; AY$6 &amp; " " &amp; MID($AV$3, 15, 4)) + 1, 0 ), 'Raw Data'!$AN:$AN,"&gt;" &amp;DATE(MID($AV$3, 15, 4), MONTH("1 " &amp; AY$6 &amp; " " &amp; MID($AV$3, 15, 4)), 0 ), 'Raw Data'!$J:$J, $A56, 'Raw Data'!$H:$H, "Non*", 'Raw Data'!$O:$O,""&amp;'Raw Data'!$B$1,'Raw Data'!$D:$D,"&lt;&gt;*ithdr*",'Raw Data'!$D:$D,"&lt;&gt;*ancel*",'Raw Data'!$P:$P,"--")
+
COUNTIFS( 'Raw Data'!$AM:$AM,"&lt;=" &amp;DATE(MID($AV$3, 15, 4), MONTH("1 " &amp; AY$6 &amp; " " &amp; MID($AV$3, 15, 4)) + 1, 0 ), 'Raw Data'!$AN:$AN,"&gt;" &amp;DATE(MID($AV$3, 15, 4), MONTH("1 " &amp; AY$6 &amp; " " &amp; MID($AV$3, 15, 4)), 0 ), 'Raw Data'!$J:$J, $A56, 'Raw Data'!$H:$H, "Non*", 'Raw Data'!$P:$P,""&amp;'Raw Data'!$B$1,'Raw Data'!$D:$D,"&lt;&gt;*ithdr*",'Raw Data'!$D:$D,"&lt;&gt;*ancel*")</f>
        <v>0</v>
      </c>
      <c r="AZ72" s="73"/>
      <c r="BA72" s="73"/>
      <c r="BB72" s="77"/>
      <c r="BC72" s="113">
        <f>COUNTIFS('Raw Data'!$AM:$AM,"&lt;=" &amp;DATE(MID($AV$3, 15, 4), MONTH("1 " &amp; BC$6 &amp; " " &amp; MID($AV$3, 15, 4)) + 1, 0 ), 'Raw Data'!$AN:$AN,"&gt;" &amp;DATE(MID($AV$3, 15, 4), MONTH("1 " &amp; BC$6 &amp; " " &amp; MID($AV$3, 15, 4)), 0 ), 'Raw Data'!$J:$J, $A56, 'Raw Data'!$H:$H, "Non*", 'Raw Data'!$O:$O,""&amp;'Raw Data'!$B$1,'Raw Data'!$D:$D,"&lt;&gt;*ithdr*",'Raw Data'!$D:$D,"&lt;&gt;*ancel*",'Raw Data'!$P:$P,"--")
+
COUNTIFS( 'Raw Data'!$AM:$AM,"&lt;=" &amp;DATE(MID($AV$3, 15, 4), MONTH("1 " &amp; BC$6 &amp; " " &amp; MID($AV$3, 15, 4)) + 1, 0 ), 'Raw Data'!$AN:$AN,"&gt;" &amp;DATE(MID($AV$3, 15, 4), MONTH("1 " &amp; BC$6 &amp; " " &amp; MID($AV$3, 15, 4)), 0 ), 'Raw Data'!$J:$J, $A56, 'Raw Data'!$H:$H, "Non*", 'Raw Data'!$P:$P,""&amp;'Raw Data'!$B$1,'Raw Data'!$D:$D,"&lt;&gt;*ithdr*",'Raw Data'!$D:$D,"&lt;&gt;*ancel*")</f>
        <v>0</v>
      </c>
      <c r="BD72" s="73"/>
      <c r="BE72" s="73"/>
      <c r="BF72" s="77"/>
    </row>
    <row r="73" ht="12.75" customHeight="1">
      <c r="A73" s="75" t="s">
        <v>211</v>
      </c>
      <c r="B73" s="73"/>
      <c r="C73" s="73"/>
      <c r="D73" s="73"/>
      <c r="E73" s="73"/>
      <c r="F73" s="73"/>
      <c r="G73" s="73"/>
      <c r="H73" s="73"/>
      <c r="I73" s="73"/>
      <c r="J73" s="77"/>
      <c r="K73" s="113">
        <f>COUNTIFS( 'Raw Data'!$AM:$AM,"&lt;=" &amp;DATE(LEFT($AV$3, 4), MONTH("1 " &amp; K$6 &amp; " " &amp; LEFT($AV$3, 4)) + 1, 0 ), 'Raw Data'!$AM:$AM,"&gt;" &amp;DATE(LEFT($AV$3, 4), MONTH("1 " &amp; K$6 &amp; " " &amp; LEFT($AV$3, 4)), 0 ), 'Raw Data'!$J:$J, $A56, 'Raw Data'!$O:$O,""&amp;'Raw Data'!$B$1,'Raw Data'!$D:$D,"&lt;&gt;*ithdr*",'Raw Data'!$D:$D,"&lt;&gt;*ancel*",'Raw Data'!$P:$P,"--",'Raw Data'!$AW:$AW,"*arl*")
+
COUNTIFS( 'Raw Data'!$AM:$AM,"&lt;=" &amp;DATE(LEFT($AV$3, 4), MONTH("1 " &amp; K$6 &amp; " " &amp; LEFT($AV$3, 4)) + 1, 0 ), 'Raw Data'!$AM:$AM,"&gt;" &amp;DATE(LEFT($AV$3, 4), MONTH("1 " &amp; K$6 &amp; " " &amp; LEFT($AV$3, 4)), 0 ), 'Raw Data'!$J:$J, $A56, 'Raw Data'!$P:$P,""&amp;'Raw Data'!$B$1,'Raw Data'!$D:$D,"&lt;&gt;*ithdr*",'Raw Data'!$D:$D,"&lt;&gt;*ancel*",'Raw Data'!$AW:$AW,"*arl*")</f>
        <v>0</v>
      </c>
      <c r="L73" s="73"/>
      <c r="M73" s="73"/>
      <c r="N73" s="77"/>
      <c r="O73" s="113">
        <f>COUNTIFS( 'Raw Data'!$AM:$AM,"&lt;=" &amp;DATE(LEFT($AV$3, 4), MONTH("1 " &amp; O$6 &amp; " " &amp; LEFT($AV$3, 4)) + 1, 0 ), 'Raw Data'!$AM:$AM,"&gt;" &amp;DATE(LEFT($AV$3, 4), MONTH("1 " &amp; O$6 &amp; " " &amp; LEFT($AV$3, 4)), 0 ), 'Raw Data'!$J:$J, $A56, 'Raw Data'!$O:$O,""&amp;'Raw Data'!$B$1,'Raw Data'!$D:$D,"&lt;&gt;*ithdr*",'Raw Data'!$D:$D,"&lt;&gt;*ancel*",'Raw Data'!$P:$P,"--",'Raw Data'!$AW:$AW,"*arl*")
+
COUNTIFS( 'Raw Data'!$AM:$AM,"&lt;=" &amp;DATE(LEFT($AV$3, 4), MONTH("1 " &amp; O$6 &amp; " " &amp; LEFT($AV$3, 4)) + 1, 0 ), 'Raw Data'!$AM:$AM,"&gt;" &amp;DATE(LEFT($AV$3, 4), MONTH("1 " &amp; O$6 &amp; " " &amp; LEFT($AV$3, 4)), 0 ), 'Raw Data'!$J:$J, $A56, 'Raw Data'!$P:$P,""&amp;'Raw Data'!$B$1,'Raw Data'!$D:$D,"&lt;&gt;*ithdr*",'Raw Data'!$D:$D,"&lt;&gt;*ancel*",'Raw Data'!$AW:$AW,"*arl*")</f>
        <v>0</v>
      </c>
      <c r="P73" s="73"/>
      <c r="Q73" s="73"/>
      <c r="R73" s="77"/>
      <c r="S73" s="113">
        <f>COUNTIFS( 'Raw Data'!$AM:$AM,"&lt;=" &amp;DATE(LEFT($AV$3, 4), MONTH("1 " &amp; S$6 &amp; " " &amp; LEFT($AV$3, 4)) + 1, 0 ), 'Raw Data'!$AM:$AM,"&gt;" &amp;DATE(LEFT($AV$3, 4), MONTH("1 " &amp; S$6 &amp; " " &amp; LEFT($AV$3, 4)), 0 ), 'Raw Data'!$J:$J, $A56, 'Raw Data'!$O:$O,""&amp;'Raw Data'!$B$1,'Raw Data'!$D:$D,"&lt;&gt;*ithdr*",'Raw Data'!$D:$D,"&lt;&gt;*ancel*",'Raw Data'!$P:$P,"--",'Raw Data'!$AW:$AW,"*arl*")
+
COUNTIFS( 'Raw Data'!$AM:$AM,"&lt;=" &amp;DATE(LEFT($AV$3, 4), MONTH("1 " &amp; S$6 &amp; " " &amp; LEFT($AV$3, 4)) + 1, 0 ), 'Raw Data'!$AM:$AM,"&gt;" &amp;DATE(LEFT($AV$3, 4), MONTH("1 " &amp; S$6 &amp; " " &amp; LEFT($AV$3, 4)), 0 ), 'Raw Data'!$J:$J, $A56, 'Raw Data'!$P:$P,""&amp;'Raw Data'!$B$1,'Raw Data'!$D:$D,"&lt;&gt;*ithdr*",'Raw Data'!$D:$D,"&lt;&gt;*ancel*",'Raw Data'!$AW:$AW,"*arl*")</f>
        <v>0</v>
      </c>
      <c r="T73" s="73"/>
      <c r="U73" s="73"/>
      <c r="V73" s="77"/>
      <c r="W73" s="113">
        <f>COUNTIFS( 'Raw Data'!$AM:$AM,"&lt;=" &amp;DATE(LEFT($AV$3, 4), MONTH("1 " &amp; W$6 &amp; " " &amp; LEFT($AV$3, 4)) + 1, 0 ), 'Raw Data'!$AM:$AM,"&gt;" &amp;DATE(LEFT($AV$3, 4), MONTH("1 " &amp; W$6 &amp; " " &amp; LEFT($AV$3, 4)), 0 ), 'Raw Data'!$J:$J, $A56, 'Raw Data'!$O:$O,""&amp;'Raw Data'!$B$1,'Raw Data'!$D:$D,"&lt;&gt;*ithdr*",'Raw Data'!$D:$D,"&lt;&gt;*ancel*",'Raw Data'!$P:$P,"--",'Raw Data'!$AW:$AW,"*arl*")
+
COUNTIFS( 'Raw Data'!$AM:$AM,"&lt;=" &amp;DATE(LEFT($AV$3, 4), MONTH("1 " &amp; W$6 &amp; " " &amp; LEFT($AV$3, 4)) + 1, 0 ), 'Raw Data'!$AM:$AM,"&gt;" &amp;DATE(LEFT($AV$3, 4), MONTH("1 " &amp; W$6 &amp; " " &amp; LEFT($AV$3, 4)), 0 ), 'Raw Data'!$J:$J, $A56, 'Raw Data'!$P:$P,""&amp;'Raw Data'!$B$1,'Raw Data'!$D:$D,"&lt;&gt;*ithdr*",'Raw Data'!$D:$D,"&lt;&gt;*ancel*",'Raw Data'!$AW:$AW,"*arl*")</f>
        <v>0</v>
      </c>
      <c r="X73" s="73"/>
      <c r="Y73" s="73"/>
      <c r="Z73" s="77"/>
      <c r="AA73" s="113">
        <f>COUNTIFS( 'Raw Data'!$AM:$AM,"&lt;=" &amp;DATE(LEFT($AV$3, 4), MONTH("1 " &amp; AA$6 &amp; " " &amp; LEFT($AV$3, 4)) + 1, 0 ), 'Raw Data'!$AM:$AM,"&gt;" &amp;DATE(LEFT($AV$3, 4), MONTH("1 " &amp; AA$6 &amp; " " &amp; LEFT($AV$3, 4)), 0 ), 'Raw Data'!$J:$J, $A56, 'Raw Data'!$O:$O,""&amp;'Raw Data'!$B$1,'Raw Data'!$D:$D,"&lt;&gt;*ithdr*",'Raw Data'!$D:$D,"&lt;&gt;*ancel*",'Raw Data'!$P:$P,"--",'Raw Data'!$AW:$AW,"*arl*")
+
COUNTIFS( 'Raw Data'!$AM:$AM,"&lt;=" &amp;DATE(LEFT($AV$3, 4), MONTH("1 " &amp; AA$6 &amp; " " &amp; LEFT($AV$3, 4)) + 1, 0 ), 'Raw Data'!$AM:$AM,"&gt;" &amp;DATE(LEFT($AV$3, 4), MONTH("1 " &amp; AA$6 &amp; " " &amp; LEFT($AV$3, 4)), 0 ), 'Raw Data'!$J:$J, $A56, 'Raw Data'!$P:$P,""&amp;'Raw Data'!$B$1,'Raw Data'!$D:$D,"&lt;&gt;*ithdr*",'Raw Data'!$D:$D,"&lt;&gt;*ancel*",'Raw Data'!$AW:$AW,"*arl*")</f>
        <v>0</v>
      </c>
      <c r="AB73" s="73"/>
      <c r="AC73" s="73"/>
      <c r="AD73" s="77"/>
      <c r="AE73" s="113">
        <f>COUNTIFS( 'Raw Data'!$AM:$AM,"&lt;=" &amp;DATE(LEFT($AV$3, 4), MONTH("1 " &amp; AE$6 &amp; " " &amp; LEFT($AV$3, 4)) + 1, 0 ), 'Raw Data'!$AM:$AM,"&gt;" &amp;DATE(LEFT($AV$3, 4), MONTH("1 " &amp; AE$6 &amp; " " &amp; LEFT($AV$3, 4)), 0 ), 'Raw Data'!$J:$J, $A56, 'Raw Data'!$O:$O,""&amp;'Raw Data'!$B$1,'Raw Data'!$D:$D,"&lt;&gt;*ithdr*",'Raw Data'!$D:$D,"&lt;&gt;*ancel*",'Raw Data'!$P:$P,"--",'Raw Data'!$AW:$AW,"*arl*")
+
COUNTIFS( 'Raw Data'!$AM:$AM,"&lt;=" &amp;DATE(LEFT($AV$3, 4), MONTH("1 " &amp; AE$6 &amp; " " &amp; LEFT($AV$3, 4)) + 1, 0 ), 'Raw Data'!$AM:$AM,"&gt;" &amp;DATE(LEFT($AV$3, 4), MONTH("1 " &amp; AE$6 &amp; " " &amp; LEFT($AV$3, 4)), 0 ), 'Raw Data'!$J:$J, $A56, 'Raw Data'!$P:$P,""&amp;'Raw Data'!$B$1,'Raw Data'!$D:$D,"&lt;&gt;*ithdr*",'Raw Data'!$D:$D,"&lt;&gt;*ancel*",'Raw Data'!$AW:$AW,"*arl*")</f>
        <v>0</v>
      </c>
      <c r="AF73" s="73"/>
      <c r="AG73" s="73"/>
      <c r="AH73" s="77"/>
      <c r="AI73" s="113">
        <f>COUNTIFS( 'Raw Data'!$AM:$AM,"&lt;=" &amp;DATE(LEFT($AV$3, 4), MONTH("1 " &amp; AI$6 &amp; " " &amp; LEFT($AV$3, 4)) + 1, 0 ), 'Raw Data'!$AM:$AM,"&gt;" &amp;DATE(LEFT($AV$3, 4), MONTH("1 " &amp; AI$6 &amp; " " &amp; LEFT($AV$3, 4)), 0 ), 'Raw Data'!$J:$J, $A56, 'Raw Data'!$O:$O,""&amp;'Raw Data'!$B$1,'Raw Data'!$D:$D,"&lt;&gt;*ithdr*",'Raw Data'!$D:$D,"&lt;&gt;*ancel*",'Raw Data'!$P:$P,"--",'Raw Data'!$AW:$AW,"*arl*")
+
COUNTIFS( 'Raw Data'!$AM:$AM,"&lt;=" &amp;DATE(LEFT($AV$3, 4), MONTH("1 " &amp; AI$6 &amp; " " &amp; LEFT($AV$3, 4)) + 1, 0 ), 'Raw Data'!$AM:$AM,"&gt;" &amp;DATE(LEFT($AV$3, 4), MONTH("1 " &amp; AI$6 &amp; " " &amp; LEFT($AV$3, 4)), 0 ), 'Raw Data'!$J:$J, $A56, 'Raw Data'!$P:$P,""&amp;'Raw Data'!$B$1,'Raw Data'!$D:$D,"&lt;&gt;*ithdr*",'Raw Data'!$D:$D,"&lt;&gt;*ancel*",'Raw Data'!$AW:$AW,"*arl*")</f>
        <v>0</v>
      </c>
      <c r="AJ73" s="73"/>
      <c r="AK73" s="73"/>
      <c r="AL73" s="77"/>
      <c r="AM73" s="113">
        <f>COUNTIFS( 'Raw Data'!$AM:$AM,"&lt;=" &amp;DATE(LEFT($AV$3, 4), MONTH("1 " &amp; AM$6 &amp; " " &amp; LEFT($AV$3, 4)) + 1, 0 ), 'Raw Data'!$AM:$AM,"&gt;" &amp;DATE(LEFT($AV$3, 4), MONTH("1 " &amp; AM$6 &amp; " " &amp; LEFT($AV$3, 4)), 0 ), 'Raw Data'!$J:$J, $A56, 'Raw Data'!$O:$O,""&amp;'Raw Data'!$B$1,'Raw Data'!$D:$D,"&lt;&gt;*ithdr*",'Raw Data'!$D:$D,"&lt;&gt;*ancel*",'Raw Data'!$P:$P,"--",'Raw Data'!$AW:$AW,"*arl*")
+
COUNTIFS( 'Raw Data'!$AM:$AM,"&lt;=" &amp;DATE(LEFT($AV$3, 4), MONTH("1 " &amp; AM$6 &amp; " " &amp; LEFT($AV$3, 4)) + 1, 0 ), 'Raw Data'!$AM:$AM,"&gt;" &amp;DATE(LEFT($AV$3, 4), MONTH("1 " &amp; AM$6 &amp; " " &amp; LEFT($AV$3, 4)), 0 ), 'Raw Data'!$J:$J, $A56, 'Raw Data'!$P:$P,""&amp;'Raw Data'!$B$1,'Raw Data'!$D:$D,"&lt;&gt;*ithdr*",'Raw Data'!$D:$D,"&lt;&gt;*ancel*",'Raw Data'!$AW:$AW,"*arl*")</f>
        <v>0</v>
      </c>
      <c r="AN73" s="73"/>
      <c r="AO73" s="73"/>
      <c r="AP73" s="77"/>
      <c r="AQ73" s="113">
        <f>COUNTIFS( 'Raw Data'!$AM:$AM,"&lt;=" &amp;DATE(LEFT($AV$3, 4), MONTH("1 " &amp; AQ$6 &amp; " " &amp; LEFT($AV$3, 4)) + 1, 0 ), 'Raw Data'!$AM:$AM,"&gt;" &amp;DATE(LEFT($AV$3, 4), MONTH("1 " &amp; AQ$6 &amp; " " &amp; LEFT($AV$3, 4)), 0 ), 'Raw Data'!$J:$J, $A56, 'Raw Data'!$O:$O,""&amp;'Raw Data'!$B$1,'Raw Data'!$D:$D,"&lt;&gt;*ithdr*",'Raw Data'!$D:$D,"&lt;&gt;*ancel*",'Raw Data'!$P:$P,"--",'Raw Data'!$AW:$AW,"*arl*")
+
COUNTIFS( 'Raw Data'!$AM:$AM,"&lt;=" &amp;DATE(LEFT($AV$3, 4), MONTH("1 " &amp; AQ$6 &amp; " " &amp; LEFT($AV$3, 4)) + 1, 0 ), 'Raw Data'!$AM:$AM,"&gt;" &amp;DATE(LEFT($AV$3, 4), MONTH("1 " &amp; AQ$6 &amp; " " &amp; LEFT($AV$3, 4)), 0 ), 'Raw Data'!$J:$J, $A56, 'Raw Data'!$P:$P,""&amp;'Raw Data'!$B$1,'Raw Data'!$D:$D,"&lt;&gt;*ithdr*",'Raw Data'!$D:$D,"&lt;&gt;*ancel*",'Raw Data'!$AW:$AW,"*arl*")</f>
        <v>0</v>
      </c>
      <c r="AR73" s="73"/>
      <c r="AS73" s="73"/>
      <c r="AT73" s="77"/>
      <c r="AU73" s="113">
        <f>COUNTIFS( 'Raw Data'!$AM:$AM,"&lt;=" &amp;DATE(MID($AV$3, 15, 4), MONTH("1 " &amp; AU$6 &amp; " " &amp; MID($AV$3, 15, 4)) + 1, 0 ), 'Raw Data'!$AN:$AN,"&gt;" &amp;DATE(MID($AV$3, 15, 4), MONTH("1 " &amp; AU$6 &amp; " " &amp; MID($AV$3, 15, 4)), 0 ), 'Raw Data'!$J:$J, $A56, 'Raw Data'!$O:$O,""&amp;'Raw Data'!$B$1,'Raw Data'!$D:$D,"&lt;&gt;*ithdr*",'Raw Data'!$D:$D,"&lt;&gt;*ancel*",'Raw Data'!$P:$P,"--",'Raw Data'!$AW:$AW,"*arl*")
+
COUNTIFS( 'Raw Data'!$AM:$AM,"&lt;=" &amp;DATE(MID($AV$3, 15, 4), MONTH("1 " &amp; AU$6 &amp; " " &amp; MID($AV$3, 15, 4)) + 1, 0 ), 'Raw Data'!$AN:$AN,"&gt;" &amp;DATE(MID($AV$3, 15, 4), MONTH("1 " &amp; AU$6 &amp; " " &amp; MID($AV$3, 15, 4)), 0 ), 'Raw Data'!$J:$J, $A56, 'Raw Data'!$P:$P,""&amp;'Raw Data'!$B$1,'Raw Data'!$D:$D,"&lt;&gt;*ithdr*",'Raw Data'!$D:$D,"&lt;&gt;*ancel*",'Raw Data'!$AW:$AW,"*arl*")</f>
        <v>0</v>
      </c>
      <c r="AV73" s="73"/>
      <c r="AW73" s="73"/>
      <c r="AX73" s="77"/>
      <c r="AY73" s="113">
        <f>COUNTIFS( 'Raw Data'!$AM:$AM,"&lt;=" &amp;DATE(MID($AV$3, 15, 4), MONTH("1 " &amp; AY$6 &amp; " " &amp; MID($AV$3, 15, 4)) + 1, 0 ), 'Raw Data'!$AN:$AN,"&gt;" &amp;DATE(MID($AV$3, 15, 4), MONTH("1 " &amp; AY$6 &amp; " " &amp; MID($AV$3, 15, 4)), 0 ), 'Raw Data'!$J:$J, $A56, 'Raw Data'!$O:$O,""&amp;'Raw Data'!$B$1,'Raw Data'!$D:$D,"&lt;&gt;*ithdr*",'Raw Data'!$D:$D,"&lt;&gt;*ancel*",'Raw Data'!$P:$P,"--",'Raw Data'!$AW:$AW,"*arl*")
+
COUNTIFS( 'Raw Data'!$AM:$AM,"&lt;=" &amp;DATE(MID($AV$3, 15, 4), MONTH("1 " &amp; AY$6 &amp; " " &amp; MID($AV$3, 15, 4)) + 1, 0 ), 'Raw Data'!$AN:$AN,"&gt;" &amp;DATE(MID($AV$3, 15, 4), MONTH("1 " &amp; AY$6 &amp; " " &amp; MID($AV$3, 15, 4)), 0 ), 'Raw Data'!$J:$J, $A56, 'Raw Data'!$P:$P,""&amp;'Raw Data'!$B$1,'Raw Data'!$D:$D,"&lt;&gt;*ithdr*",'Raw Data'!$D:$D,"&lt;&gt;*ancel*",'Raw Data'!$AW:$AW,"*arl*")</f>
        <v>0</v>
      </c>
      <c r="AZ73" s="73"/>
      <c r="BA73" s="73"/>
      <c r="BB73" s="77"/>
      <c r="BC73" s="113">
        <f>COUNTIFS( 'Raw Data'!$AM:$AM,"&lt;=" &amp;DATE(MID($AV$3, 15, 4), MONTH("1 " &amp; BC$6 &amp; " " &amp; MID($AV$3, 15, 4)) + 1, 0 ), 'Raw Data'!$AN:$AN,"&gt;" &amp;DATE(MID($AV$3, 15, 4), MONTH("1 " &amp; BC$6 &amp; " " &amp; MID($AV$3, 15, 4)), 0 ), 'Raw Data'!$J:$J, $A56, 'Raw Data'!$O:$O,""&amp;'Raw Data'!$B$1,'Raw Data'!$D:$D,"&lt;&gt;*ithdr*",'Raw Data'!$D:$D,"&lt;&gt;*ancel*",'Raw Data'!$P:$P,"--",'Raw Data'!$AW:$AW,"*arl*")
+
COUNTIFS( 'Raw Data'!$AM:$AM,"&lt;=" &amp;DATE(MID($AV$3, 15, 4), MONTH("1 " &amp; BC$6 &amp; " " &amp; MID($AV$3, 15, 4)) + 1, 0 ), 'Raw Data'!$AN:$AN,"&gt;" &amp;DATE(MID($AV$3, 15, 4), MONTH("1 " &amp; BC$6 &amp; " " &amp; MID($AV$3, 15, 4)), 0 ), 'Raw Data'!$J:$J, $A56, 'Raw Data'!$P:$P,""&amp;'Raw Data'!$B$1,'Raw Data'!$D:$D,"&lt;&gt;*ithdr*",'Raw Data'!$D:$D,"&lt;&gt;*ancel*",'Raw Data'!$AW:$AW,"*arl*")</f>
        <v>0</v>
      </c>
      <c r="BD73" s="73"/>
      <c r="BE73" s="73"/>
      <c r="BF73" s="77"/>
    </row>
    <row r="74" ht="12.75" customHeight="1">
      <c r="A74" s="75" t="s">
        <v>212</v>
      </c>
      <c r="B74" s="73"/>
      <c r="C74" s="73"/>
      <c r="D74" s="73"/>
      <c r="E74" s="73"/>
      <c r="F74" s="73"/>
      <c r="G74" s="73"/>
      <c r="H74" s="73"/>
      <c r="I74" s="73"/>
      <c r="J74" s="77"/>
      <c r="K74" s="106" t="str">
        <f>IFERROR(ROUND(((K73/K70)*100),0), "---")</f>
        <v>---</v>
      </c>
      <c r="L74" s="73"/>
      <c r="M74" s="73"/>
      <c r="N74" s="77"/>
      <c r="O74" s="106" t="str">
        <f>IFERROR(ROUND(((O73/O70)*100),0), "---")</f>
        <v>---</v>
      </c>
      <c r="P74" s="73"/>
      <c r="Q74" s="73"/>
      <c r="R74" s="77"/>
      <c r="S74" s="106" t="str">
        <f>IFERROR(ROUND(((S73/S70)*100),0), "---")</f>
        <v>---</v>
      </c>
      <c r="T74" s="73"/>
      <c r="U74" s="73"/>
      <c r="V74" s="77"/>
      <c r="W74" s="106" t="str">
        <f>IFERROR(ROUND(((W73/W70)*100),0), "---")</f>
        <v>---</v>
      </c>
      <c r="X74" s="73"/>
      <c r="Y74" s="73"/>
      <c r="Z74" s="77"/>
      <c r="AA74" s="106" t="str">
        <f>IFERROR(ROUND(((AA73/AA70)*100),0), "---")</f>
        <v>---</v>
      </c>
      <c r="AB74" s="73"/>
      <c r="AC74" s="73"/>
      <c r="AD74" s="77"/>
      <c r="AE74" s="106" t="str">
        <f>IFERROR(ROUND(((AE73/AE70)*100),0), "---")</f>
        <v>---</v>
      </c>
      <c r="AF74" s="73"/>
      <c r="AG74" s="73"/>
      <c r="AH74" s="77"/>
      <c r="AI74" s="106" t="str">
        <f>IFERROR(ROUND(((AI73/AI70)*100),0), "---")</f>
        <v>---</v>
      </c>
      <c r="AJ74" s="73"/>
      <c r="AK74" s="73"/>
      <c r="AL74" s="77"/>
      <c r="AM74" s="106" t="str">
        <f>IFERROR(ROUND(((AM73/AM70)*100),0), "---")</f>
        <v>---</v>
      </c>
      <c r="AN74" s="73"/>
      <c r="AO74" s="73"/>
      <c r="AP74" s="77"/>
      <c r="AQ74" s="106" t="str">
        <f>IFERROR(ROUND(((AQ73/AQ70)*100),0), "---")</f>
        <v>---</v>
      </c>
      <c r="AR74" s="73"/>
      <c r="AS74" s="73"/>
      <c r="AT74" s="77"/>
      <c r="AU74" s="106" t="str">
        <f>IFERROR(ROUND(((AU73/AU70)*100),0), "---")</f>
        <v>---</v>
      </c>
      <c r="AV74" s="73"/>
      <c r="AW74" s="73"/>
      <c r="AX74" s="77"/>
      <c r="AY74" s="106" t="str">
        <f>IFERROR(ROUND(((AY73/AY70)*100),0), "---")</f>
        <v>---</v>
      </c>
      <c r="AZ74" s="73"/>
      <c r="BA74" s="73"/>
      <c r="BB74" s="77"/>
      <c r="BC74" s="106" t="str">
        <f>IFERROR(ROUND(((BC73/BC70)*100),0), "---")</f>
        <v>---</v>
      </c>
      <c r="BD74" s="73"/>
      <c r="BE74" s="73"/>
      <c r="BF74" s="77"/>
    </row>
    <row r="75" ht="12.75" customHeight="1">
      <c r="A75" s="75" t="s">
        <v>175</v>
      </c>
      <c r="B75" s="73"/>
      <c r="C75" s="73"/>
      <c r="D75" s="73"/>
      <c r="E75" s="73"/>
      <c r="F75" s="73"/>
      <c r="G75" s="73"/>
      <c r="H75" s="73"/>
      <c r="I75" s="73"/>
      <c r="J75" s="77"/>
      <c r="K75" s="113">
        <f>SUMIFS('Raw Data'!$R:$R, 'Raw Data'!$AN:$AN,"&lt;=" &amp;DATE(LEFT($AV$3, 4), MONTH("1 " &amp; K$6 &amp; " " &amp; LEFT($AV$3, 4)) + 1, 0 ), 'Raw Data'!$AN:$AN,"&gt;" &amp;DATE(LEFT($AV$3, 4), MONTH("1 " &amp; K$6 &amp; " " &amp; LEFT($AV$3, 4)), 0 ), 'Raw Data'!$J:$J, $A56, 'Raw Data'!$O:$O,""&amp;'Raw Data'!$B$1,'Raw Data'!$D:$D,"&lt;&gt;*ithdr*",'Raw Data'!$D:$D,"&lt;&gt;*ancel*",'Raw Data'!$P:$P,"--")
+
SUMIFS('Raw Data'!$R:$R, 'Raw Data'!$AN:$AN,"&lt;=" &amp;DATE(LEFT($AV$3, 4), MONTH("1 " &amp; K$6 &amp; " " &amp; LEFT($AV$3, 4)) + 1, 0 ), 'Raw Data'!$AN:$AN,"&gt;" &amp;DATE(LEFT($AV$3, 4), MONTH("1 " &amp; K$6 &amp; " " &amp; LEFT($AV$3, 4)), 0 ), 'Raw Data'!$J:$J, $A56, 'Raw Data'!$P:$P,""&amp;'Raw Data'!$B$1,'Raw Data'!$D:$D,"&lt;&gt;*ithdr*",'Raw Data'!$D:$D,"&lt;&gt;*ancel*")</f>
        <v>0</v>
      </c>
      <c r="L75" s="73"/>
      <c r="M75" s="73"/>
      <c r="N75" s="77"/>
      <c r="O75" s="113">
        <f>SUMIFS('Raw Data'!$R:$R, 'Raw Data'!$AN:$AN,"&lt;=" &amp;DATE(LEFT($AV$3, 4), MONTH("1 " &amp; O$6 &amp; " " &amp; LEFT($AV$3, 4)) + 1, 0 ), 'Raw Data'!$AN:$AN,"&gt;" &amp;DATE(LEFT($AV$3, 4), MONTH("1 " &amp; O$6 &amp; " " &amp; LEFT($AV$3, 4)), 0 ), 'Raw Data'!$J:$J, $A56, 'Raw Data'!$O:$O,""&amp;'Raw Data'!$B$1,'Raw Data'!$D:$D,"&lt;&gt;*ithdr*",'Raw Data'!$D:$D,"&lt;&gt;*ancel*",'Raw Data'!$P:$P,"--")
+
SUMIFS('Raw Data'!$R:$R, 'Raw Data'!$AN:$AN,"&lt;=" &amp;DATE(LEFT($AV$3, 4), MONTH("1 " &amp; O$6 &amp; " " &amp; LEFT($AV$3, 4)) + 1, 0 ), 'Raw Data'!$AN:$AN,"&gt;" &amp;DATE(LEFT($AV$3, 4), MONTH("1 " &amp; O$6 &amp; " " &amp; LEFT($AV$3, 4)), 0 ), 'Raw Data'!$J:$J, $A56, 'Raw Data'!$P:$P,""&amp;'Raw Data'!$B$1,'Raw Data'!$D:$D,"&lt;&gt;*ithdr*",'Raw Data'!$D:$D,"&lt;&gt;*ancel*")</f>
        <v>0</v>
      </c>
      <c r="P75" s="73"/>
      <c r="Q75" s="73"/>
      <c r="R75" s="77"/>
      <c r="S75" s="113">
        <f>SUMIFS('Raw Data'!$R:$R, 'Raw Data'!$AN:$AN,"&lt;=" &amp;DATE(LEFT($AV$3, 4), MONTH("1 " &amp; S$6 &amp; " " &amp; LEFT($AV$3, 4)) + 1, 0 ), 'Raw Data'!$AN:$AN,"&gt;" &amp;DATE(LEFT($AV$3, 4), MONTH("1 " &amp; S$6 &amp; " " &amp; LEFT($AV$3, 4)), 0 ), 'Raw Data'!$J:$J, $A56, 'Raw Data'!$O:$O,""&amp;'Raw Data'!$B$1,'Raw Data'!$D:$D,"&lt;&gt;*ithdr*",'Raw Data'!$D:$D,"&lt;&gt;*ancel*",'Raw Data'!$P:$P,"--")
+
SUMIFS('Raw Data'!$R:$R, 'Raw Data'!$AN:$AN,"&lt;=" &amp;DATE(LEFT($AV$3, 4), MONTH("1 " &amp; S$6 &amp; " " &amp; LEFT($AV$3, 4)) + 1, 0 ), 'Raw Data'!$AN:$AN,"&gt;" &amp;DATE(LEFT($AV$3, 4), MONTH("1 " &amp; S$6 &amp; " " &amp; LEFT($AV$3, 4)), 0 ), 'Raw Data'!$J:$J, $A56, 'Raw Data'!$P:$P,""&amp;'Raw Data'!$B$1,'Raw Data'!$D:$D,"&lt;&gt;*ithdr*",'Raw Data'!$D:$D,"&lt;&gt;*ancel*")</f>
        <v>0</v>
      </c>
      <c r="T75" s="73"/>
      <c r="U75" s="73"/>
      <c r="V75" s="77"/>
      <c r="W75" s="113">
        <f>SUMIFS('Raw Data'!$R:$R, 'Raw Data'!$AN:$AN,"&lt;=" &amp;DATE(LEFT($AV$3, 4), MONTH("1 " &amp; W$6 &amp; " " &amp; LEFT($AV$3, 4)) + 1, 0 ), 'Raw Data'!$AN:$AN,"&gt;" &amp;DATE(LEFT($AV$3, 4), MONTH("1 " &amp; W$6 &amp; " " &amp; LEFT($AV$3, 4)), 0 ), 'Raw Data'!$J:$J, $A56, 'Raw Data'!$O:$O,""&amp;'Raw Data'!$B$1,'Raw Data'!$D:$D,"&lt;&gt;*ithdr*",'Raw Data'!$D:$D,"&lt;&gt;*ancel*",'Raw Data'!$P:$P,"--")
+
SUMIFS('Raw Data'!$R:$R, 'Raw Data'!$AN:$AN,"&lt;=" &amp;DATE(LEFT($AV$3, 4), MONTH("1 " &amp; W$6 &amp; " " &amp; LEFT($AV$3, 4)) + 1, 0 ), 'Raw Data'!$AN:$AN,"&gt;" &amp;DATE(LEFT($AV$3, 4), MONTH("1 " &amp; W$6 &amp; " " &amp; LEFT($AV$3, 4)), 0 ), 'Raw Data'!$J:$J, $A56, 'Raw Data'!$P:$P,""&amp;'Raw Data'!$B$1,'Raw Data'!$D:$D,"&lt;&gt;*ithdr*",'Raw Data'!$D:$D,"&lt;&gt;*ancel*")</f>
        <v>0</v>
      </c>
      <c r="X75" s="73"/>
      <c r="Y75" s="73"/>
      <c r="Z75" s="77"/>
      <c r="AA75" s="113">
        <f>SUMIFS('Raw Data'!$R:$R, 'Raw Data'!$AN:$AN,"&lt;=" &amp;DATE(LEFT($AV$3, 4), MONTH("1 " &amp; AA$6 &amp; " " &amp; LEFT($AV$3, 4)) + 1, 0 ), 'Raw Data'!$AN:$AN,"&gt;" &amp;DATE(LEFT($AV$3, 4), MONTH("1 " &amp; AA$6 &amp; " " &amp; LEFT($AV$3, 4)), 0 ), 'Raw Data'!$J:$J, $A56, 'Raw Data'!$O:$O,""&amp;'Raw Data'!$B$1,'Raw Data'!$D:$D,"&lt;&gt;*ithdr*",'Raw Data'!$D:$D,"&lt;&gt;*ancel*",'Raw Data'!$P:$P,"--")
+
SUMIFS('Raw Data'!$R:$R, 'Raw Data'!$AN:$AN,"&lt;=" &amp;DATE(LEFT($AV$3, 4), MONTH("1 " &amp; AA$6 &amp; " " &amp; LEFT($AV$3, 4)) + 1, 0 ), 'Raw Data'!$AN:$AN,"&gt;" &amp;DATE(LEFT($AV$3, 4), MONTH("1 " &amp; AA$6 &amp; " " &amp; LEFT($AV$3, 4)), 0 ), 'Raw Data'!$J:$J, $A56, 'Raw Data'!$P:$P,""&amp;'Raw Data'!$B$1,'Raw Data'!$D:$D,"&lt;&gt;*ithdr*",'Raw Data'!$D:$D,"&lt;&gt;*ancel*")</f>
        <v>0</v>
      </c>
      <c r="AB75" s="73"/>
      <c r="AC75" s="73"/>
      <c r="AD75" s="77"/>
      <c r="AE75" s="113">
        <f>SUMIFS('Raw Data'!$R:$R, 'Raw Data'!$AN:$AN,"&lt;=" &amp;DATE(LEFT($AV$3, 4), MONTH("1 " &amp; AE$6 &amp; " " &amp; LEFT($AV$3, 4)) + 1, 0 ), 'Raw Data'!$AN:$AN,"&gt;" &amp;DATE(LEFT($AV$3, 4), MONTH("1 " &amp; AE$6 &amp; " " &amp; LEFT($AV$3, 4)), 0 ), 'Raw Data'!$J:$J, $A56, 'Raw Data'!$O:$O,""&amp;'Raw Data'!$B$1,'Raw Data'!$D:$D,"&lt;&gt;*ithdr*",'Raw Data'!$D:$D,"&lt;&gt;*ancel*",'Raw Data'!$P:$P,"--")
+
SUMIFS('Raw Data'!$R:$R, 'Raw Data'!$AN:$AN,"&lt;=" &amp;DATE(LEFT($AV$3, 4), MONTH("1 " &amp; AE$6 &amp; " " &amp; LEFT($AV$3, 4)) + 1, 0 ), 'Raw Data'!$AN:$AN,"&gt;" &amp;DATE(LEFT($AV$3, 4), MONTH("1 " &amp; AE$6 &amp; " " &amp; LEFT($AV$3, 4)), 0 ), 'Raw Data'!$J:$J, $A56, 'Raw Data'!$P:$P,""&amp;'Raw Data'!$B$1,'Raw Data'!$D:$D,"&lt;&gt;*ithdr*",'Raw Data'!$D:$D,"&lt;&gt;*ancel*")</f>
        <v>0</v>
      </c>
      <c r="AF75" s="73"/>
      <c r="AG75" s="73"/>
      <c r="AH75" s="77"/>
      <c r="AI75" s="113">
        <f>SUMIFS('Raw Data'!$R:$R, 'Raw Data'!$AN:$AN,"&lt;=" &amp;DATE(LEFT($AV$3, 4), MONTH("1 " &amp; AI$6 &amp; " " &amp; LEFT($AV$3, 4)) + 1, 0 ), 'Raw Data'!$AN:$AN,"&gt;" &amp;DATE(LEFT($AV$3, 4), MONTH("1 " &amp; AI$6 &amp; " " &amp; LEFT($AV$3, 4)), 0 ), 'Raw Data'!$J:$J, $A56, 'Raw Data'!$O:$O,""&amp;'Raw Data'!$B$1,'Raw Data'!$D:$D,"&lt;&gt;*ithdr*",'Raw Data'!$D:$D,"&lt;&gt;*ancel*",'Raw Data'!$P:$P,"--")
+
SUMIFS('Raw Data'!$R:$R, 'Raw Data'!$AN:$AN,"&lt;=" &amp;DATE(LEFT($AV$3, 4), MONTH("1 " &amp; AI$6 &amp; " " &amp; LEFT($AV$3, 4)) + 1, 0 ), 'Raw Data'!$AN:$AN,"&gt;" &amp;DATE(LEFT($AV$3, 4), MONTH("1 " &amp; AI$6 &amp; " " &amp; LEFT($AV$3, 4)), 0 ), 'Raw Data'!$J:$J, $A56, 'Raw Data'!$P:$P,""&amp;'Raw Data'!$B$1,'Raw Data'!$D:$D,"&lt;&gt;*ithdr*",'Raw Data'!$D:$D,"&lt;&gt;*ancel*")</f>
        <v>0</v>
      </c>
      <c r="AJ75" s="73"/>
      <c r="AK75" s="73"/>
      <c r="AL75" s="77"/>
      <c r="AM75" s="113">
        <f>SUMIFS('Raw Data'!$R:$R, 'Raw Data'!$AN:$AN,"&lt;=" &amp;DATE(LEFT($AV$3, 4), MONTH("1 " &amp; AM$6 &amp; " " &amp; LEFT($AV$3, 4)) + 1, 0 ), 'Raw Data'!$AN:$AN,"&gt;" &amp;DATE(LEFT($AV$3, 4), MONTH("1 " &amp; AM$6 &amp; " " &amp; LEFT($AV$3, 4)), 0 ), 'Raw Data'!$J:$J, $A56, 'Raw Data'!$O:$O,""&amp;'Raw Data'!$B$1,'Raw Data'!$D:$D,"&lt;&gt;*ithdr*",'Raw Data'!$D:$D,"&lt;&gt;*ancel*",'Raw Data'!$P:$P,"--")
+
SUMIFS('Raw Data'!$R:$R, 'Raw Data'!$AN:$AN,"&lt;=" &amp;DATE(LEFT($AV$3, 4), MONTH("1 " &amp; AM$6 &amp; " " &amp; LEFT($AV$3, 4)) + 1, 0 ), 'Raw Data'!$AN:$AN,"&gt;" &amp;DATE(LEFT($AV$3, 4), MONTH("1 " &amp; AM$6 &amp; " " &amp; LEFT($AV$3, 4)), 0 ), 'Raw Data'!$J:$J, $A56, 'Raw Data'!$P:$P,""&amp;'Raw Data'!$B$1,'Raw Data'!$D:$D,"&lt;&gt;*ithdr*",'Raw Data'!$D:$D,"&lt;&gt;*ancel*")</f>
        <v>0</v>
      </c>
      <c r="AN75" s="73"/>
      <c r="AO75" s="73"/>
      <c r="AP75" s="77"/>
      <c r="AQ75" s="113">
        <f>SUMIFS('Raw Data'!$R:$R, 'Raw Data'!$AN:$AN,"&lt;=" &amp;DATE(LEFT($AV$3, 4), MONTH("1 " &amp; AQ$6 &amp; " " &amp; LEFT($AV$3, 4)) + 1, 0 ), 'Raw Data'!$AN:$AN,"&gt;" &amp;DATE(LEFT($AV$3, 4), MONTH("1 " &amp; AQ$6 &amp; " " &amp; LEFT($AV$3, 4)), 0 ), 'Raw Data'!$J:$J, $A56, 'Raw Data'!$O:$O,""&amp;'Raw Data'!$B$1,'Raw Data'!$D:$D,"&lt;&gt;*ithdr*",'Raw Data'!$D:$D,"&lt;&gt;*ancel*",'Raw Data'!$P:$P,"--")
+
SUMIFS('Raw Data'!$R:$R, 'Raw Data'!$AN:$AN,"&lt;=" &amp;DATE(LEFT($AV$3, 4), MONTH("1 " &amp; AQ$6 &amp; " " &amp; LEFT($AV$3, 4)) + 1, 0 ), 'Raw Data'!$AN:$AN,"&gt;" &amp;DATE(LEFT($AV$3, 4), MONTH("1 " &amp; AQ$6 &amp; " " &amp; LEFT($AV$3, 4)), 0 ), 'Raw Data'!$J:$J, $A56, 'Raw Data'!$P:$P,""&amp;'Raw Data'!$B$1,'Raw Data'!$D:$D,"&lt;&gt;*ithdr*",'Raw Data'!$D:$D,"&lt;&gt;*ancel*")</f>
        <v>0</v>
      </c>
      <c r="AR75" s="73"/>
      <c r="AS75" s="73"/>
      <c r="AT75" s="77"/>
      <c r="AU75" s="113">
        <f>SUMIFS('Raw Data'!$R:$R, 'Raw Data'!$AN:$AN,"&lt;=" &amp;DATE(MID($AV$3, 15, 4), MONTH("1 " &amp; AU$6 &amp; " " &amp; MID($AV$3, 15, 4)) + 1, 0 ), 'Raw Data'!$AN:$AN,"&gt;" &amp;DATE(MID($AV$3, 15, 4), MONTH("1 " &amp; AU$6 &amp; " " &amp; MID($AV$3, 15, 4)), 0 ), 'Raw Data'!$J:$J, $A56, 'Raw Data'!$O:$O,""&amp;'Raw Data'!$B$1,'Raw Data'!$D:$D,"&lt;&gt;*ithdr*",'Raw Data'!$D:$D,"&lt;&gt;*ancel*",'Raw Data'!$P:$P,"--")
+
SUMIFS('Raw Data'!$R:$R, 'Raw Data'!$AN:$AN,"&lt;=" &amp;DATE(MID($AV$3, 15, 4), MONTH("1 " &amp; AU$6 &amp; " " &amp; MID($AV$3, 15, 4)) + 1, 0 ), 'Raw Data'!$AN:$AN,"&gt;" &amp;DATE(MID($AV$3, 15, 4), MONTH("1 " &amp; AU$6 &amp; " " &amp; MID($AV$3, 15, 4)), 0 ), 'Raw Data'!$J:$J, $A56, 'Raw Data'!$P:$P,""&amp;'Raw Data'!$B$1,'Raw Data'!$D:$D,"&lt;&gt;*ithdr*",'Raw Data'!$D:$D,"&lt;&gt;*ancel*")</f>
        <v>0</v>
      </c>
      <c r="AV75" s="73"/>
      <c r="AW75" s="73"/>
      <c r="AX75" s="77"/>
      <c r="AY75" s="113">
        <f>SUMIFS('Raw Data'!$R:$R, 'Raw Data'!$AN:$AN,"&lt;=" &amp;DATE(MID($AV$3, 15, 4), MONTH("1 " &amp; AY$6 &amp; " " &amp; MID($AV$3, 15, 4)) + 1, 0 ), 'Raw Data'!$AN:$AN,"&gt;" &amp;DATE(MID($AV$3, 15, 4), MONTH("1 " &amp; AY$6 &amp; " " &amp; MID($AV$3, 15, 4)), 0 ), 'Raw Data'!$J:$J, $A56, 'Raw Data'!$O:$O,""&amp;'Raw Data'!$B$1,'Raw Data'!$D:$D,"&lt;&gt;*ithdr*",'Raw Data'!$D:$D,"&lt;&gt;*ancel*",'Raw Data'!$P:$P,"--")
+
SUMIFS('Raw Data'!$R:$R, 'Raw Data'!$AN:$AN,"&lt;=" &amp;DATE(MID($AV$3, 15, 4), MONTH("1 " &amp; AY$6 &amp; " " &amp; MID($AV$3, 15, 4)) + 1, 0 ), 'Raw Data'!$AN:$AN,"&gt;" &amp;DATE(MID($AV$3, 15, 4), MONTH("1 " &amp; AY$6 &amp; " " &amp; MID($AV$3, 15, 4)), 0 ), 'Raw Data'!$J:$J, $A56, 'Raw Data'!$P:$P,""&amp;'Raw Data'!$B$1,'Raw Data'!$D:$D,"&lt;&gt;*ithdr*",'Raw Data'!$D:$D,"&lt;&gt;*ancel*")</f>
        <v>0</v>
      </c>
      <c r="AZ75" s="73"/>
      <c r="BA75" s="73"/>
      <c r="BB75" s="77"/>
      <c r="BC75" s="113">
        <f>SUMIFS('Raw Data'!$R:$R, 'Raw Data'!$AN:$AN,"&lt;=" &amp;DATE(MID($AV$3, 15, 4), MONTH("1 " &amp; BC$6 &amp; " " &amp; MID($AV$3, 15, 4)) + 1, 0 ), 'Raw Data'!$AN:$AN,"&gt;" &amp;DATE(MID($AV$3, 15, 4), MONTH("1 " &amp; BC$6 &amp; " " &amp; MID($AV$3, 15, 4)), 0 ), 'Raw Data'!$J:$J, $A56, 'Raw Data'!$O:$O,""&amp;'Raw Data'!$B$1,'Raw Data'!$D:$D,"&lt;&gt;*ithdr*",'Raw Data'!$D:$D,"&lt;&gt;*ancel*",'Raw Data'!$P:$P,"--")
+
SUMIFS('Raw Data'!$R:$R, 'Raw Data'!$AN:$AN,"&lt;=" &amp;DATE(MID($AV$3, 15, 4), MONTH("1 " &amp; BC$6 &amp; " " &amp; MID($AV$3, 15, 4)) + 1, 0 ), 'Raw Data'!$AN:$AN,"&gt;" &amp;DATE(MID($AV$3, 15, 4), MONTH("1 " &amp; BC$6 &amp; " " &amp; MID($AV$3, 15, 4)), 0 ), 'Raw Data'!$J:$J, $A56, 'Raw Data'!$P:$P,""&amp;'Raw Data'!$B$1,'Raw Data'!$D:$D,"&lt;&gt;*ithdr*",'Raw Data'!$D:$D,"&lt;&gt;*ancel*")</f>
        <v>0</v>
      </c>
      <c r="BD75" s="73"/>
      <c r="BE75" s="73"/>
      <c r="BF75" s="77"/>
    </row>
    <row r="76" ht="12.75" customHeight="1">
      <c r="A76" s="116" t="s">
        <v>213</v>
      </c>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c r="AY76" s="73"/>
      <c r="AZ76" s="73"/>
      <c r="BA76" s="73"/>
      <c r="BB76" s="73"/>
      <c r="BC76" s="73"/>
      <c r="BD76" s="73"/>
      <c r="BE76" s="73"/>
      <c r="BF76" s="74"/>
    </row>
    <row r="77" ht="12.75" customHeight="1">
      <c r="A77" s="75" t="s">
        <v>153</v>
      </c>
      <c r="B77" s="73"/>
      <c r="C77" s="73"/>
      <c r="D77" s="73"/>
      <c r="E77" s="73"/>
      <c r="F77" s="73"/>
      <c r="G77" s="73"/>
      <c r="H77" s="73"/>
      <c r="I77" s="73"/>
      <c r="J77" s="77"/>
      <c r="K77" s="113">
        <f>SUMIFS('Raw Data'!$S:$S, 'Raw Data'!$AN:$AN,"&lt;=" &amp;DATE(LEFT($AV$3, 4), MONTH("1 " &amp; K$6 &amp; " " &amp; LEFT($AV$3, 4)) + 1, 0 ), 'Raw Data'!$AN:$AN,"&gt;" &amp;DATE(LEFT($AV$3, 4), MONTH("1 " &amp; K$6 &amp; " " &amp; LEFT($AV$3, 4)), 0 ), 'Raw Data'!$J:$J, $A76, 'Raw Data'!$O:$O,""&amp;'Raw Data'!$B$1,'Raw Data'!$D:$D,"&lt;&gt;*ithdr*",'Raw Data'!$D:$D,"&lt;&gt;*ancel*",'Raw Data'!$P:$P,"--")
+
SUMIFS('Raw Data'!$S:$S, 'Raw Data'!$AN:$AN,"&lt;=" &amp;DATE(LEFT($AV$3, 4), MONTH("1 " &amp; K$6 &amp; " " &amp; LEFT($AV$3, 4)) + 1, 0 ), 'Raw Data'!$AN:$AN,"&gt;" &amp;DATE(LEFT($AV$3, 4), MONTH("1 " &amp; K$6 &amp; " " &amp; LEFT($AV$3, 4)), 0 ), 'Raw Data'!$J:$J, $A76, 'Raw Data'!$P:$P,""&amp;'Raw Data'!$B$1,'Raw Data'!$D:$D,"&lt;&gt;*ithdr*",'Raw Data'!$D:$D,"&lt;&gt;*ancel*")</f>
        <v>0</v>
      </c>
      <c r="L77" s="73"/>
      <c r="M77" s="73"/>
      <c r="N77" s="77"/>
      <c r="O77" s="113">
        <f>SUMIFS('Raw Data'!$S:$S, 'Raw Data'!$AN:$AN,"&lt;=" &amp;DATE(LEFT($AV$3, 4), MONTH("1 " &amp; O$6 &amp; " " &amp; LEFT($AV$3, 4)) + 1, 0 ), 'Raw Data'!$AN:$AN,"&gt;" &amp;DATE(LEFT($AV$3, 4), MONTH("1 " &amp; O$6 &amp; " " &amp; LEFT($AV$3, 4)), 0 ), 'Raw Data'!$J:$J, $A76, 'Raw Data'!$O:$O,""&amp;'Raw Data'!$B$1,'Raw Data'!$D:$D,"&lt;&gt;*ithdr*",'Raw Data'!$D:$D,"&lt;&gt;*ancel*",'Raw Data'!$P:$P,"--")
+
SUMIFS('Raw Data'!$S:$S, 'Raw Data'!$AN:$AN,"&lt;=" &amp;DATE(LEFT($AV$3, 4), MONTH("1 " &amp; O$6 &amp; " " &amp; LEFT($AV$3, 4)) + 1, 0 ), 'Raw Data'!$AN:$AN,"&gt;" &amp;DATE(LEFT($AV$3, 4), MONTH("1 " &amp; O$6 &amp; " " &amp; LEFT($AV$3, 4)), 0 ), 'Raw Data'!$J:$J, $A76, 'Raw Data'!$P:$P,""&amp;'Raw Data'!$B$1,'Raw Data'!$D:$D,"&lt;&gt;*ithdr*",'Raw Data'!$D:$D,"&lt;&gt;*ancel*")</f>
        <v>0</v>
      </c>
      <c r="P77" s="73"/>
      <c r="Q77" s="73"/>
      <c r="R77" s="77"/>
      <c r="S77" s="113">
        <f>SUMIFS('Raw Data'!$S:$S, 'Raw Data'!$AN:$AN,"&lt;=" &amp;DATE(LEFT($AV$3, 4), MONTH("1 " &amp; S$6 &amp; " " &amp; LEFT($AV$3, 4)) + 1, 0 ), 'Raw Data'!$AN:$AN,"&gt;" &amp;DATE(LEFT($AV$3, 4), MONTH("1 " &amp; S$6 &amp; " " &amp; LEFT($AV$3, 4)), 0 ), 'Raw Data'!$J:$J, $A76, 'Raw Data'!$O:$O,""&amp;'Raw Data'!$B$1,'Raw Data'!$D:$D,"&lt;&gt;*ithdr*",'Raw Data'!$D:$D,"&lt;&gt;*ancel*",'Raw Data'!$P:$P,"--")
+
SUMIFS('Raw Data'!$S:$S, 'Raw Data'!$AN:$AN,"&lt;=" &amp;DATE(LEFT($AV$3, 4), MONTH("1 " &amp; S$6 &amp; " " &amp; LEFT($AV$3, 4)) + 1, 0 ), 'Raw Data'!$AN:$AN,"&gt;" &amp;DATE(LEFT($AV$3, 4), MONTH("1 " &amp; S$6 &amp; " " &amp; LEFT($AV$3, 4)), 0 ), 'Raw Data'!$J:$J, $A76, 'Raw Data'!$P:$P,""&amp;'Raw Data'!$B$1,'Raw Data'!$D:$D,"&lt;&gt;*ithdr*",'Raw Data'!$D:$D,"&lt;&gt;*ancel*")</f>
        <v>0</v>
      </c>
      <c r="T77" s="73"/>
      <c r="U77" s="73"/>
      <c r="V77" s="77"/>
      <c r="W77" s="113">
        <f>SUMIFS('Raw Data'!$S:$S, 'Raw Data'!$AN:$AN,"&lt;=" &amp;DATE(LEFT($AV$3, 4), MONTH("1 " &amp; W$6 &amp; " " &amp; LEFT($AV$3, 4)) + 1, 0 ), 'Raw Data'!$AN:$AN,"&gt;" &amp;DATE(LEFT($AV$3, 4), MONTH("1 " &amp; W$6 &amp; " " &amp; LEFT($AV$3, 4)), 0 ), 'Raw Data'!$J:$J, $A76, 'Raw Data'!$O:$O,""&amp;'Raw Data'!$B$1,'Raw Data'!$D:$D,"&lt;&gt;*ithdr*",'Raw Data'!$D:$D,"&lt;&gt;*ancel*",'Raw Data'!$P:$P,"--")
+
SUMIFS('Raw Data'!$S:$S, 'Raw Data'!$AN:$AN,"&lt;=" &amp;DATE(LEFT($AV$3, 4), MONTH("1 " &amp; W$6 &amp; " " &amp; LEFT($AV$3, 4)) + 1, 0 ), 'Raw Data'!$AN:$AN,"&gt;" &amp;DATE(LEFT($AV$3, 4), MONTH("1 " &amp; W$6 &amp; " " &amp; LEFT($AV$3, 4)), 0 ), 'Raw Data'!$J:$J, $A76, 'Raw Data'!$P:$P,""&amp;'Raw Data'!$B$1,'Raw Data'!$D:$D,"&lt;&gt;*ithdr*",'Raw Data'!$D:$D,"&lt;&gt;*ancel*")</f>
        <v>0</v>
      </c>
      <c r="X77" s="73"/>
      <c r="Y77" s="73"/>
      <c r="Z77" s="77"/>
      <c r="AA77" s="113">
        <f>SUMIFS('Raw Data'!$S:$S, 'Raw Data'!$AN:$AN,"&lt;=" &amp;DATE(LEFT($AV$3, 4), MONTH("1 " &amp; AA$6 &amp; " " &amp; LEFT($AV$3, 4)) + 1, 0 ), 'Raw Data'!$AN:$AN,"&gt;" &amp;DATE(LEFT($AV$3, 4), MONTH("1 " &amp; AA$6 &amp; " " &amp; LEFT($AV$3, 4)), 0 ), 'Raw Data'!$J:$J, $A76, 'Raw Data'!$O:$O,""&amp;'Raw Data'!$B$1,'Raw Data'!$D:$D,"&lt;&gt;*ithdr*",'Raw Data'!$D:$D,"&lt;&gt;*ancel*",'Raw Data'!$P:$P,"--")
+
SUMIFS('Raw Data'!$S:$S, 'Raw Data'!$AN:$AN,"&lt;=" &amp;DATE(LEFT($AV$3, 4), MONTH("1 " &amp; AA$6 &amp; " " &amp; LEFT($AV$3, 4)) + 1, 0 ), 'Raw Data'!$AN:$AN,"&gt;" &amp;DATE(LEFT($AV$3, 4), MONTH("1 " &amp; AA$6 &amp; " " &amp; LEFT($AV$3, 4)), 0 ), 'Raw Data'!$J:$J, $A76, 'Raw Data'!$P:$P,""&amp;'Raw Data'!$B$1,'Raw Data'!$D:$D,"&lt;&gt;*ithdr*",'Raw Data'!$D:$D,"&lt;&gt;*ancel*")</f>
        <v>0</v>
      </c>
      <c r="AB77" s="73"/>
      <c r="AC77" s="73"/>
      <c r="AD77" s="77"/>
      <c r="AE77" s="113">
        <f>SUMIFS('Raw Data'!$S:$S, 'Raw Data'!$AN:$AN,"&lt;=" &amp;DATE(LEFT($AV$3, 4), MONTH("1 " &amp; AE$6 &amp; " " &amp; LEFT($AV$3, 4)) + 1, 0 ), 'Raw Data'!$AN:$AN,"&gt;" &amp;DATE(LEFT($AV$3, 4), MONTH("1 " &amp; AE$6 &amp; " " &amp; LEFT($AV$3, 4)), 0 ), 'Raw Data'!$J:$J, $A76, 'Raw Data'!$O:$O,""&amp;'Raw Data'!$B$1,'Raw Data'!$D:$D,"&lt;&gt;*ithdr*",'Raw Data'!$D:$D,"&lt;&gt;*ancel*",'Raw Data'!$P:$P,"--")
+
SUMIFS('Raw Data'!$S:$S, 'Raw Data'!$AN:$AN,"&lt;=" &amp;DATE(LEFT($AV$3, 4), MONTH("1 " &amp; AE$6 &amp; " " &amp; LEFT($AV$3, 4)) + 1, 0 ), 'Raw Data'!$AN:$AN,"&gt;" &amp;DATE(LEFT($AV$3, 4), MONTH("1 " &amp; AE$6 &amp; " " &amp; LEFT($AV$3, 4)), 0 ), 'Raw Data'!$J:$J, $A76, 'Raw Data'!$P:$P,""&amp;'Raw Data'!$B$1,'Raw Data'!$D:$D,"&lt;&gt;*ithdr*",'Raw Data'!$D:$D,"&lt;&gt;*ancel*")</f>
        <v>0</v>
      </c>
      <c r="AF77" s="73"/>
      <c r="AG77" s="73"/>
      <c r="AH77" s="77"/>
      <c r="AI77" s="113">
        <f>SUMIFS('Raw Data'!$S:$S, 'Raw Data'!$AN:$AN,"&lt;=" &amp;DATE(LEFT($AV$3, 4), MONTH("1 " &amp; AI$6 &amp; " " &amp; LEFT($AV$3, 4)) + 1, 0 ), 'Raw Data'!$AN:$AN,"&gt;" &amp;DATE(LEFT($AV$3, 4), MONTH("1 " &amp; AI$6 &amp; " " &amp; LEFT($AV$3, 4)), 0 ), 'Raw Data'!$J:$J, $A76, 'Raw Data'!$O:$O,""&amp;'Raw Data'!$B$1,'Raw Data'!$D:$D,"&lt;&gt;*ithdr*",'Raw Data'!$D:$D,"&lt;&gt;*ancel*",'Raw Data'!$P:$P,"--")
+
SUMIFS('Raw Data'!$S:$S, 'Raw Data'!$AN:$AN,"&lt;=" &amp;DATE(LEFT($AV$3, 4), MONTH("1 " &amp; AI$6 &amp; " " &amp; LEFT($AV$3, 4)) + 1, 0 ), 'Raw Data'!$AN:$AN,"&gt;" &amp;DATE(LEFT($AV$3, 4), MONTH("1 " &amp; AI$6 &amp; " " &amp; LEFT($AV$3, 4)), 0 ), 'Raw Data'!$J:$J, $A76, 'Raw Data'!$P:$P,""&amp;'Raw Data'!$B$1,'Raw Data'!$D:$D,"&lt;&gt;*ithdr*",'Raw Data'!$D:$D,"&lt;&gt;*ancel*")</f>
        <v>0</v>
      </c>
      <c r="AJ77" s="73"/>
      <c r="AK77" s="73"/>
      <c r="AL77" s="77"/>
      <c r="AM77" s="113">
        <f>SUMIFS('Raw Data'!$S:$S, 'Raw Data'!$AN:$AN,"&lt;=" &amp;DATE(LEFT($AV$3, 4), MONTH("1 " &amp; AM$6 &amp; " " &amp; LEFT($AV$3, 4)) + 1, 0 ), 'Raw Data'!$AN:$AN,"&gt;" &amp;DATE(LEFT($AV$3, 4), MONTH("1 " &amp; AM$6 &amp; " " &amp; LEFT($AV$3, 4)), 0 ), 'Raw Data'!$J:$J, $A76, 'Raw Data'!$O:$O,""&amp;'Raw Data'!$B$1,'Raw Data'!$D:$D,"&lt;&gt;*ithdr*",'Raw Data'!$D:$D,"&lt;&gt;*ancel*",'Raw Data'!$P:$P,"--")
+
SUMIFS('Raw Data'!$S:$S, 'Raw Data'!$AN:$AN,"&lt;=" &amp;DATE(LEFT($AV$3, 4), MONTH("1 " &amp; AM$6 &amp; " " &amp; LEFT($AV$3, 4)) + 1, 0 ), 'Raw Data'!$AN:$AN,"&gt;" &amp;DATE(LEFT($AV$3, 4), MONTH("1 " &amp; AM$6 &amp; " " &amp; LEFT($AV$3, 4)), 0 ), 'Raw Data'!$J:$J, $A76, 'Raw Data'!$P:$P,""&amp;'Raw Data'!$B$1,'Raw Data'!$D:$D,"&lt;&gt;*ithdr*",'Raw Data'!$D:$D,"&lt;&gt;*ancel*")</f>
        <v>0</v>
      </c>
      <c r="AN77" s="73"/>
      <c r="AO77" s="73"/>
      <c r="AP77" s="77"/>
      <c r="AQ77" s="113">
        <f>SUMIFS('Raw Data'!$S:$S, 'Raw Data'!$AN:$AN,"&lt;=" &amp;DATE(LEFT($AV$3, 4), MONTH("1 " &amp; AQ$6 &amp; " " &amp; LEFT($AV$3, 4)) + 1, 0 ), 'Raw Data'!$AN:$AN,"&gt;" &amp;DATE(LEFT($AV$3, 4), MONTH("1 " &amp; AQ$6 &amp; " " &amp; LEFT($AV$3, 4)), 0 ), 'Raw Data'!$J:$J, $A76, 'Raw Data'!$O:$O,""&amp;'Raw Data'!$B$1,'Raw Data'!$D:$D,"&lt;&gt;*ithdr*",'Raw Data'!$D:$D,"&lt;&gt;*ancel*",'Raw Data'!$P:$P,"--")
+
SUMIFS('Raw Data'!$S:$S, 'Raw Data'!$AN:$AN,"&lt;=" &amp;DATE(LEFT($AV$3, 4), MONTH("1 " &amp; AQ$6 &amp; " " &amp; LEFT($AV$3, 4)) + 1, 0 ), 'Raw Data'!$AN:$AN,"&gt;" &amp;DATE(LEFT($AV$3, 4), MONTH("1 " &amp; AQ$6 &amp; " " &amp; LEFT($AV$3, 4)), 0 ), 'Raw Data'!$J:$J, $A76, 'Raw Data'!$P:$P,""&amp;'Raw Data'!$B$1,'Raw Data'!$D:$D,"&lt;&gt;*ithdr*",'Raw Data'!$D:$D,"&lt;&gt;*ancel*")</f>
        <v>0</v>
      </c>
      <c r="AR77" s="73"/>
      <c r="AS77" s="73"/>
      <c r="AT77" s="77"/>
      <c r="AU77" s="113">
        <f>SUMIFS('Raw Data'!$S:$S, 'Raw Data'!$AN:$AN,"&lt;=" &amp;DATE(MID($AV$3, 15, 4), MONTH("1 " &amp; AU$6 &amp; " " &amp; MID($AV$3, 15, 4)) + 1, 0 ), 'Raw Data'!$AN:$AN,"&gt;" &amp;DATE(MID($AV$3, 15, 4), MONTH("1 " &amp; AU$6 &amp; " " &amp; MID($AV$3, 15, 4)), 0 ), 'Raw Data'!$J:$J, $A76, 'Raw Data'!$O:$O,""&amp;'Raw Data'!$B$1,'Raw Data'!$D:$D,"&lt;&gt;*ithdr*",'Raw Data'!$D:$D,"&lt;&gt;*ancel*",'Raw Data'!$P:$P,"--")
+
SUMIFS('Raw Data'!$S:$S, 'Raw Data'!$AN:$AN,"&lt;=" &amp;DATE(MID($AV$3, 15, 4), MONTH("1 " &amp; AU$6 &amp; " " &amp; MID($AV$3, 15, 4)) + 1, 0 ), 'Raw Data'!$AN:$AN,"&gt;" &amp;DATE(MID($AV$3, 15, 4), MONTH("1 " &amp; AU$6 &amp; " " &amp; MID($AV$3, 15, 4)), 0 ), 'Raw Data'!$J:$J, $A76, 'Raw Data'!$P:$P,""&amp;'Raw Data'!$B$1,'Raw Data'!$D:$D,"&lt;&gt;*ithdr*",'Raw Data'!$D:$D,"&lt;&gt;*ancel*")</f>
        <v>0</v>
      </c>
      <c r="AV77" s="73"/>
      <c r="AW77" s="73"/>
      <c r="AX77" s="77"/>
      <c r="AY77" s="113">
        <f>SUMIFS('Raw Data'!$S:$S, 'Raw Data'!$AN:$AN,"&lt;=" &amp;DATE(MID($AV$3, 15, 4), MONTH("1 " &amp; AY$6 &amp; " " &amp; MID($AV$3, 15, 4)) + 1, 0 ), 'Raw Data'!$AN:$AN,"&gt;" &amp;DATE(MID($AV$3, 15, 4), MONTH("1 " &amp; AY$6 &amp; " " &amp; MID($AV$3, 15, 4)), 0 ), 'Raw Data'!$J:$J, $A76, 'Raw Data'!$O:$O,""&amp;'Raw Data'!$B$1,'Raw Data'!$D:$D,"&lt;&gt;*ithdr*",'Raw Data'!$D:$D,"&lt;&gt;*ancel*",'Raw Data'!$P:$P,"--")
+
SUMIFS('Raw Data'!$S:$S, 'Raw Data'!$AN:$AN,"&lt;=" &amp;DATE(MID($AV$3, 15, 4), MONTH("1 " &amp; AY$6 &amp; " " &amp; MID($AV$3, 15, 4)) + 1, 0 ), 'Raw Data'!$AN:$AN,"&gt;" &amp;DATE(MID($AV$3, 15, 4), MONTH("1 " &amp; AY$6 &amp; " " &amp; MID($AV$3, 15, 4)), 0 ), 'Raw Data'!$J:$J, $A76, 'Raw Data'!$P:$P,""&amp;'Raw Data'!$B$1,'Raw Data'!$D:$D,"&lt;&gt;*ithdr*",'Raw Data'!$D:$D,"&lt;&gt;*ancel*")</f>
        <v>0</v>
      </c>
      <c r="AZ77" s="73"/>
      <c r="BA77" s="73"/>
      <c r="BB77" s="77"/>
      <c r="BC77" s="113">
        <f>SUMIFS('Raw Data'!$S:$S, 'Raw Data'!$AN:$AN,"&lt;=" &amp;DATE(MID($AV$3, 15, 4), MONTH("1 " &amp; BC$6 &amp; " " &amp; MID($AV$3, 15, 4)) + 1, 0 ), 'Raw Data'!$AN:$AN,"&gt;" &amp;DATE(MID($AV$3, 15, 4), MONTH("1 " &amp; BC$6 &amp; " " &amp; MID($AV$3, 15, 4)), 0 ), 'Raw Data'!$J:$J, $A76, 'Raw Data'!$O:$O,""&amp;'Raw Data'!$B$1,'Raw Data'!$D:$D,"&lt;&gt;*ithdr*",'Raw Data'!$D:$D,"&lt;&gt;*ancel*",'Raw Data'!$P:$P,"--")
+
SUMIFS('Raw Data'!$S:$S, 'Raw Data'!$AN:$AN,"&lt;=" &amp;DATE(MID($AV$3, 15, 4), MONTH("1 " &amp; BC$6 &amp; " " &amp; MID($AV$3, 15, 4)) + 1, 0 ), 'Raw Data'!$AN:$AN,"&gt;" &amp;DATE(MID($AV$3, 15, 4), MONTH("1 " &amp; BC$6 &amp; " " &amp; MID($AV$3, 15, 4)), 0 ), 'Raw Data'!$J:$J, $A76, 'Raw Data'!$P:$P,""&amp;'Raw Data'!$B$1,'Raw Data'!$D:$D,"&lt;&gt;*ithdr*",'Raw Data'!$D:$D,"&lt;&gt;*ancel*")</f>
        <v>0</v>
      </c>
      <c r="BD77" s="73"/>
      <c r="BE77" s="73"/>
      <c r="BF77" s="77"/>
    </row>
    <row r="78" ht="12.75" customHeight="1">
      <c r="A78" s="114" t="s">
        <v>154</v>
      </c>
      <c r="B78" s="73"/>
      <c r="C78" s="73"/>
      <c r="D78" s="73"/>
      <c r="E78" s="73"/>
      <c r="F78" s="73"/>
      <c r="G78" s="73"/>
      <c r="H78" s="73"/>
      <c r="I78" s="73"/>
      <c r="J78" s="77"/>
      <c r="K78" s="113">
        <f>SUMIFS('Raw Data'!$S:$S, 'Raw Data'!$AN:$AN,"&lt;=" &amp;DATE(LEFT($AV$3, 4), MONTH("1 " &amp; K$6 &amp; " " &amp; LEFT($AV$3, 4)) + 1, 0 ), 'Raw Data'!$AN:$AN,"&gt;" &amp;DATE(LEFT($AV$3, 4), MONTH("1 " &amp; K$6 &amp; " " &amp; LEFT($AV$3, 4)), 0 ), 'Raw Data'!$J:$J, $A76, 'Raw Data'!$H:$H, "Ear*", 'Raw Data'!$O:$O,""&amp;'Raw Data'!$B$1,'Raw Data'!$D:$D,"&lt;&gt;*ithdr*",'Raw Data'!$D:$D,"&lt;&gt;*ancel*",'Raw Data'!$P:$P,"--")
+
SUMIFS('Raw Data'!$S:$S, 'Raw Data'!$AN:$AN,"&lt;=" &amp;DATE(LEFT($AV$3, 4), MONTH("1 " &amp; K$6 &amp; " " &amp; LEFT($AV$3, 4)) + 1, 0 ), 'Raw Data'!$AN:$AN,"&gt;" &amp;DATE(LEFT($AV$3, 4), MONTH("1 " &amp; K$6 &amp; " " &amp; LEFT($AV$3, 4)), 0 ), 'Raw Data'!$J:$J, $A76, 'Raw Data'!$H:$H, "Ear*", 'Raw Data'!$P:$P,""&amp;'Raw Data'!$B$1,'Raw Data'!$D:$D,"&lt;&gt;*ithdr*",'Raw Data'!$D:$D,"&lt;&gt;*ancel*")</f>
        <v>0</v>
      </c>
      <c r="L78" s="73"/>
      <c r="M78" s="73"/>
      <c r="N78" s="77"/>
      <c r="O78" s="113">
        <f>SUMIFS('Raw Data'!$S:$S, 'Raw Data'!$AN:$AN,"&lt;=" &amp;DATE(LEFT($AV$3, 4), MONTH("1 " &amp; O$6 &amp; " " &amp; LEFT($AV$3, 4)) + 1, 0 ), 'Raw Data'!$AN:$AN,"&gt;" &amp;DATE(LEFT($AV$3, 4), MONTH("1 " &amp; O$6 &amp; " " &amp; LEFT($AV$3, 4)), 0 ), 'Raw Data'!$J:$J, $A76, 'Raw Data'!$H:$H, "Ear*", 'Raw Data'!$O:$O,""&amp;'Raw Data'!$B$1,'Raw Data'!$D:$D,"&lt;&gt;*ithdr*",'Raw Data'!$D:$D,"&lt;&gt;*ancel*",'Raw Data'!$P:$P,"--")
+
SUMIFS('Raw Data'!$S:$S, 'Raw Data'!$AN:$AN,"&lt;=" &amp;DATE(LEFT($AV$3, 4), MONTH("1 " &amp; O$6 &amp; " " &amp; LEFT($AV$3, 4)) + 1, 0 ), 'Raw Data'!$AN:$AN,"&gt;" &amp;DATE(LEFT($AV$3, 4), MONTH("1 " &amp; O$6 &amp; " " &amp; LEFT($AV$3, 4)), 0 ), 'Raw Data'!$J:$J, $A76, 'Raw Data'!$H:$H, "Ear*", 'Raw Data'!$P:$P,""&amp;'Raw Data'!$B$1,'Raw Data'!$D:$D,"&lt;&gt;*ithdr*",'Raw Data'!$D:$D,"&lt;&gt;*ancel*")</f>
        <v>0</v>
      </c>
      <c r="P78" s="73"/>
      <c r="Q78" s="73"/>
      <c r="R78" s="77"/>
      <c r="S78" s="113">
        <f>SUMIFS('Raw Data'!$S:$S, 'Raw Data'!$AN:$AN,"&lt;=" &amp;DATE(LEFT($AV$3, 4), MONTH("1 " &amp; S$6 &amp; " " &amp; LEFT($AV$3, 4)) + 1, 0 ), 'Raw Data'!$AN:$AN,"&gt;" &amp;DATE(LEFT($AV$3, 4), MONTH("1 " &amp; S$6 &amp; " " &amp; LEFT($AV$3, 4)), 0 ), 'Raw Data'!$J:$J, $A76, 'Raw Data'!$H:$H, "Ear*", 'Raw Data'!$O:$O,""&amp;'Raw Data'!$B$1,'Raw Data'!$D:$D,"&lt;&gt;*ithdr*",'Raw Data'!$D:$D,"&lt;&gt;*ancel*",'Raw Data'!$P:$P,"--")
+
SUMIFS('Raw Data'!$S:$S, 'Raw Data'!$AN:$AN,"&lt;=" &amp;DATE(LEFT($AV$3, 4), MONTH("1 " &amp; S$6 &amp; " " &amp; LEFT($AV$3, 4)) + 1, 0 ), 'Raw Data'!$AN:$AN,"&gt;" &amp;DATE(LEFT($AV$3, 4), MONTH("1 " &amp; S$6 &amp; " " &amp; LEFT($AV$3, 4)), 0 ), 'Raw Data'!$J:$J, $A76, 'Raw Data'!$H:$H, "Ear*", 'Raw Data'!$P:$P,""&amp;'Raw Data'!$B$1,'Raw Data'!$D:$D,"&lt;&gt;*ithdr*",'Raw Data'!$D:$D,"&lt;&gt;*ancel*")</f>
        <v>0</v>
      </c>
      <c r="T78" s="73"/>
      <c r="U78" s="73"/>
      <c r="V78" s="77"/>
      <c r="W78" s="113">
        <f>SUMIFS('Raw Data'!$S:$S, 'Raw Data'!$AN:$AN,"&lt;=" &amp;DATE(LEFT($AV$3, 4), MONTH("1 " &amp; W$6 &amp; " " &amp; LEFT($AV$3, 4)) + 1, 0 ), 'Raw Data'!$AN:$AN,"&gt;" &amp;DATE(LEFT($AV$3, 4), MONTH("1 " &amp; W$6 &amp; " " &amp; LEFT($AV$3, 4)), 0 ), 'Raw Data'!$J:$J, $A76, 'Raw Data'!$H:$H, "Ear*", 'Raw Data'!$O:$O,""&amp;'Raw Data'!$B$1,'Raw Data'!$D:$D,"&lt;&gt;*ithdr*",'Raw Data'!$D:$D,"&lt;&gt;*ancel*",'Raw Data'!$P:$P,"--")
+
SUMIFS('Raw Data'!$S:$S, 'Raw Data'!$AN:$AN,"&lt;=" &amp;DATE(LEFT($AV$3, 4), MONTH("1 " &amp; W$6 &amp; " " &amp; LEFT($AV$3, 4)) + 1, 0 ), 'Raw Data'!$AN:$AN,"&gt;" &amp;DATE(LEFT($AV$3, 4), MONTH("1 " &amp; W$6 &amp; " " &amp; LEFT($AV$3, 4)), 0 ), 'Raw Data'!$J:$J, $A76, 'Raw Data'!$H:$H, "Ear*", 'Raw Data'!$P:$P,""&amp;'Raw Data'!$B$1,'Raw Data'!$D:$D,"&lt;&gt;*ithdr*",'Raw Data'!$D:$D,"&lt;&gt;*ancel*")</f>
        <v>0</v>
      </c>
      <c r="X78" s="73"/>
      <c r="Y78" s="73"/>
      <c r="Z78" s="77"/>
      <c r="AA78" s="113">
        <f>SUMIFS('Raw Data'!$S:$S, 'Raw Data'!$AN:$AN,"&lt;=" &amp;DATE(LEFT($AV$3, 4), MONTH("1 " &amp; AA$6 &amp; " " &amp; LEFT($AV$3, 4)) + 1, 0 ), 'Raw Data'!$AN:$AN,"&gt;" &amp;DATE(LEFT($AV$3, 4), MONTH("1 " &amp; AA$6 &amp; " " &amp; LEFT($AV$3, 4)), 0 ), 'Raw Data'!$J:$J, $A76, 'Raw Data'!$H:$H, "Ear*", 'Raw Data'!$O:$O,""&amp;'Raw Data'!$B$1,'Raw Data'!$D:$D,"&lt;&gt;*ithdr*",'Raw Data'!$D:$D,"&lt;&gt;*ancel*",'Raw Data'!$P:$P,"--")
+
SUMIFS('Raw Data'!$S:$S, 'Raw Data'!$AN:$AN,"&lt;=" &amp;DATE(LEFT($AV$3, 4), MONTH("1 " &amp; AA$6 &amp; " " &amp; LEFT($AV$3, 4)) + 1, 0 ), 'Raw Data'!$AN:$AN,"&gt;" &amp;DATE(LEFT($AV$3, 4), MONTH("1 " &amp; AA$6 &amp; " " &amp; LEFT($AV$3, 4)), 0 ), 'Raw Data'!$J:$J, $A76, 'Raw Data'!$H:$H, "Ear*", 'Raw Data'!$P:$P,""&amp;'Raw Data'!$B$1,'Raw Data'!$D:$D,"&lt;&gt;*ithdr*",'Raw Data'!$D:$D,"&lt;&gt;*ancel*")</f>
        <v>0</v>
      </c>
      <c r="AB78" s="73"/>
      <c r="AC78" s="73"/>
      <c r="AD78" s="77"/>
      <c r="AE78" s="113">
        <f>SUMIFS('Raw Data'!$S:$S, 'Raw Data'!$AN:$AN,"&lt;=" &amp;DATE(LEFT($AV$3, 4), MONTH("1 " &amp; AE$6 &amp; " " &amp; LEFT($AV$3, 4)) + 1, 0 ), 'Raw Data'!$AN:$AN,"&gt;" &amp;DATE(LEFT($AV$3, 4), MONTH("1 " &amp; AE$6 &amp; " " &amp; LEFT($AV$3, 4)), 0 ), 'Raw Data'!$J:$J, $A76, 'Raw Data'!$H:$H, "Ear*", 'Raw Data'!$O:$O,""&amp;'Raw Data'!$B$1,'Raw Data'!$D:$D,"&lt;&gt;*ithdr*",'Raw Data'!$D:$D,"&lt;&gt;*ancel*",'Raw Data'!$P:$P,"--")
+
SUMIFS('Raw Data'!$S:$S, 'Raw Data'!$AN:$AN,"&lt;=" &amp;DATE(LEFT($AV$3, 4), MONTH("1 " &amp; AE$6 &amp; " " &amp; LEFT($AV$3, 4)) + 1, 0 ), 'Raw Data'!$AN:$AN,"&gt;" &amp;DATE(LEFT($AV$3, 4), MONTH("1 " &amp; AE$6 &amp; " " &amp; LEFT($AV$3, 4)), 0 ), 'Raw Data'!$J:$J, $A76, 'Raw Data'!$H:$H, "Ear*", 'Raw Data'!$P:$P,""&amp;'Raw Data'!$B$1,'Raw Data'!$D:$D,"&lt;&gt;*ithdr*",'Raw Data'!$D:$D,"&lt;&gt;*ancel*")</f>
        <v>0</v>
      </c>
      <c r="AF78" s="73"/>
      <c r="AG78" s="73"/>
      <c r="AH78" s="77"/>
      <c r="AI78" s="113">
        <f>SUMIFS('Raw Data'!$S:$S, 'Raw Data'!$AN:$AN,"&lt;=" &amp;DATE(LEFT($AV$3, 4), MONTH("1 " &amp; AI$6 &amp; " " &amp; LEFT($AV$3, 4)) + 1, 0 ), 'Raw Data'!$AN:$AN,"&gt;" &amp;DATE(LEFT($AV$3, 4), MONTH("1 " &amp; AI$6 &amp; " " &amp; LEFT($AV$3, 4)), 0 ), 'Raw Data'!$J:$J, $A76, 'Raw Data'!$H:$H, "Ear*", 'Raw Data'!$O:$O,""&amp;'Raw Data'!$B$1,'Raw Data'!$D:$D,"&lt;&gt;*ithdr*",'Raw Data'!$D:$D,"&lt;&gt;*ancel*",'Raw Data'!$P:$P,"--")
+
SUMIFS('Raw Data'!$S:$S, 'Raw Data'!$AN:$AN,"&lt;=" &amp;DATE(LEFT($AV$3, 4), MONTH("1 " &amp; AI$6 &amp; " " &amp; LEFT($AV$3, 4)) + 1, 0 ), 'Raw Data'!$AN:$AN,"&gt;" &amp;DATE(LEFT($AV$3, 4), MONTH("1 " &amp; AI$6 &amp; " " &amp; LEFT($AV$3, 4)), 0 ), 'Raw Data'!$J:$J, $A76, 'Raw Data'!$H:$H, "Ear*", 'Raw Data'!$P:$P,""&amp;'Raw Data'!$B$1,'Raw Data'!$D:$D,"&lt;&gt;*ithdr*",'Raw Data'!$D:$D,"&lt;&gt;*ancel*")</f>
        <v>0</v>
      </c>
      <c r="AJ78" s="73"/>
      <c r="AK78" s="73"/>
      <c r="AL78" s="77"/>
      <c r="AM78" s="113">
        <f>SUMIFS('Raw Data'!$S:$S, 'Raw Data'!$AN:$AN,"&lt;=" &amp;DATE(LEFT($AV$3, 4), MONTH("1 " &amp; AM$6 &amp; " " &amp; LEFT($AV$3, 4)) + 1, 0 ), 'Raw Data'!$AN:$AN,"&gt;" &amp;DATE(LEFT($AV$3, 4), MONTH("1 " &amp; AM$6 &amp; " " &amp; LEFT($AV$3, 4)), 0 ), 'Raw Data'!$J:$J, $A76, 'Raw Data'!$H:$H, "Ear*", 'Raw Data'!$O:$O,""&amp;'Raw Data'!$B$1,'Raw Data'!$D:$D,"&lt;&gt;*ithdr*",'Raw Data'!$D:$D,"&lt;&gt;*ancel*",'Raw Data'!$P:$P,"--")
+
SUMIFS('Raw Data'!$S:$S, 'Raw Data'!$AN:$AN,"&lt;=" &amp;DATE(LEFT($AV$3, 4), MONTH("1 " &amp; AM$6 &amp; " " &amp; LEFT($AV$3, 4)) + 1, 0 ), 'Raw Data'!$AN:$AN,"&gt;" &amp;DATE(LEFT($AV$3, 4), MONTH("1 " &amp; AM$6 &amp; " " &amp; LEFT($AV$3, 4)), 0 ), 'Raw Data'!$J:$J, $A76, 'Raw Data'!$H:$H, "Ear*", 'Raw Data'!$P:$P,""&amp;'Raw Data'!$B$1,'Raw Data'!$D:$D,"&lt;&gt;*ithdr*",'Raw Data'!$D:$D,"&lt;&gt;*ancel*")</f>
        <v>0</v>
      </c>
      <c r="AN78" s="73"/>
      <c r="AO78" s="73"/>
      <c r="AP78" s="77"/>
      <c r="AQ78" s="113">
        <f>SUMIFS('Raw Data'!$S:$S, 'Raw Data'!$AN:$AN,"&lt;=" &amp;DATE(LEFT($AV$3, 4), MONTH("1 " &amp; AQ$6 &amp; " " &amp; LEFT($AV$3, 4)) + 1, 0 ), 'Raw Data'!$AN:$AN,"&gt;" &amp;DATE(LEFT($AV$3, 4), MONTH("1 " &amp; AQ$6 &amp; " " &amp; LEFT($AV$3, 4)), 0 ), 'Raw Data'!$J:$J, $A76, 'Raw Data'!$H:$H, "Ear*", 'Raw Data'!$O:$O,""&amp;'Raw Data'!$B$1,'Raw Data'!$D:$D,"&lt;&gt;*ithdr*",'Raw Data'!$D:$D,"&lt;&gt;*ancel*",'Raw Data'!$P:$P,"--")
+
SUMIFS('Raw Data'!$S:$S, 'Raw Data'!$AN:$AN,"&lt;=" &amp;DATE(LEFT($AV$3, 4), MONTH("1 " &amp; AQ$6 &amp; " " &amp; LEFT($AV$3, 4)) + 1, 0 ), 'Raw Data'!$AN:$AN,"&gt;" &amp;DATE(LEFT($AV$3, 4), MONTH("1 " &amp; AQ$6 &amp; " " &amp; LEFT($AV$3, 4)), 0 ), 'Raw Data'!$J:$J, $A76, 'Raw Data'!$H:$H, "Ear*", 'Raw Data'!$P:$P,""&amp;'Raw Data'!$B$1,'Raw Data'!$D:$D,"&lt;&gt;*ithdr*",'Raw Data'!$D:$D,"&lt;&gt;*ancel*")</f>
        <v>0</v>
      </c>
      <c r="AR78" s="73"/>
      <c r="AS78" s="73"/>
      <c r="AT78" s="77"/>
      <c r="AU78" s="113">
        <f>SUMIFS('Raw Data'!$S:$S, 'Raw Data'!$AN:$AN,"&lt;=" &amp;DATE(MID($AV$3, 15, 4), MONTH("1 " &amp; AU$6 &amp; " " &amp; MID($AV$3, 15, 4)) + 1, 0 ), 'Raw Data'!$AN:$AN,"&gt;" &amp;DATE(MID($AV$3, 15, 4), MONTH("1 " &amp; AU$6 &amp; " " &amp; MID($AV$3, 15, 4)), 0 ), 'Raw Data'!$J:$J, $A76, 'Raw Data'!$H:$H, "Ear*", 'Raw Data'!$O:$O,""&amp;'Raw Data'!$B$1,'Raw Data'!$D:$D,"&lt;&gt;*ithdr*",'Raw Data'!$D:$D,"&lt;&gt;*ancel*",'Raw Data'!$P:$P,"--")
+
SUMIFS('Raw Data'!$S:$S, 'Raw Data'!$AN:$AN,"&lt;=" &amp;DATE(MID($AV$3, 15, 4), MONTH("1 " &amp; AU$6 &amp; " " &amp; MID($AV$3, 15, 4)) + 1, 0 ), 'Raw Data'!$AN:$AN,"&gt;" &amp;DATE(MID($AV$3, 15, 4), MONTH("1 " &amp; AU$6 &amp; " " &amp; MID($AV$3, 15, 4)), 0 ), 'Raw Data'!$J:$J, $A76, 'Raw Data'!$H:$H, "Ear*", 'Raw Data'!$P:$P,""&amp;'Raw Data'!$B$1,'Raw Data'!$D:$D,"&lt;&gt;*ithdr*",'Raw Data'!$D:$D,"&lt;&gt;*ancel*")</f>
        <v>0</v>
      </c>
      <c r="AV78" s="73"/>
      <c r="AW78" s="73"/>
      <c r="AX78" s="77"/>
      <c r="AY78" s="113">
        <f>SUMIFS('Raw Data'!$S:$S, 'Raw Data'!$AN:$AN,"&lt;=" &amp;DATE(MID($AV$3, 15, 4), MONTH("1 " &amp; AY$6 &amp; " " &amp; MID($AV$3, 15, 4)) + 1, 0 ), 'Raw Data'!$AN:$AN,"&gt;" &amp;DATE(MID($AV$3, 15, 4), MONTH("1 " &amp; AY$6 &amp; " " &amp; MID($AV$3, 15, 4)), 0 ), 'Raw Data'!$J:$J, $A76, 'Raw Data'!$H:$H, "Ear*", 'Raw Data'!$O:$O,""&amp;'Raw Data'!$B$1,'Raw Data'!$D:$D,"&lt;&gt;*ithdr*",'Raw Data'!$D:$D,"&lt;&gt;*ancel*",'Raw Data'!$P:$P,"--")
+
SUMIFS('Raw Data'!$S:$S, 'Raw Data'!$AN:$AN,"&lt;=" &amp;DATE(MID($AV$3, 15, 4), MONTH("1 " &amp; AY$6 &amp; " " &amp; MID($AV$3, 15, 4)) + 1, 0 ), 'Raw Data'!$AN:$AN,"&gt;" &amp;DATE(MID($AV$3, 15, 4), MONTH("1 " &amp; AY$6 &amp; " " &amp; MID($AV$3, 15, 4)), 0 ), 'Raw Data'!$J:$J, $A76, 'Raw Data'!$H:$H, "Ear*", 'Raw Data'!$P:$P,""&amp;'Raw Data'!$B$1,'Raw Data'!$D:$D,"&lt;&gt;*ithdr*",'Raw Data'!$D:$D,"&lt;&gt;*ancel*")</f>
        <v>0</v>
      </c>
      <c r="AZ78" s="73"/>
      <c r="BA78" s="73"/>
      <c r="BB78" s="77"/>
      <c r="BC78" s="113">
        <f>SUMIFS('Raw Data'!$S:$S, 'Raw Data'!$AN:$AN,"&lt;=" &amp;DATE(MID($AV$3, 15, 4), MONTH("1 " &amp; BC$6 &amp; " " &amp; MID($AV$3, 15, 4)) + 1, 0 ), 'Raw Data'!$AN:$AN,"&gt;" &amp;DATE(MID($AV$3, 15, 4), MONTH("1 " &amp; BC$6 &amp; " " &amp; MID($AV$3, 15, 4)), 0 ), 'Raw Data'!$J:$J, $A76, 'Raw Data'!$H:$H, "Ear*", 'Raw Data'!$O:$O,""&amp;'Raw Data'!$B$1,'Raw Data'!$D:$D,"&lt;&gt;*ithdr*",'Raw Data'!$D:$D,"&lt;&gt;*ancel*",'Raw Data'!$P:$P,"--")
+
SUMIFS('Raw Data'!$S:$S, 'Raw Data'!$AN:$AN,"&lt;=" &amp;DATE(MID($AV$3, 15, 4), MONTH("1 " &amp; BC$6 &amp; " " &amp; MID($AV$3, 15, 4)) + 1, 0 ), 'Raw Data'!$AN:$AN,"&gt;" &amp;DATE(MID($AV$3, 15, 4), MONTH("1 " &amp; BC$6 &amp; " " &amp; MID($AV$3, 15, 4)), 0 ), 'Raw Data'!$J:$J, $A76, 'Raw Data'!$H:$H, "Ear*", 'Raw Data'!$P:$P,""&amp;'Raw Data'!$B$1,'Raw Data'!$D:$D,"&lt;&gt;*ithdr*",'Raw Data'!$D:$D,"&lt;&gt;*ancel*")</f>
        <v>0</v>
      </c>
      <c r="BD78" s="73"/>
      <c r="BE78" s="73"/>
      <c r="BF78" s="77"/>
    </row>
    <row r="79" ht="12.75" customHeight="1">
      <c r="A79" s="114" t="s">
        <v>155</v>
      </c>
      <c r="B79" s="73"/>
      <c r="C79" s="73"/>
      <c r="D79" s="73"/>
      <c r="E79" s="73"/>
      <c r="F79" s="73"/>
      <c r="G79" s="73"/>
      <c r="H79" s="73"/>
      <c r="I79" s="73"/>
      <c r="J79" s="77"/>
      <c r="K79" s="113">
        <f>SUMIFS('Raw Data'!$S:$S, 'Raw Data'!$AN:$AN,"&lt;=" &amp;DATE(LEFT($AV$3, 4), MONTH("1 " &amp; K$6 &amp; " " &amp; LEFT($AV$3, 4)) + 1, 0 ), 'Raw Data'!$AN:$AN,"&gt;" &amp;DATE(LEFT($AV$3, 4), MONTH("1 " &amp; K$6 &amp; " " &amp; LEFT($AV$3, 4)), 0 ), 'Raw Data'!$J:$J, $A76, 'Raw Data'!$H:$H, "Non*", 'Raw Data'!$O:$O,""&amp;'Raw Data'!$B$1,'Raw Data'!$D:$D,"&lt;&gt;*ithdr*",'Raw Data'!$D:$D,"&lt;&gt;*ancel*",'Raw Data'!$P:$P,"--")
+
SUMIFS('Raw Data'!$S:$S, 'Raw Data'!$AN:$AN,"&lt;=" &amp;DATE(LEFT($AV$3, 4), MONTH("1 " &amp; K$6 &amp; " " &amp; LEFT($AV$3, 4)) + 1, 0 ), 'Raw Data'!$AN:$AN,"&gt;" &amp;DATE(LEFT($AV$3, 4), MONTH("1 " &amp; K$6 &amp; " " &amp; LEFT($AV$3, 4)), 0 ), 'Raw Data'!$J:$J, $A76, 'Raw Data'!$H:$H, "Non*", 'Raw Data'!$P:$P,""&amp;'Raw Data'!$B$1,'Raw Data'!$D:$D,"&lt;&gt;*ithdr*",'Raw Data'!$D:$D,"&lt;&gt;*ancel*")</f>
        <v>0</v>
      </c>
      <c r="L79" s="73"/>
      <c r="M79" s="73"/>
      <c r="N79" s="77"/>
      <c r="O79" s="113">
        <f>SUMIFS('Raw Data'!$S:$S, 'Raw Data'!$AN:$AN,"&lt;=" &amp;DATE(LEFT($AV$3, 4), MONTH("1 " &amp; O$6 &amp; " " &amp; LEFT($AV$3, 4)) + 1, 0 ), 'Raw Data'!$AN:$AN,"&gt;" &amp;DATE(LEFT($AV$3, 4), MONTH("1 " &amp; O$6 &amp; " " &amp; LEFT($AV$3, 4)), 0 ), 'Raw Data'!$J:$J, $A76, 'Raw Data'!$H:$H, "Non*", 'Raw Data'!$O:$O,""&amp;'Raw Data'!$B$1,'Raw Data'!$D:$D,"&lt;&gt;*ithdr*",'Raw Data'!$D:$D,"&lt;&gt;*ancel*",'Raw Data'!$P:$P,"--")
+
SUMIFS('Raw Data'!$S:$S, 'Raw Data'!$AN:$AN,"&lt;=" &amp;DATE(LEFT($AV$3, 4), MONTH("1 " &amp; O$6 &amp; " " &amp; LEFT($AV$3, 4)) + 1, 0 ), 'Raw Data'!$AN:$AN,"&gt;" &amp;DATE(LEFT($AV$3, 4), MONTH("1 " &amp; O$6 &amp; " " &amp; LEFT($AV$3, 4)), 0 ), 'Raw Data'!$J:$J, $A76, 'Raw Data'!$H:$H, "Non*", 'Raw Data'!$P:$P,""&amp;'Raw Data'!$B$1,'Raw Data'!$D:$D,"&lt;&gt;*ithdr*",'Raw Data'!$D:$D,"&lt;&gt;*ancel*")</f>
        <v>0</v>
      </c>
      <c r="P79" s="73"/>
      <c r="Q79" s="73"/>
      <c r="R79" s="77"/>
      <c r="S79" s="113">
        <f>SUMIFS('Raw Data'!$S:$S, 'Raw Data'!$AN:$AN,"&lt;=" &amp;DATE(LEFT($AV$3, 4), MONTH("1 " &amp; S$6 &amp; " " &amp; LEFT($AV$3, 4)) + 1, 0 ), 'Raw Data'!$AN:$AN,"&gt;" &amp;DATE(LEFT($AV$3, 4), MONTH("1 " &amp; S$6 &amp; " " &amp; LEFT($AV$3, 4)), 0 ), 'Raw Data'!$J:$J, $A76, 'Raw Data'!$H:$H, "Non*", 'Raw Data'!$O:$O,""&amp;'Raw Data'!$B$1,'Raw Data'!$D:$D,"&lt;&gt;*ithdr*",'Raw Data'!$D:$D,"&lt;&gt;*ancel*",'Raw Data'!$P:$P,"--")
+
SUMIFS('Raw Data'!$S:$S, 'Raw Data'!$AN:$AN,"&lt;=" &amp;DATE(LEFT($AV$3, 4), MONTH("1 " &amp; S$6 &amp; " " &amp; LEFT($AV$3, 4)) + 1, 0 ), 'Raw Data'!$AN:$AN,"&gt;" &amp;DATE(LEFT($AV$3, 4), MONTH("1 " &amp; S$6 &amp; " " &amp; LEFT($AV$3, 4)), 0 ), 'Raw Data'!$J:$J, $A76, 'Raw Data'!$H:$H, "Non*", 'Raw Data'!$P:$P,""&amp;'Raw Data'!$B$1,'Raw Data'!$D:$D,"&lt;&gt;*ithdr*",'Raw Data'!$D:$D,"&lt;&gt;*ancel*")</f>
        <v>0</v>
      </c>
      <c r="T79" s="73"/>
      <c r="U79" s="73"/>
      <c r="V79" s="77"/>
      <c r="W79" s="113">
        <f>SUMIFS('Raw Data'!$S:$S, 'Raw Data'!$AN:$AN,"&lt;=" &amp;DATE(LEFT($AV$3, 4), MONTH("1 " &amp; W$6 &amp; " " &amp; LEFT($AV$3, 4)) + 1, 0 ), 'Raw Data'!$AN:$AN,"&gt;" &amp;DATE(LEFT($AV$3, 4), MONTH("1 " &amp; W$6 &amp; " " &amp; LEFT($AV$3, 4)), 0 ), 'Raw Data'!$J:$J, $A76, 'Raw Data'!$H:$H, "Non*", 'Raw Data'!$O:$O,""&amp;'Raw Data'!$B$1,'Raw Data'!$D:$D,"&lt;&gt;*ithdr*",'Raw Data'!$D:$D,"&lt;&gt;*ancel*",'Raw Data'!$P:$P,"--")
+
SUMIFS('Raw Data'!$S:$S, 'Raw Data'!$AN:$AN,"&lt;=" &amp;DATE(LEFT($AV$3, 4), MONTH("1 " &amp; W$6 &amp; " " &amp; LEFT($AV$3, 4)) + 1, 0 ), 'Raw Data'!$AN:$AN,"&gt;" &amp;DATE(LEFT($AV$3, 4), MONTH("1 " &amp; W$6 &amp; " " &amp; LEFT($AV$3, 4)), 0 ), 'Raw Data'!$J:$J, $A76, 'Raw Data'!$H:$H, "Non*", 'Raw Data'!$P:$P,""&amp;'Raw Data'!$B$1,'Raw Data'!$D:$D,"&lt;&gt;*ithdr*",'Raw Data'!$D:$D,"&lt;&gt;*ancel*")</f>
        <v>0</v>
      </c>
      <c r="X79" s="73"/>
      <c r="Y79" s="73"/>
      <c r="Z79" s="77"/>
      <c r="AA79" s="113">
        <f>SUMIFS('Raw Data'!$S:$S, 'Raw Data'!$AN:$AN,"&lt;=" &amp;DATE(LEFT($AV$3, 4), MONTH("1 " &amp; AA$6 &amp; " " &amp; LEFT($AV$3, 4)) + 1, 0 ), 'Raw Data'!$AN:$AN,"&gt;" &amp;DATE(LEFT($AV$3, 4), MONTH("1 " &amp; AA$6 &amp; " " &amp; LEFT($AV$3, 4)), 0 ), 'Raw Data'!$J:$J, $A76, 'Raw Data'!$H:$H, "Non*", 'Raw Data'!$O:$O,""&amp;'Raw Data'!$B$1,'Raw Data'!$D:$D,"&lt;&gt;*ithdr*",'Raw Data'!$D:$D,"&lt;&gt;*ancel*",'Raw Data'!$P:$P,"--")
+
SUMIFS('Raw Data'!$S:$S, 'Raw Data'!$AN:$AN,"&lt;=" &amp;DATE(LEFT($AV$3, 4), MONTH("1 " &amp; AA$6 &amp; " " &amp; LEFT($AV$3, 4)) + 1, 0 ), 'Raw Data'!$AN:$AN,"&gt;" &amp;DATE(LEFT($AV$3, 4), MONTH("1 " &amp; AA$6 &amp; " " &amp; LEFT($AV$3, 4)), 0 ), 'Raw Data'!$J:$J, $A76, 'Raw Data'!$H:$H, "Non*", 'Raw Data'!$P:$P,""&amp;'Raw Data'!$B$1,'Raw Data'!$D:$D,"&lt;&gt;*ithdr*",'Raw Data'!$D:$D,"&lt;&gt;*ancel*")</f>
        <v>0</v>
      </c>
      <c r="AB79" s="73"/>
      <c r="AC79" s="73"/>
      <c r="AD79" s="77"/>
      <c r="AE79" s="113">
        <f>SUMIFS('Raw Data'!$S:$S, 'Raw Data'!$AN:$AN,"&lt;=" &amp;DATE(LEFT($AV$3, 4), MONTH("1 " &amp; AE$6 &amp; " " &amp; LEFT($AV$3, 4)) + 1, 0 ), 'Raw Data'!$AN:$AN,"&gt;" &amp;DATE(LEFT($AV$3, 4), MONTH("1 " &amp; AE$6 &amp; " " &amp; LEFT($AV$3, 4)), 0 ), 'Raw Data'!$J:$J, $A76, 'Raw Data'!$H:$H, "Non*", 'Raw Data'!$O:$O,""&amp;'Raw Data'!$B$1,'Raw Data'!$D:$D,"&lt;&gt;*ithdr*",'Raw Data'!$D:$D,"&lt;&gt;*ancel*",'Raw Data'!$P:$P,"--")
+
SUMIFS('Raw Data'!$S:$S, 'Raw Data'!$AN:$AN,"&lt;=" &amp;DATE(LEFT($AV$3, 4), MONTH("1 " &amp; AE$6 &amp; " " &amp; LEFT($AV$3, 4)) + 1, 0 ), 'Raw Data'!$AN:$AN,"&gt;" &amp;DATE(LEFT($AV$3, 4), MONTH("1 " &amp; AE$6 &amp; " " &amp; LEFT($AV$3, 4)), 0 ), 'Raw Data'!$J:$J, $A76, 'Raw Data'!$H:$H, "Non*", 'Raw Data'!$P:$P,""&amp;'Raw Data'!$B$1,'Raw Data'!$D:$D,"&lt;&gt;*ithdr*",'Raw Data'!$D:$D,"&lt;&gt;*ancel*")</f>
        <v>0</v>
      </c>
      <c r="AF79" s="73"/>
      <c r="AG79" s="73"/>
      <c r="AH79" s="77"/>
      <c r="AI79" s="113">
        <f>SUMIFS('Raw Data'!$S:$S, 'Raw Data'!$AN:$AN,"&lt;=" &amp;DATE(LEFT($AV$3, 4), MONTH("1 " &amp; AI$6 &amp; " " &amp; LEFT($AV$3, 4)) + 1, 0 ), 'Raw Data'!$AN:$AN,"&gt;" &amp;DATE(LEFT($AV$3, 4), MONTH("1 " &amp; AI$6 &amp; " " &amp; LEFT($AV$3, 4)), 0 ), 'Raw Data'!$J:$J, $A76, 'Raw Data'!$H:$H, "Non*", 'Raw Data'!$O:$O,""&amp;'Raw Data'!$B$1,'Raw Data'!$D:$D,"&lt;&gt;*ithdr*",'Raw Data'!$D:$D,"&lt;&gt;*ancel*",'Raw Data'!$P:$P,"--")
+
SUMIFS('Raw Data'!$S:$S, 'Raw Data'!$AN:$AN,"&lt;=" &amp;DATE(LEFT($AV$3, 4), MONTH("1 " &amp; AI$6 &amp; " " &amp; LEFT($AV$3, 4)) + 1, 0 ), 'Raw Data'!$AN:$AN,"&gt;" &amp;DATE(LEFT($AV$3, 4), MONTH("1 " &amp; AI$6 &amp; " " &amp; LEFT($AV$3, 4)), 0 ), 'Raw Data'!$J:$J, $A76, 'Raw Data'!$H:$H, "Non*", 'Raw Data'!$P:$P,""&amp;'Raw Data'!$B$1,'Raw Data'!$D:$D,"&lt;&gt;*ithdr*",'Raw Data'!$D:$D,"&lt;&gt;*ancel*")</f>
        <v>0</v>
      </c>
      <c r="AJ79" s="73"/>
      <c r="AK79" s="73"/>
      <c r="AL79" s="77"/>
      <c r="AM79" s="113">
        <f>SUMIFS('Raw Data'!$S:$S, 'Raw Data'!$AN:$AN,"&lt;=" &amp;DATE(LEFT($AV$3, 4), MONTH("1 " &amp; AM$6 &amp; " " &amp; LEFT($AV$3, 4)) + 1, 0 ), 'Raw Data'!$AN:$AN,"&gt;" &amp;DATE(LEFT($AV$3, 4), MONTH("1 " &amp; AM$6 &amp; " " &amp; LEFT($AV$3, 4)), 0 ), 'Raw Data'!$J:$J, $A76, 'Raw Data'!$H:$H, "Non*", 'Raw Data'!$O:$O,""&amp;'Raw Data'!$B$1,'Raw Data'!$D:$D,"&lt;&gt;*ithdr*",'Raw Data'!$D:$D,"&lt;&gt;*ancel*",'Raw Data'!$P:$P,"--")
+
SUMIFS('Raw Data'!$S:$S, 'Raw Data'!$AN:$AN,"&lt;=" &amp;DATE(LEFT($AV$3, 4), MONTH("1 " &amp; AM$6 &amp; " " &amp; LEFT($AV$3, 4)) + 1, 0 ), 'Raw Data'!$AN:$AN,"&gt;" &amp;DATE(LEFT($AV$3, 4), MONTH("1 " &amp; AM$6 &amp; " " &amp; LEFT($AV$3, 4)), 0 ), 'Raw Data'!$J:$J, $A76, 'Raw Data'!$H:$H, "Non*", 'Raw Data'!$P:$P,""&amp;'Raw Data'!$B$1,'Raw Data'!$D:$D,"&lt;&gt;*ithdr*",'Raw Data'!$D:$D,"&lt;&gt;*ancel*")</f>
        <v>0</v>
      </c>
      <c r="AN79" s="73"/>
      <c r="AO79" s="73"/>
      <c r="AP79" s="77"/>
      <c r="AQ79" s="113">
        <f>SUMIFS('Raw Data'!$S:$S, 'Raw Data'!$AN:$AN,"&lt;=" &amp;DATE(LEFT($AV$3, 4), MONTH("1 " &amp; AQ$6 &amp; " " &amp; LEFT($AV$3, 4)) + 1, 0 ), 'Raw Data'!$AN:$AN,"&gt;" &amp;DATE(LEFT($AV$3, 4), MONTH("1 " &amp; AQ$6 &amp; " " &amp; LEFT($AV$3, 4)), 0 ), 'Raw Data'!$J:$J, $A76, 'Raw Data'!$H:$H, "Non*", 'Raw Data'!$O:$O,""&amp;'Raw Data'!$B$1,'Raw Data'!$D:$D,"&lt;&gt;*ithdr*",'Raw Data'!$D:$D,"&lt;&gt;*ancel*",'Raw Data'!$P:$P,"--")
+
SUMIFS('Raw Data'!$S:$S, 'Raw Data'!$AN:$AN,"&lt;=" &amp;DATE(LEFT($AV$3, 4), MONTH("1 " &amp; AQ$6 &amp; " " &amp; LEFT($AV$3, 4)) + 1, 0 ), 'Raw Data'!$AN:$AN,"&gt;" &amp;DATE(LEFT($AV$3, 4), MONTH("1 " &amp; AQ$6 &amp; " " &amp; LEFT($AV$3, 4)), 0 ), 'Raw Data'!$J:$J, $A76, 'Raw Data'!$H:$H, "Non*", 'Raw Data'!$P:$P,""&amp;'Raw Data'!$B$1,'Raw Data'!$D:$D,"&lt;&gt;*ithdr*",'Raw Data'!$D:$D,"&lt;&gt;*ancel*")</f>
        <v>0</v>
      </c>
      <c r="AR79" s="73"/>
      <c r="AS79" s="73"/>
      <c r="AT79" s="77"/>
      <c r="AU79" s="113">
        <f>SUMIFS('Raw Data'!$S:$S, 'Raw Data'!$AN:$AN,"&lt;=" &amp;DATE(MID($AV$3, 15, 4), MONTH("1 " &amp; AU$6 &amp; " " &amp; MID($AV$3, 15, 4)) + 1, 0 ), 'Raw Data'!$AN:$AN,"&gt;" &amp;DATE(MID($AV$3, 15, 4), MONTH("1 " &amp; AU$6 &amp; " " &amp; MID($AV$3, 15, 4)), 0 ), 'Raw Data'!$J:$J, $A76, 'Raw Data'!$H:$H, "Non*", 'Raw Data'!$O:$O,""&amp;'Raw Data'!$B$1,'Raw Data'!$D:$D,"&lt;&gt;*ithdr*",'Raw Data'!$D:$D,"&lt;&gt;*ancel*",'Raw Data'!$P:$P,"--")
+
SUMIFS('Raw Data'!$S:$S, 'Raw Data'!$AN:$AN,"&lt;=" &amp;DATE(MID($AV$3, 15, 4), MONTH("1 " &amp; AU$6 &amp; " " &amp; MID($AV$3, 15, 4)) + 1, 0 ), 'Raw Data'!$AN:$AN,"&gt;" &amp;DATE(MID($AV$3, 15, 4), MONTH("1 " &amp; AU$6 &amp; " " &amp; MID($AV$3, 15, 4)), 0 ), 'Raw Data'!$J:$J, $A76, 'Raw Data'!$H:$H, "Non*", 'Raw Data'!$P:$P,""&amp;'Raw Data'!$B$1,'Raw Data'!$D:$D,"&lt;&gt;*ithdr*",'Raw Data'!$D:$D,"&lt;&gt;*ancel*")</f>
        <v>0</v>
      </c>
      <c r="AV79" s="73"/>
      <c r="AW79" s="73"/>
      <c r="AX79" s="77"/>
      <c r="AY79" s="113">
        <f>SUMIFS('Raw Data'!$S:$S, 'Raw Data'!$AN:$AN,"&lt;=" &amp;DATE(MID($AV$3, 15, 4), MONTH("1 " &amp; AY$6 &amp; " " &amp; MID($AV$3, 15, 4)) + 1, 0 ), 'Raw Data'!$AN:$AN,"&gt;" &amp;DATE(MID($AV$3, 15, 4), MONTH("1 " &amp; AY$6 &amp; " " &amp; MID($AV$3, 15, 4)), 0 ), 'Raw Data'!$J:$J, $A76, 'Raw Data'!$H:$H, "Non*", 'Raw Data'!$O:$O,""&amp;'Raw Data'!$B$1,'Raw Data'!$D:$D,"&lt;&gt;*ithdr*",'Raw Data'!$D:$D,"&lt;&gt;*ancel*",'Raw Data'!$P:$P,"--")
+
SUMIFS('Raw Data'!$S:$S, 'Raw Data'!$AN:$AN,"&lt;=" &amp;DATE(MID($AV$3, 15, 4), MONTH("1 " &amp; AY$6 &amp; " " &amp; MID($AV$3, 15, 4)) + 1, 0 ), 'Raw Data'!$AN:$AN,"&gt;" &amp;DATE(MID($AV$3, 15, 4), MONTH("1 " &amp; AY$6 &amp; " " &amp; MID($AV$3, 15, 4)), 0 ), 'Raw Data'!$J:$J, $A76, 'Raw Data'!$H:$H, "Non*", 'Raw Data'!$P:$P,""&amp;'Raw Data'!$B$1,'Raw Data'!$D:$D,"&lt;&gt;*ithdr*",'Raw Data'!$D:$D,"&lt;&gt;*ancel*")</f>
        <v>0</v>
      </c>
      <c r="AZ79" s="73"/>
      <c r="BA79" s="73"/>
      <c r="BB79" s="77"/>
      <c r="BC79" s="113">
        <f>SUMIFS('Raw Data'!$S:$S, 'Raw Data'!$AN:$AN,"&lt;=" &amp;DATE(MID($AV$3, 15, 4), MONTH("1 " &amp; BC$6 &amp; " " &amp; MID($AV$3, 15, 4)) + 1, 0 ), 'Raw Data'!$AN:$AN,"&gt;" &amp;DATE(MID($AV$3, 15, 4), MONTH("1 " &amp; BC$6 &amp; " " &amp; MID($AV$3, 15, 4)), 0 ), 'Raw Data'!$J:$J, $A76, 'Raw Data'!$H:$H, "Non*", 'Raw Data'!$O:$O,""&amp;'Raw Data'!$B$1,'Raw Data'!$D:$D,"&lt;&gt;*ithdr*",'Raw Data'!$D:$D,"&lt;&gt;*ancel*",'Raw Data'!$P:$P,"--")
+
SUMIFS('Raw Data'!$S:$S, 'Raw Data'!$AN:$AN,"&lt;=" &amp;DATE(MID($AV$3, 15, 4), MONTH("1 " &amp; BC$6 &amp; " " &amp; MID($AV$3, 15, 4)) + 1, 0 ), 'Raw Data'!$AN:$AN,"&gt;" &amp;DATE(MID($AV$3, 15, 4), MONTH("1 " &amp; BC$6 &amp; " " &amp; MID($AV$3, 15, 4)), 0 ), 'Raw Data'!$J:$J, $A76, 'Raw Data'!$H:$H, "Non*", 'Raw Data'!$P:$P,""&amp;'Raw Data'!$B$1,'Raw Data'!$D:$D,"&lt;&gt;*ithdr*",'Raw Data'!$D:$D,"&lt;&gt;*ancel*")</f>
        <v>0</v>
      </c>
      <c r="BD79" s="73"/>
      <c r="BE79" s="73"/>
      <c r="BF79" s="77"/>
    </row>
    <row r="80" ht="12.75" customHeight="1">
      <c r="A80" s="75" t="s">
        <v>156</v>
      </c>
      <c r="B80" s="73"/>
      <c r="C80" s="73"/>
      <c r="D80" s="73"/>
      <c r="E80" s="73"/>
      <c r="F80" s="73"/>
      <c r="G80" s="73"/>
      <c r="H80" s="73"/>
      <c r="I80" s="73"/>
      <c r="J80" s="77"/>
      <c r="K80" s="113">
        <f>SUMIFS('Raw Data'!$T:$T, 'Raw Data'!$AN:$AN,"&lt;=" &amp;DATE(LEFT($AV$3, 4), MONTH("1 " &amp; K$6 &amp; " " &amp; LEFT($AV$3, 4)) + 1, 0 ), 'Raw Data'!$AN:$AN,"&gt;" &amp;DATE(LEFT($AV$3, 4), MONTH("1 " &amp; K$6 &amp; " " &amp; LEFT($AV$3, 4)), 0 ), 'Raw Data'!$J:$J, $A76, 'Raw Data'!$O:$O,""&amp;'Raw Data'!$B$1,'Raw Data'!$D:$D,"&lt;&gt;*ithdr*",'Raw Data'!$D:$D,"&lt;&gt;*ancel*",'Raw Data'!$P:$P,"--")
+
SUMIFS('Raw Data'!$T:$T, 'Raw Data'!$AN:$AN,"&lt;=" &amp;DATE(LEFT($AV$3, 4), MONTH("1 " &amp; K$6 &amp; " " &amp; LEFT($AV$3, 4)) + 1, 0 ), 'Raw Data'!$AN:$AN,"&gt;" &amp;DATE(LEFT($AV$3, 4), MONTH("1 " &amp; K$6 &amp; " " &amp; LEFT($AV$3, 4)), 0 ), 'Raw Data'!$J:$J, $A76, 'Raw Data'!$P:$P,""&amp;'Raw Data'!$B$1,'Raw Data'!$D:$D,"&lt;&gt;*ithdr*",'Raw Data'!$D:$D,"&lt;&gt;*ancel*")</f>
        <v>0</v>
      </c>
      <c r="L80" s="73"/>
      <c r="M80" s="73"/>
      <c r="N80" s="77"/>
      <c r="O80" s="113">
        <f>SUMIFS('Raw Data'!$T:$T, 'Raw Data'!$AN:$AN,"&lt;=" &amp;DATE(LEFT($AV$3, 4), MONTH("1 " &amp; O$6 &amp; " " &amp; LEFT($AV$3, 4)) + 1, 0 ), 'Raw Data'!$AN:$AN,"&gt;" &amp;DATE(LEFT($AV$3, 4), MONTH("1 " &amp; O$6 &amp; " " &amp; LEFT($AV$3, 4)), 0 ), 'Raw Data'!$J:$J, $A76, 'Raw Data'!$O:$O,""&amp;'Raw Data'!$B$1,'Raw Data'!$D:$D,"&lt;&gt;*ithdr*",'Raw Data'!$D:$D,"&lt;&gt;*ancel*",'Raw Data'!$P:$P,"--")
+
SUMIFS('Raw Data'!$T:$T, 'Raw Data'!$AN:$AN,"&lt;=" &amp;DATE(LEFT($AV$3, 4), MONTH("1 " &amp; O$6 &amp; " " &amp; LEFT($AV$3, 4)) + 1, 0 ), 'Raw Data'!$AN:$AN,"&gt;" &amp;DATE(LEFT($AV$3, 4), MONTH("1 " &amp; O$6 &amp; " " &amp; LEFT($AV$3, 4)), 0 ), 'Raw Data'!$J:$J, $A76, 'Raw Data'!$P:$P,""&amp;'Raw Data'!$B$1,'Raw Data'!$D:$D,"&lt;&gt;*ithdr*",'Raw Data'!$D:$D,"&lt;&gt;*ancel*")</f>
        <v>0</v>
      </c>
      <c r="P80" s="73"/>
      <c r="Q80" s="73"/>
      <c r="R80" s="77"/>
      <c r="S80" s="113">
        <f>SUMIFS('Raw Data'!$T:$T, 'Raw Data'!$AN:$AN,"&lt;=" &amp;DATE(LEFT($AV$3, 4), MONTH("1 " &amp; S$6 &amp; " " &amp; LEFT($AV$3, 4)) + 1, 0 ), 'Raw Data'!$AN:$AN,"&gt;" &amp;DATE(LEFT($AV$3, 4), MONTH("1 " &amp; S$6 &amp; " " &amp; LEFT($AV$3, 4)), 0 ), 'Raw Data'!$J:$J, $A76, 'Raw Data'!$O:$O,""&amp;'Raw Data'!$B$1,'Raw Data'!$D:$D,"&lt;&gt;*ithdr*",'Raw Data'!$D:$D,"&lt;&gt;*ancel*",'Raw Data'!$P:$P,"--")
+
SUMIFS('Raw Data'!$T:$T, 'Raw Data'!$AN:$AN,"&lt;=" &amp;DATE(LEFT($AV$3, 4), MONTH("1 " &amp; S$6 &amp; " " &amp; LEFT($AV$3, 4)) + 1, 0 ), 'Raw Data'!$AN:$AN,"&gt;" &amp;DATE(LEFT($AV$3, 4), MONTH("1 " &amp; S$6 &amp; " " &amp; LEFT($AV$3, 4)), 0 ), 'Raw Data'!$J:$J, $A76, 'Raw Data'!$P:$P,""&amp;'Raw Data'!$B$1,'Raw Data'!$D:$D,"&lt;&gt;*ithdr*",'Raw Data'!$D:$D,"&lt;&gt;*ancel*")</f>
        <v>0</v>
      </c>
      <c r="T80" s="73"/>
      <c r="U80" s="73"/>
      <c r="V80" s="77"/>
      <c r="W80" s="113">
        <f>SUMIFS('Raw Data'!$T:$T, 'Raw Data'!$AN:$AN,"&lt;=" &amp;DATE(LEFT($AV$3, 4), MONTH("1 " &amp; W$6 &amp; " " &amp; LEFT($AV$3, 4)) + 1, 0 ), 'Raw Data'!$AN:$AN,"&gt;" &amp;DATE(LEFT($AV$3, 4), MONTH("1 " &amp; W$6 &amp; " " &amp; LEFT($AV$3, 4)), 0 ), 'Raw Data'!$J:$J, $A76, 'Raw Data'!$O:$O,""&amp;'Raw Data'!$B$1,'Raw Data'!$D:$D,"&lt;&gt;*ithdr*",'Raw Data'!$D:$D,"&lt;&gt;*ancel*",'Raw Data'!$P:$P,"--")
+
SUMIFS('Raw Data'!$T:$T, 'Raw Data'!$AN:$AN,"&lt;=" &amp;DATE(LEFT($AV$3, 4), MONTH("1 " &amp; W$6 &amp; " " &amp; LEFT($AV$3, 4)) + 1, 0 ), 'Raw Data'!$AN:$AN,"&gt;" &amp;DATE(LEFT($AV$3, 4), MONTH("1 " &amp; W$6 &amp; " " &amp; LEFT($AV$3, 4)), 0 ), 'Raw Data'!$J:$J, $A76, 'Raw Data'!$P:$P,""&amp;'Raw Data'!$B$1,'Raw Data'!$D:$D,"&lt;&gt;*ithdr*",'Raw Data'!$D:$D,"&lt;&gt;*ancel*")</f>
        <v>0</v>
      </c>
      <c r="X80" s="73"/>
      <c r="Y80" s="73"/>
      <c r="Z80" s="77"/>
      <c r="AA80" s="113">
        <f>SUMIFS('Raw Data'!$T:$T, 'Raw Data'!$AN:$AN,"&lt;=" &amp;DATE(LEFT($AV$3, 4), MONTH("1 " &amp; AA$6 &amp; " " &amp; LEFT($AV$3, 4)) + 1, 0 ), 'Raw Data'!$AN:$AN,"&gt;" &amp;DATE(LEFT($AV$3, 4), MONTH("1 " &amp; AA$6 &amp; " " &amp; LEFT($AV$3, 4)), 0 ), 'Raw Data'!$J:$J, $A76, 'Raw Data'!$O:$O,""&amp;'Raw Data'!$B$1,'Raw Data'!$D:$D,"&lt;&gt;*ithdr*",'Raw Data'!$D:$D,"&lt;&gt;*ancel*",'Raw Data'!$P:$P,"--")
+
SUMIFS('Raw Data'!$T:$T, 'Raw Data'!$AN:$AN,"&lt;=" &amp;DATE(LEFT($AV$3, 4), MONTH("1 " &amp; AA$6 &amp; " " &amp; LEFT($AV$3, 4)) + 1, 0 ), 'Raw Data'!$AN:$AN,"&gt;" &amp;DATE(LEFT($AV$3, 4), MONTH("1 " &amp; AA$6 &amp; " " &amp; LEFT($AV$3, 4)), 0 ), 'Raw Data'!$J:$J, $A76, 'Raw Data'!$P:$P,""&amp;'Raw Data'!$B$1,'Raw Data'!$D:$D,"&lt;&gt;*ithdr*",'Raw Data'!$D:$D,"&lt;&gt;*ancel*")</f>
        <v>0</v>
      </c>
      <c r="AB80" s="73"/>
      <c r="AC80" s="73"/>
      <c r="AD80" s="77"/>
      <c r="AE80" s="113">
        <f>SUMIFS('Raw Data'!$T:$T, 'Raw Data'!$AN:$AN,"&lt;=" &amp;DATE(LEFT($AV$3, 4), MONTH("1 " &amp; AE$6 &amp; " " &amp; LEFT($AV$3, 4)) + 1, 0 ), 'Raw Data'!$AN:$AN,"&gt;" &amp;DATE(LEFT($AV$3, 4), MONTH("1 " &amp; AE$6 &amp; " " &amp; LEFT($AV$3, 4)), 0 ), 'Raw Data'!$J:$J, $A76, 'Raw Data'!$O:$O,""&amp;'Raw Data'!$B$1,'Raw Data'!$D:$D,"&lt;&gt;*ithdr*",'Raw Data'!$D:$D,"&lt;&gt;*ancel*",'Raw Data'!$P:$P,"--")
+
SUMIFS('Raw Data'!$T:$T, 'Raw Data'!$AN:$AN,"&lt;=" &amp;DATE(LEFT($AV$3, 4), MONTH("1 " &amp; AE$6 &amp; " " &amp; LEFT($AV$3, 4)) + 1, 0 ), 'Raw Data'!$AN:$AN,"&gt;" &amp;DATE(LEFT($AV$3, 4), MONTH("1 " &amp; AE$6 &amp; " " &amp; LEFT($AV$3, 4)), 0 ), 'Raw Data'!$J:$J, $A76, 'Raw Data'!$P:$P,""&amp;'Raw Data'!$B$1,'Raw Data'!$D:$D,"&lt;&gt;*ithdr*",'Raw Data'!$D:$D,"&lt;&gt;*ancel*")</f>
        <v>0</v>
      </c>
      <c r="AF80" s="73"/>
      <c r="AG80" s="73"/>
      <c r="AH80" s="77"/>
      <c r="AI80" s="113">
        <f>SUMIFS('Raw Data'!$T:$T, 'Raw Data'!$AN:$AN,"&lt;=" &amp;DATE(LEFT($AV$3, 4), MONTH("1 " &amp; AI$6 &amp; " " &amp; LEFT($AV$3, 4)) + 1, 0 ), 'Raw Data'!$AN:$AN,"&gt;" &amp;DATE(LEFT($AV$3, 4), MONTH("1 " &amp; AI$6 &amp; " " &amp; LEFT($AV$3, 4)), 0 ), 'Raw Data'!$J:$J, $A76, 'Raw Data'!$O:$O,""&amp;'Raw Data'!$B$1,'Raw Data'!$D:$D,"&lt;&gt;*ithdr*",'Raw Data'!$D:$D,"&lt;&gt;*ancel*",'Raw Data'!$P:$P,"--")
+
SUMIFS('Raw Data'!$T:$T, 'Raw Data'!$AN:$AN,"&lt;=" &amp;DATE(LEFT($AV$3, 4), MONTH("1 " &amp; AI$6 &amp; " " &amp; LEFT($AV$3, 4)) + 1, 0 ), 'Raw Data'!$AN:$AN,"&gt;" &amp;DATE(LEFT($AV$3, 4), MONTH("1 " &amp; AI$6 &amp; " " &amp; LEFT($AV$3, 4)), 0 ), 'Raw Data'!$J:$J, $A76, 'Raw Data'!$P:$P,""&amp;'Raw Data'!$B$1,'Raw Data'!$D:$D,"&lt;&gt;*ithdr*",'Raw Data'!$D:$D,"&lt;&gt;*ancel*")</f>
        <v>0</v>
      </c>
      <c r="AJ80" s="73"/>
      <c r="AK80" s="73"/>
      <c r="AL80" s="77"/>
      <c r="AM80" s="113">
        <f>SUMIFS('Raw Data'!$T:$T, 'Raw Data'!$AN:$AN,"&lt;=" &amp;DATE(LEFT($AV$3, 4), MONTH("1 " &amp; AM$6 &amp; " " &amp; LEFT($AV$3, 4)) + 1, 0 ), 'Raw Data'!$AN:$AN,"&gt;" &amp;DATE(LEFT($AV$3, 4), MONTH("1 " &amp; AM$6 &amp; " " &amp; LEFT($AV$3, 4)), 0 ), 'Raw Data'!$J:$J, $A76, 'Raw Data'!$O:$O,""&amp;'Raw Data'!$B$1,'Raw Data'!$D:$D,"&lt;&gt;*ithdr*",'Raw Data'!$D:$D,"&lt;&gt;*ancel*",'Raw Data'!$P:$P,"--")
+
SUMIFS('Raw Data'!$T:$T, 'Raw Data'!$AN:$AN,"&lt;=" &amp;DATE(LEFT($AV$3, 4), MONTH("1 " &amp; AM$6 &amp; " " &amp; LEFT($AV$3, 4)) + 1, 0 ), 'Raw Data'!$AN:$AN,"&gt;" &amp;DATE(LEFT($AV$3, 4), MONTH("1 " &amp; AM$6 &amp; " " &amp; LEFT($AV$3, 4)), 0 ), 'Raw Data'!$J:$J, $A76, 'Raw Data'!$P:$P,""&amp;'Raw Data'!$B$1,'Raw Data'!$D:$D,"&lt;&gt;*ithdr*",'Raw Data'!$D:$D,"&lt;&gt;*ancel*")</f>
        <v>0</v>
      </c>
      <c r="AN80" s="73"/>
      <c r="AO80" s="73"/>
      <c r="AP80" s="77"/>
      <c r="AQ80" s="113">
        <f>SUMIFS('Raw Data'!$T:$T, 'Raw Data'!$AN:$AN,"&lt;=" &amp;DATE(LEFT($AV$3, 4), MONTH("1 " &amp; AQ$6 &amp; " " &amp; LEFT($AV$3, 4)) + 1, 0 ), 'Raw Data'!$AN:$AN,"&gt;" &amp;DATE(LEFT($AV$3, 4), MONTH("1 " &amp; AQ$6 &amp; " " &amp; LEFT($AV$3, 4)), 0 ), 'Raw Data'!$J:$J, $A76, 'Raw Data'!$O:$O,""&amp;'Raw Data'!$B$1,'Raw Data'!$D:$D,"&lt;&gt;*ithdr*",'Raw Data'!$D:$D,"&lt;&gt;*ancel*",'Raw Data'!$P:$P,"--")
+
SUMIFS('Raw Data'!$T:$T, 'Raw Data'!$AN:$AN,"&lt;=" &amp;DATE(LEFT($AV$3, 4), MONTH("1 " &amp; AQ$6 &amp; " " &amp; LEFT($AV$3, 4)) + 1, 0 ), 'Raw Data'!$AN:$AN,"&gt;" &amp;DATE(LEFT($AV$3, 4), MONTH("1 " &amp; AQ$6 &amp; " " &amp; LEFT($AV$3, 4)), 0 ), 'Raw Data'!$J:$J, $A76, 'Raw Data'!$P:$P,""&amp;'Raw Data'!$B$1,'Raw Data'!$D:$D,"&lt;&gt;*ithdr*",'Raw Data'!$D:$D,"&lt;&gt;*ancel*")</f>
        <v>0</v>
      </c>
      <c r="AR80" s="73"/>
      <c r="AS80" s="73"/>
      <c r="AT80" s="77"/>
      <c r="AU80" s="113">
        <f>SUMIFS('Raw Data'!$T:$T, 'Raw Data'!$AN:$AN,"&lt;=" &amp;DATE(MID($AV$3, 15, 4), MONTH("1 " &amp; AU$6 &amp; " " &amp; MID($AV$3, 15, 4)) + 1, 0 ), 'Raw Data'!$AN:$AN,"&gt;" &amp;DATE(MID($AV$3, 15, 4), MONTH("1 " &amp; AU$6 &amp; " " &amp; MID($AV$3, 15, 4)), 0 ), 'Raw Data'!$J:$J, $A76, 'Raw Data'!$O:$O,""&amp;'Raw Data'!$B$1,'Raw Data'!$D:$D,"&lt;&gt;*ithdr*",'Raw Data'!$D:$D,"&lt;&gt;*ancel*",'Raw Data'!$P:$P,"--")
+
SUMIFS('Raw Data'!$T:$T, 'Raw Data'!$AN:$AN,"&lt;=" &amp;DATE(MID($AV$3, 15, 4), MONTH("1 " &amp; AU$6 &amp; " " &amp; MID($AV$3, 15, 4)) + 1, 0 ), 'Raw Data'!$AN:$AN,"&gt;" &amp;DATE(MID($AV$3, 15, 4), MONTH("1 " &amp; AU$6 &amp; " " &amp; MID($AV$3, 15, 4)), 0 ), 'Raw Data'!$J:$J, $A76, 'Raw Data'!$P:$P,""&amp;'Raw Data'!$B$1,'Raw Data'!$D:$D,"&lt;&gt;*ithdr*",'Raw Data'!$D:$D,"&lt;&gt;*ancel*")</f>
        <v>0</v>
      </c>
      <c r="AV80" s="73"/>
      <c r="AW80" s="73"/>
      <c r="AX80" s="77"/>
      <c r="AY80" s="113">
        <f>SUMIFS('Raw Data'!$T:$T, 'Raw Data'!$AN:$AN,"&lt;=" &amp;DATE(MID($AV$3, 15, 4), MONTH("1 " &amp; AY$6 &amp; " " &amp; MID($AV$3, 15, 4)) + 1, 0 ), 'Raw Data'!$AN:$AN,"&gt;" &amp;DATE(MID($AV$3, 15, 4), MONTH("1 " &amp; AY$6 &amp; " " &amp; MID($AV$3, 15, 4)), 0 ), 'Raw Data'!$J:$J, $A76, 'Raw Data'!$O:$O,""&amp;'Raw Data'!$B$1,'Raw Data'!$D:$D,"&lt;&gt;*ithdr*",'Raw Data'!$D:$D,"&lt;&gt;*ancel*",'Raw Data'!$P:$P,"--")
+
SUMIFS('Raw Data'!$T:$T, 'Raw Data'!$AN:$AN,"&lt;=" &amp;DATE(MID($AV$3, 15, 4), MONTH("1 " &amp; AY$6 &amp; " " &amp; MID($AV$3, 15, 4)) + 1, 0 ), 'Raw Data'!$AN:$AN,"&gt;" &amp;DATE(MID($AV$3, 15, 4), MONTH("1 " &amp; AY$6 &amp; " " &amp; MID($AV$3, 15, 4)), 0 ), 'Raw Data'!$J:$J, $A76, 'Raw Data'!$P:$P,""&amp;'Raw Data'!$B$1,'Raw Data'!$D:$D,"&lt;&gt;*ithdr*",'Raw Data'!$D:$D,"&lt;&gt;*ancel*")</f>
        <v>0</v>
      </c>
      <c r="AZ80" s="73"/>
      <c r="BA80" s="73"/>
      <c r="BB80" s="77"/>
      <c r="BC80" s="113">
        <f>SUMIFS('Raw Data'!$T:$T, 'Raw Data'!$AN:$AN,"&lt;=" &amp;DATE(MID($AV$3, 15, 4), MONTH("1 " &amp; BC$6 &amp; " " &amp; MID($AV$3, 15, 4)) + 1, 0 ), 'Raw Data'!$AN:$AN,"&gt;" &amp;DATE(MID($AV$3, 15, 4), MONTH("1 " &amp; BC$6 &amp; " " &amp; MID($AV$3, 15, 4)), 0 ), 'Raw Data'!$J:$J, $A76, 'Raw Data'!$O:$O,""&amp;'Raw Data'!$B$1,'Raw Data'!$D:$D,"&lt;&gt;*ithdr*",'Raw Data'!$D:$D,"&lt;&gt;*ancel*",'Raw Data'!$P:$P,"--")
+
SUMIFS('Raw Data'!$T:$T, 'Raw Data'!$AN:$AN,"&lt;=" &amp;DATE(MID($AV$3, 15, 4), MONTH("1 " &amp; BC$6 &amp; " " &amp; MID($AV$3, 15, 4)) + 1, 0 ), 'Raw Data'!$AN:$AN,"&gt;" &amp;DATE(MID($AV$3, 15, 4), MONTH("1 " &amp; BC$6 &amp; " " &amp; MID($AV$3, 15, 4)), 0 ), 'Raw Data'!$J:$J, $A76, 'Raw Data'!$P:$P,""&amp;'Raw Data'!$B$1,'Raw Data'!$D:$D,"&lt;&gt;*ithdr*",'Raw Data'!$D:$D,"&lt;&gt;*ancel*")</f>
        <v>0</v>
      </c>
      <c r="BD80" s="73"/>
      <c r="BE80" s="73"/>
      <c r="BF80" s="77"/>
    </row>
    <row r="81" ht="12.75" customHeight="1">
      <c r="A81" s="114" t="s">
        <v>202</v>
      </c>
      <c r="B81" s="73"/>
      <c r="C81" s="73"/>
      <c r="D81" s="73"/>
      <c r="E81" s="73"/>
      <c r="F81" s="73"/>
      <c r="G81" s="73"/>
      <c r="H81" s="73"/>
      <c r="I81" s="73"/>
      <c r="J81" s="77"/>
      <c r="K81" s="113">
        <f>SUMIFS('Raw Data'!$T:$T, 'Raw Data'!$AN:$AN,"&lt;=" &amp;DATE(LEFT($AV$3, 4), MONTH("1 " &amp; K$6 &amp; " " &amp; LEFT($AV$3, 4)) + 1, 0 ), 'Raw Data'!$AN:$AN,"&gt;" &amp;DATE(LEFT($AV$3, 4), MONTH("1 " &amp; K$6 &amp; " " &amp; LEFT($AV$3, 4)), 0 ), 'Raw Data'!$J:$J, $A76, 'Raw Data'!$H:$H, "Ear*", 'Raw Data'!$O:$O,""&amp;'Raw Data'!$B$1,'Raw Data'!$D:$D,"&lt;&gt;*ithdr*",'Raw Data'!$D:$D,"&lt;&gt;*ancel*",'Raw Data'!$P:$P,"--")
+
SUMIFS('Raw Data'!$T:$T, 'Raw Data'!$AN:$AN,"&lt;=" &amp;DATE(LEFT($AV$3, 4), MONTH("1 " &amp; K$6 &amp; " " &amp; LEFT($AV$3, 4)) + 1, 0 ), 'Raw Data'!$AN:$AN,"&gt;" &amp;DATE(LEFT($AV$3, 4), MONTH("1 " &amp; K$6 &amp; " " &amp; LEFT($AV$3, 4)), 0 ), 'Raw Data'!$J:$J, $A76, 'Raw Data'!$H:$H, "Ear*", 'Raw Data'!$P:$P,""&amp;'Raw Data'!$B$1,'Raw Data'!$D:$D,"&lt;&gt;*ithdr*",'Raw Data'!$D:$D,"&lt;&gt;*ancel*")</f>
        <v>0</v>
      </c>
      <c r="L81" s="73"/>
      <c r="M81" s="73"/>
      <c r="N81" s="77"/>
      <c r="O81" s="113">
        <f>SUMIFS('Raw Data'!$T:$T, 'Raw Data'!$AN:$AN,"&lt;=" &amp;DATE(LEFT($AV$3, 4), MONTH("1 " &amp; O$6 &amp; " " &amp; LEFT($AV$3, 4)) + 1, 0 ), 'Raw Data'!$AN:$AN,"&gt;" &amp;DATE(LEFT($AV$3, 4), MONTH("1 " &amp; O$6 &amp; " " &amp; LEFT($AV$3, 4)), 0 ), 'Raw Data'!$J:$J, $A76, 'Raw Data'!$H:$H, "Ear*", 'Raw Data'!$O:$O,""&amp;'Raw Data'!$B$1,'Raw Data'!$D:$D,"&lt;&gt;*ithdr*",'Raw Data'!$D:$D,"&lt;&gt;*ancel*",'Raw Data'!$P:$P,"--")
+
SUMIFS('Raw Data'!$T:$T, 'Raw Data'!$AN:$AN,"&lt;=" &amp;DATE(LEFT($AV$3, 4), MONTH("1 " &amp; O$6 &amp; " " &amp; LEFT($AV$3, 4)) + 1, 0 ), 'Raw Data'!$AN:$AN,"&gt;" &amp;DATE(LEFT($AV$3, 4), MONTH("1 " &amp; O$6 &amp; " " &amp; LEFT($AV$3, 4)), 0 ), 'Raw Data'!$J:$J, $A76, 'Raw Data'!$H:$H, "Ear*", 'Raw Data'!$P:$P,""&amp;'Raw Data'!$B$1,'Raw Data'!$D:$D,"&lt;&gt;*ithdr*",'Raw Data'!$D:$D,"&lt;&gt;*ancel*")</f>
        <v>0</v>
      </c>
      <c r="P81" s="73"/>
      <c r="Q81" s="73"/>
      <c r="R81" s="77"/>
      <c r="S81" s="113">
        <f>SUMIFS('Raw Data'!$T:$T, 'Raw Data'!$AN:$AN,"&lt;=" &amp;DATE(LEFT($AV$3, 4), MONTH("1 " &amp; S$6 &amp; " " &amp; LEFT($AV$3, 4)) + 1, 0 ), 'Raw Data'!$AN:$AN,"&gt;" &amp;DATE(LEFT($AV$3, 4), MONTH("1 " &amp; S$6 &amp; " " &amp; LEFT($AV$3, 4)), 0 ), 'Raw Data'!$J:$J, $A76, 'Raw Data'!$H:$H, "Ear*", 'Raw Data'!$O:$O,""&amp;'Raw Data'!$B$1,'Raw Data'!$D:$D,"&lt;&gt;*ithdr*",'Raw Data'!$D:$D,"&lt;&gt;*ancel*",'Raw Data'!$P:$P,"--")
+
SUMIFS('Raw Data'!$T:$T, 'Raw Data'!$AN:$AN,"&lt;=" &amp;DATE(LEFT($AV$3, 4), MONTH("1 " &amp; S$6 &amp; " " &amp; LEFT($AV$3, 4)) + 1, 0 ), 'Raw Data'!$AN:$AN,"&gt;" &amp;DATE(LEFT($AV$3, 4), MONTH("1 " &amp; S$6 &amp; " " &amp; LEFT($AV$3, 4)), 0 ), 'Raw Data'!$J:$J, $A76, 'Raw Data'!$H:$H, "Ear*", 'Raw Data'!$P:$P,""&amp;'Raw Data'!$B$1,'Raw Data'!$D:$D,"&lt;&gt;*ithdr*",'Raw Data'!$D:$D,"&lt;&gt;*ancel*")</f>
        <v>0</v>
      </c>
      <c r="T81" s="73"/>
      <c r="U81" s="73"/>
      <c r="V81" s="77"/>
      <c r="W81" s="113">
        <f>SUMIFS('Raw Data'!$T:$T, 'Raw Data'!$AN:$AN,"&lt;=" &amp;DATE(LEFT($AV$3, 4), MONTH("1 " &amp; W$6 &amp; " " &amp; LEFT($AV$3, 4)) + 1, 0 ), 'Raw Data'!$AN:$AN,"&gt;" &amp;DATE(LEFT($AV$3, 4), MONTH("1 " &amp; W$6 &amp; " " &amp; LEFT($AV$3, 4)), 0 ), 'Raw Data'!$J:$J, $A76, 'Raw Data'!$H:$H, "Ear*", 'Raw Data'!$O:$O,""&amp;'Raw Data'!$B$1,'Raw Data'!$D:$D,"&lt;&gt;*ithdr*",'Raw Data'!$D:$D,"&lt;&gt;*ancel*",'Raw Data'!$P:$P,"--")
+
SUMIFS('Raw Data'!$T:$T, 'Raw Data'!$AN:$AN,"&lt;=" &amp;DATE(LEFT($AV$3, 4), MONTH("1 " &amp; W$6 &amp; " " &amp; LEFT($AV$3, 4)) + 1, 0 ), 'Raw Data'!$AN:$AN,"&gt;" &amp;DATE(LEFT($AV$3, 4), MONTH("1 " &amp; W$6 &amp; " " &amp; LEFT($AV$3, 4)), 0 ), 'Raw Data'!$J:$J, $A76, 'Raw Data'!$H:$H, "Ear*", 'Raw Data'!$P:$P,""&amp;'Raw Data'!$B$1,'Raw Data'!$D:$D,"&lt;&gt;*ithdr*",'Raw Data'!$D:$D,"&lt;&gt;*ancel*")</f>
        <v>0</v>
      </c>
      <c r="X81" s="73"/>
      <c r="Y81" s="73"/>
      <c r="Z81" s="77"/>
      <c r="AA81" s="113">
        <f>SUMIFS('Raw Data'!$T:$T, 'Raw Data'!$AN:$AN,"&lt;=" &amp;DATE(LEFT($AV$3, 4), MONTH("1 " &amp; AA$6 &amp; " " &amp; LEFT($AV$3, 4)) + 1, 0 ), 'Raw Data'!$AN:$AN,"&gt;" &amp;DATE(LEFT($AV$3, 4), MONTH("1 " &amp; AA$6 &amp; " " &amp; LEFT($AV$3, 4)), 0 ), 'Raw Data'!$J:$J, $A76, 'Raw Data'!$H:$H, "Ear*", 'Raw Data'!$O:$O,""&amp;'Raw Data'!$B$1,'Raw Data'!$D:$D,"&lt;&gt;*ithdr*",'Raw Data'!$D:$D,"&lt;&gt;*ancel*",'Raw Data'!$P:$P,"--")
+
SUMIFS('Raw Data'!$T:$T, 'Raw Data'!$AN:$AN,"&lt;=" &amp;DATE(LEFT($AV$3, 4), MONTH("1 " &amp; AA$6 &amp; " " &amp; LEFT($AV$3, 4)) + 1, 0 ), 'Raw Data'!$AN:$AN,"&gt;" &amp;DATE(LEFT($AV$3, 4), MONTH("1 " &amp; AA$6 &amp; " " &amp; LEFT($AV$3, 4)), 0 ), 'Raw Data'!$J:$J, $A76, 'Raw Data'!$H:$H, "Ear*", 'Raw Data'!$P:$P,""&amp;'Raw Data'!$B$1,'Raw Data'!$D:$D,"&lt;&gt;*ithdr*",'Raw Data'!$D:$D,"&lt;&gt;*ancel*")</f>
        <v>0</v>
      </c>
      <c r="AB81" s="73"/>
      <c r="AC81" s="73"/>
      <c r="AD81" s="77"/>
      <c r="AE81" s="113">
        <f>SUMIFS('Raw Data'!$T:$T, 'Raw Data'!$AN:$AN,"&lt;=" &amp;DATE(LEFT($AV$3, 4), MONTH("1 " &amp; AE$6 &amp; " " &amp; LEFT($AV$3, 4)) + 1, 0 ), 'Raw Data'!$AN:$AN,"&gt;" &amp;DATE(LEFT($AV$3, 4), MONTH("1 " &amp; AE$6 &amp; " " &amp; LEFT($AV$3, 4)), 0 ), 'Raw Data'!$J:$J, $A76, 'Raw Data'!$H:$H, "Ear*", 'Raw Data'!$O:$O,""&amp;'Raw Data'!$B$1,'Raw Data'!$D:$D,"&lt;&gt;*ithdr*",'Raw Data'!$D:$D,"&lt;&gt;*ancel*",'Raw Data'!$P:$P,"--")
+
SUMIFS('Raw Data'!$T:$T, 'Raw Data'!$AN:$AN,"&lt;=" &amp;DATE(LEFT($AV$3, 4), MONTH("1 " &amp; AE$6 &amp; " " &amp; LEFT($AV$3, 4)) + 1, 0 ), 'Raw Data'!$AN:$AN,"&gt;" &amp;DATE(LEFT($AV$3, 4), MONTH("1 " &amp; AE$6 &amp; " " &amp; LEFT($AV$3, 4)), 0 ), 'Raw Data'!$J:$J, $A76, 'Raw Data'!$H:$H, "Ear*", 'Raw Data'!$P:$P,""&amp;'Raw Data'!$B$1,'Raw Data'!$D:$D,"&lt;&gt;*ithdr*",'Raw Data'!$D:$D,"&lt;&gt;*ancel*")</f>
        <v>0</v>
      </c>
      <c r="AF81" s="73"/>
      <c r="AG81" s="73"/>
      <c r="AH81" s="77"/>
      <c r="AI81" s="113">
        <f>SUMIFS('Raw Data'!$T:$T, 'Raw Data'!$AN:$AN,"&lt;=" &amp;DATE(LEFT($AV$3, 4), MONTH("1 " &amp; AI$6 &amp; " " &amp; LEFT($AV$3, 4)) + 1, 0 ), 'Raw Data'!$AN:$AN,"&gt;" &amp;DATE(LEFT($AV$3, 4), MONTH("1 " &amp; AI$6 &amp; " " &amp; LEFT($AV$3, 4)), 0 ), 'Raw Data'!$J:$J, $A76, 'Raw Data'!$H:$H, "Ear*", 'Raw Data'!$O:$O,""&amp;'Raw Data'!$B$1,'Raw Data'!$D:$D,"&lt;&gt;*ithdr*",'Raw Data'!$D:$D,"&lt;&gt;*ancel*",'Raw Data'!$P:$P,"--")
+
SUMIFS('Raw Data'!$T:$T, 'Raw Data'!$AN:$AN,"&lt;=" &amp;DATE(LEFT($AV$3, 4), MONTH("1 " &amp; AI$6 &amp; " " &amp; LEFT($AV$3, 4)) + 1, 0 ), 'Raw Data'!$AN:$AN,"&gt;" &amp;DATE(LEFT($AV$3, 4), MONTH("1 " &amp; AI$6 &amp; " " &amp; LEFT($AV$3, 4)), 0 ), 'Raw Data'!$J:$J, $A76, 'Raw Data'!$H:$H, "Ear*", 'Raw Data'!$P:$P,""&amp;'Raw Data'!$B$1,'Raw Data'!$D:$D,"&lt;&gt;*ithdr*",'Raw Data'!$D:$D,"&lt;&gt;*ancel*")</f>
        <v>0</v>
      </c>
      <c r="AJ81" s="73"/>
      <c r="AK81" s="73"/>
      <c r="AL81" s="77"/>
      <c r="AM81" s="113">
        <f>SUMIFS('Raw Data'!$T:$T, 'Raw Data'!$AN:$AN,"&lt;=" &amp;DATE(LEFT($AV$3, 4), MONTH("1 " &amp; AM$6 &amp; " " &amp; LEFT($AV$3, 4)) + 1, 0 ), 'Raw Data'!$AN:$AN,"&gt;" &amp;DATE(LEFT($AV$3, 4), MONTH("1 " &amp; AM$6 &amp; " " &amp; LEFT($AV$3, 4)), 0 ), 'Raw Data'!$J:$J, $A76, 'Raw Data'!$H:$H, "Ear*", 'Raw Data'!$O:$O,""&amp;'Raw Data'!$B$1,'Raw Data'!$D:$D,"&lt;&gt;*ithdr*",'Raw Data'!$D:$D,"&lt;&gt;*ancel*",'Raw Data'!$P:$P,"--")
+
SUMIFS('Raw Data'!$T:$T, 'Raw Data'!$AN:$AN,"&lt;=" &amp;DATE(LEFT($AV$3, 4), MONTH("1 " &amp; AM$6 &amp; " " &amp; LEFT($AV$3, 4)) + 1, 0 ), 'Raw Data'!$AN:$AN,"&gt;" &amp;DATE(LEFT($AV$3, 4), MONTH("1 " &amp; AM$6 &amp; " " &amp; LEFT($AV$3, 4)), 0 ), 'Raw Data'!$J:$J, $A76, 'Raw Data'!$H:$H, "Ear*", 'Raw Data'!$P:$P,""&amp;'Raw Data'!$B$1,'Raw Data'!$D:$D,"&lt;&gt;*ithdr*",'Raw Data'!$D:$D,"&lt;&gt;*ancel*")</f>
        <v>0</v>
      </c>
      <c r="AN81" s="73"/>
      <c r="AO81" s="73"/>
      <c r="AP81" s="77"/>
      <c r="AQ81" s="113">
        <f>SUMIFS('Raw Data'!$T:$T, 'Raw Data'!$AN:$AN,"&lt;=" &amp;DATE(LEFT($AV$3, 4), MONTH("1 " &amp; AQ$6 &amp; " " &amp; LEFT($AV$3, 4)) + 1, 0 ), 'Raw Data'!$AN:$AN,"&gt;" &amp;DATE(LEFT($AV$3, 4), MONTH("1 " &amp; AQ$6 &amp; " " &amp; LEFT($AV$3, 4)), 0 ), 'Raw Data'!$J:$J, $A76, 'Raw Data'!$H:$H, "Ear*", 'Raw Data'!$O:$O,""&amp;'Raw Data'!$B$1,'Raw Data'!$D:$D,"&lt;&gt;*ithdr*",'Raw Data'!$D:$D,"&lt;&gt;*ancel*",'Raw Data'!$P:$P,"--")
+
SUMIFS('Raw Data'!$T:$T, 'Raw Data'!$AN:$AN,"&lt;=" &amp;DATE(LEFT($AV$3, 4), MONTH("1 " &amp; AQ$6 &amp; " " &amp; LEFT($AV$3, 4)) + 1, 0 ), 'Raw Data'!$AN:$AN,"&gt;" &amp;DATE(LEFT($AV$3, 4), MONTH("1 " &amp; AQ$6 &amp; " " &amp; LEFT($AV$3, 4)), 0 ), 'Raw Data'!$J:$J, $A76, 'Raw Data'!$H:$H, "Ear*", 'Raw Data'!$P:$P,""&amp;'Raw Data'!$B$1,'Raw Data'!$D:$D,"&lt;&gt;*ithdr*",'Raw Data'!$D:$D,"&lt;&gt;*ancel*")</f>
        <v>0</v>
      </c>
      <c r="AR81" s="73"/>
      <c r="AS81" s="73"/>
      <c r="AT81" s="77"/>
      <c r="AU81" s="113">
        <f>SUMIFS('Raw Data'!$T:$T, 'Raw Data'!$AN:$AN,"&lt;=" &amp;DATE(MID($AV$3, 15, 4), MONTH("1 " &amp; AU$6 &amp; " " &amp; MID($AV$3, 15, 4)) + 1, 0 ), 'Raw Data'!$AN:$AN,"&gt;" &amp;DATE(MID($AV$3, 15, 4), MONTH("1 " &amp; AU$6 &amp; " " &amp; MID($AV$3, 15, 4)), 0 ), 'Raw Data'!$J:$J, $A76, 'Raw Data'!$H:$H, "Ear*", 'Raw Data'!$O:$O,""&amp;'Raw Data'!$B$1,'Raw Data'!$D:$D,"&lt;&gt;*ithdr*",'Raw Data'!$D:$D,"&lt;&gt;*ancel*",'Raw Data'!$P:$P,"--")
+
SUMIFS('Raw Data'!$T:$T, 'Raw Data'!$AN:$AN,"&lt;=" &amp;DATE(MID($AV$3, 15, 4), MONTH("1 " &amp; AU$6 &amp; " " &amp; MID($AV$3, 15, 4)) + 1, 0 ), 'Raw Data'!$AN:$AN,"&gt;" &amp;DATE(MID($AV$3, 15, 4), MONTH("1 " &amp; AU$6 &amp; " " &amp; MID($AV$3, 15, 4)), 0 ), 'Raw Data'!$J:$J, $A76, 'Raw Data'!$H:$H, "Ear*", 'Raw Data'!$P:$P,""&amp;'Raw Data'!$B$1,'Raw Data'!$D:$D,"&lt;&gt;*ithdr*",'Raw Data'!$D:$D,"&lt;&gt;*ancel*")</f>
        <v>0</v>
      </c>
      <c r="AV81" s="73"/>
      <c r="AW81" s="73"/>
      <c r="AX81" s="77"/>
      <c r="AY81" s="113">
        <f>SUMIFS('Raw Data'!$T:$T, 'Raw Data'!$AN:$AN,"&lt;=" &amp;DATE(MID($AV$3, 15, 4), MONTH("1 " &amp; AY$6 &amp; " " &amp; MID($AV$3, 15, 4)) + 1, 0 ), 'Raw Data'!$AN:$AN,"&gt;" &amp;DATE(MID($AV$3, 15, 4), MONTH("1 " &amp; AY$6 &amp; " " &amp; MID($AV$3, 15, 4)), 0 ), 'Raw Data'!$J:$J, $A76, 'Raw Data'!$H:$H, "Ear*", 'Raw Data'!$O:$O,""&amp;'Raw Data'!$B$1,'Raw Data'!$D:$D,"&lt;&gt;*ithdr*",'Raw Data'!$D:$D,"&lt;&gt;*ancel*",'Raw Data'!$P:$P,"--")
+
SUMIFS('Raw Data'!$T:$T, 'Raw Data'!$AN:$AN,"&lt;=" &amp;DATE(MID($AV$3, 15, 4), MONTH("1 " &amp; AY$6 &amp; " " &amp; MID($AV$3, 15, 4)) + 1, 0 ), 'Raw Data'!$AN:$AN,"&gt;" &amp;DATE(MID($AV$3, 15, 4), MONTH("1 " &amp; AY$6 &amp; " " &amp; MID($AV$3, 15, 4)), 0 ), 'Raw Data'!$J:$J, $A76, 'Raw Data'!$H:$H, "Ear*", 'Raw Data'!$P:$P,""&amp;'Raw Data'!$B$1,'Raw Data'!$D:$D,"&lt;&gt;*ithdr*",'Raw Data'!$D:$D,"&lt;&gt;*ancel*")</f>
        <v>0</v>
      </c>
      <c r="AZ81" s="73"/>
      <c r="BA81" s="73"/>
      <c r="BB81" s="77"/>
      <c r="BC81" s="113">
        <f>SUMIFS('Raw Data'!$T:$T, 'Raw Data'!$AN:$AN,"&lt;=" &amp;DATE(MID($AV$3, 15, 4), MONTH("1 " &amp; BC$6 &amp; " " &amp; MID($AV$3, 15, 4)) + 1, 0 ), 'Raw Data'!$AN:$AN,"&gt;" &amp;DATE(MID($AV$3, 15, 4), MONTH("1 " &amp; BC$6 &amp; " " &amp; MID($AV$3, 15, 4)), 0 ), 'Raw Data'!$J:$J, $A76, 'Raw Data'!$H:$H, "Ear*", 'Raw Data'!$O:$O,""&amp;'Raw Data'!$B$1,'Raw Data'!$D:$D,"&lt;&gt;*ithdr*",'Raw Data'!$D:$D,"&lt;&gt;*ancel*",'Raw Data'!$P:$P,"--")
+
SUMIFS('Raw Data'!$T:$T, 'Raw Data'!$AN:$AN,"&lt;=" &amp;DATE(MID($AV$3, 15, 4), MONTH("1 " &amp; BC$6 &amp; " " &amp; MID($AV$3, 15, 4)) + 1, 0 ), 'Raw Data'!$AN:$AN,"&gt;" &amp;DATE(MID($AV$3, 15, 4), MONTH("1 " &amp; BC$6 &amp; " " &amp; MID($AV$3, 15, 4)), 0 ), 'Raw Data'!$J:$J, $A76, 'Raw Data'!$H:$H, "Ear*", 'Raw Data'!$P:$P,""&amp;'Raw Data'!$B$1,'Raw Data'!$D:$D,"&lt;&gt;*ithdr*",'Raw Data'!$D:$D,"&lt;&gt;*ancel*")</f>
        <v>0</v>
      </c>
      <c r="BD81" s="73"/>
      <c r="BE81" s="73"/>
      <c r="BF81" s="77"/>
    </row>
    <row r="82" ht="12.75" customHeight="1">
      <c r="A82" s="114" t="s">
        <v>203</v>
      </c>
      <c r="B82" s="73"/>
      <c r="C82" s="73"/>
      <c r="D82" s="73"/>
      <c r="E82" s="73"/>
      <c r="F82" s="73"/>
      <c r="G82" s="73"/>
      <c r="H82" s="73"/>
      <c r="I82" s="73"/>
      <c r="J82" s="77"/>
      <c r="K82" s="113">
        <f>SUMIFS('Raw Data'!$T:$T, 'Raw Data'!$AN:$AN,"&lt;=" &amp;DATE(LEFT($AV$3, 4), MONTH("1 " &amp; K$6 &amp; " " &amp; LEFT($AV$3, 4)) + 1, 0 ), 'Raw Data'!$AN:$AN,"&gt;" &amp;DATE(LEFT($AV$3, 4), MONTH("1 " &amp; K$6 &amp; " " &amp; LEFT($AV$3, 4)), 0 ), 'Raw Data'!$J:$J, $A76, 'Raw Data'!$H:$H, "Non*", 'Raw Data'!$O:$O,""&amp;'Raw Data'!$B$1,'Raw Data'!$D:$D,"&lt;&gt;*ithdr*",'Raw Data'!$D:$D,"&lt;&gt;*ancel*",'Raw Data'!$P:$P,"--")
+
SUMIFS('Raw Data'!$T:$T, 'Raw Data'!$AN:$AN,"&lt;=" &amp;DATE(LEFT($AV$3, 4), MONTH("1 " &amp; K$6 &amp; " " &amp; LEFT($AV$3, 4)) + 1, 0 ), 'Raw Data'!$AN:$AN,"&gt;" &amp;DATE(LEFT($AV$3, 4), MONTH("1 " &amp; K$6 &amp; " " &amp; LEFT($AV$3, 4)), 0 ), 'Raw Data'!$J:$J, $A76, 'Raw Data'!$H:$H, "Non*", 'Raw Data'!$P:$P,""&amp;'Raw Data'!$B$1,'Raw Data'!$D:$D,"&lt;&gt;*ithdr*",'Raw Data'!$D:$D,"&lt;&gt;*ancel*")</f>
        <v>0</v>
      </c>
      <c r="L82" s="73"/>
      <c r="M82" s="73"/>
      <c r="N82" s="77"/>
      <c r="O82" s="113">
        <f>SUMIFS('Raw Data'!$T:$T, 'Raw Data'!$AN:$AN,"&lt;=" &amp;DATE(LEFT($AV$3, 4), MONTH("1 " &amp; O$6 &amp; " " &amp; LEFT($AV$3, 4)) + 1, 0 ), 'Raw Data'!$AN:$AN,"&gt;" &amp;DATE(LEFT($AV$3, 4), MONTH("1 " &amp; O$6 &amp; " " &amp; LEFT($AV$3, 4)), 0 ), 'Raw Data'!$J:$J, $A76, 'Raw Data'!$H:$H, "Non*", 'Raw Data'!$O:$O,""&amp;'Raw Data'!$B$1,'Raw Data'!$D:$D,"&lt;&gt;*ithdr*",'Raw Data'!$D:$D,"&lt;&gt;*ancel*",'Raw Data'!$P:$P,"--")
+
SUMIFS('Raw Data'!$T:$T, 'Raw Data'!$AN:$AN,"&lt;=" &amp;DATE(LEFT($AV$3, 4), MONTH("1 " &amp; O$6 &amp; " " &amp; LEFT($AV$3, 4)) + 1, 0 ), 'Raw Data'!$AN:$AN,"&gt;" &amp;DATE(LEFT($AV$3, 4), MONTH("1 " &amp; O$6 &amp; " " &amp; LEFT($AV$3, 4)), 0 ), 'Raw Data'!$J:$J, $A76, 'Raw Data'!$H:$H, "Non*", 'Raw Data'!$P:$P,""&amp;'Raw Data'!$B$1,'Raw Data'!$D:$D,"&lt;&gt;*ithdr*",'Raw Data'!$D:$D,"&lt;&gt;*ancel*")</f>
        <v>0</v>
      </c>
      <c r="P82" s="73"/>
      <c r="Q82" s="73"/>
      <c r="R82" s="77"/>
      <c r="S82" s="113">
        <f>SUMIFS('Raw Data'!$T:$T, 'Raw Data'!$AN:$AN,"&lt;=" &amp;DATE(LEFT($AV$3, 4), MONTH("1 " &amp; S$6 &amp; " " &amp; LEFT($AV$3, 4)) + 1, 0 ), 'Raw Data'!$AN:$AN,"&gt;" &amp;DATE(LEFT($AV$3, 4), MONTH("1 " &amp; S$6 &amp; " " &amp; LEFT($AV$3, 4)), 0 ), 'Raw Data'!$J:$J, $A76, 'Raw Data'!$H:$H, "Non*", 'Raw Data'!$O:$O,""&amp;'Raw Data'!$B$1,'Raw Data'!$D:$D,"&lt;&gt;*ithdr*",'Raw Data'!$D:$D,"&lt;&gt;*ancel*",'Raw Data'!$P:$P,"--")
+
SUMIFS('Raw Data'!$T:$T, 'Raw Data'!$AN:$AN,"&lt;=" &amp;DATE(LEFT($AV$3, 4), MONTH("1 " &amp; S$6 &amp; " " &amp; LEFT($AV$3, 4)) + 1, 0 ), 'Raw Data'!$AN:$AN,"&gt;" &amp;DATE(LEFT($AV$3, 4), MONTH("1 " &amp; S$6 &amp; " " &amp; LEFT($AV$3, 4)), 0 ), 'Raw Data'!$J:$J, $A76, 'Raw Data'!$H:$H, "Non*", 'Raw Data'!$P:$P,""&amp;'Raw Data'!$B$1,'Raw Data'!$D:$D,"&lt;&gt;*ithdr*",'Raw Data'!$D:$D,"&lt;&gt;*ancel*")</f>
        <v>0</v>
      </c>
      <c r="T82" s="73"/>
      <c r="U82" s="73"/>
      <c r="V82" s="77"/>
      <c r="W82" s="113">
        <f>SUMIFS('Raw Data'!$T:$T, 'Raw Data'!$AN:$AN,"&lt;=" &amp;DATE(LEFT($AV$3, 4), MONTH("1 " &amp; W$6 &amp; " " &amp; LEFT($AV$3, 4)) + 1, 0 ), 'Raw Data'!$AN:$AN,"&gt;" &amp;DATE(LEFT($AV$3, 4), MONTH("1 " &amp; W$6 &amp; " " &amp; LEFT($AV$3, 4)), 0 ), 'Raw Data'!$J:$J, $A76, 'Raw Data'!$H:$H, "Non*", 'Raw Data'!$O:$O,""&amp;'Raw Data'!$B$1,'Raw Data'!$D:$D,"&lt;&gt;*ithdr*",'Raw Data'!$D:$D,"&lt;&gt;*ancel*",'Raw Data'!$P:$P,"--")
+
SUMIFS('Raw Data'!$T:$T, 'Raw Data'!$AN:$AN,"&lt;=" &amp;DATE(LEFT($AV$3, 4), MONTH("1 " &amp; W$6 &amp; " " &amp; LEFT($AV$3, 4)) + 1, 0 ), 'Raw Data'!$AN:$AN,"&gt;" &amp;DATE(LEFT($AV$3, 4), MONTH("1 " &amp; W$6 &amp; " " &amp; LEFT($AV$3, 4)), 0 ), 'Raw Data'!$J:$J, $A76, 'Raw Data'!$H:$H, "Non*", 'Raw Data'!$P:$P,""&amp;'Raw Data'!$B$1,'Raw Data'!$D:$D,"&lt;&gt;*ithdr*",'Raw Data'!$D:$D,"&lt;&gt;*ancel*")</f>
        <v>0</v>
      </c>
      <c r="X82" s="73"/>
      <c r="Y82" s="73"/>
      <c r="Z82" s="77"/>
      <c r="AA82" s="113">
        <f>SUMIFS('Raw Data'!$T:$T, 'Raw Data'!$AN:$AN,"&lt;=" &amp;DATE(LEFT($AV$3, 4), MONTH("1 " &amp; AA$6 &amp; " " &amp; LEFT($AV$3, 4)) + 1, 0 ), 'Raw Data'!$AN:$AN,"&gt;" &amp;DATE(LEFT($AV$3, 4), MONTH("1 " &amp; AA$6 &amp; " " &amp; LEFT($AV$3, 4)), 0 ), 'Raw Data'!$J:$J, $A76, 'Raw Data'!$H:$H, "Non*", 'Raw Data'!$O:$O,""&amp;'Raw Data'!$B$1,'Raw Data'!$D:$D,"&lt;&gt;*ithdr*",'Raw Data'!$D:$D,"&lt;&gt;*ancel*",'Raw Data'!$P:$P,"--")
+
SUMIFS('Raw Data'!$T:$T, 'Raw Data'!$AN:$AN,"&lt;=" &amp;DATE(LEFT($AV$3, 4), MONTH("1 " &amp; AA$6 &amp; " " &amp; LEFT($AV$3, 4)) + 1, 0 ), 'Raw Data'!$AN:$AN,"&gt;" &amp;DATE(LEFT($AV$3, 4), MONTH("1 " &amp; AA$6 &amp; " " &amp; LEFT($AV$3, 4)), 0 ), 'Raw Data'!$J:$J, $A76, 'Raw Data'!$H:$H, "Non*", 'Raw Data'!$P:$P,""&amp;'Raw Data'!$B$1,'Raw Data'!$D:$D,"&lt;&gt;*ithdr*",'Raw Data'!$D:$D,"&lt;&gt;*ancel*")</f>
        <v>0</v>
      </c>
      <c r="AB82" s="73"/>
      <c r="AC82" s="73"/>
      <c r="AD82" s="77"/>
      <c r="AE82" s="113">
        <f>SUMIFS('Raw Data'!$T:$T, 'Raw Data'!$AN:$AN,"&lt;=" &amp;DATE(LEFT($AV$3, 4), MONTH("1 " &amp; AE$6 &amp; " " &amp; LEFT($AV$3, 4)) + 1, 0 ), 'Raw Data'!$AN:$AN,"&gt;" &amp;DATE(LEFT($AV$3, 4), MONTH("1 " &amp; AE$6 &amp; " " &amp; LEFT($AV$3, 4)), 0 ), 'Raw Data'!$J:$J, $A76, 'Raw Data'!$H:$H, "Non*", 'Raw Data'!$O:$O,""&amp;'Raw Data'!$B$1,'Raw Data'!$D:$D,"&lt;&gt;*ithdr*",'Raw Data'!$D:$D,"&lt;&gt;*ancel*",'Raw Data'!$P:$P,"--")
+
SUMIFS('Raw Data'!$T:$T, 'Raw Data'!$AN:$AN,"&lt;=" &amp;DATE(LEFT($AV$3, 4), MONTH("1 " &amp; AE$6 &amp; " " &amp; LEFT($AV$3, 4)) + 1, 0 ), 'Raw Data'!$AN:$AN,"&gt;" &amp;DATE(LEFT($AV$3, 4), MONTH("1 " &amp; AE$6 &amp; " " &amp; LEFT($AV$3, 4)), 0 ), 'Raw Data'!$J:$J, $A76, 'Raw Data'!$H:$H, "Non*", 'Raw Data'!$P:$P,""&amp;'Raw Data'!$B$1,'Raw Data'!$D:$D,"&lt;&gt;*ithdr*",'Raw Data'!$D:$D,"&lt;&gt;*ancel*")</f>
        <v>0</v>
      </c>
      <c r="AF82" s="73"/>
      <c r="AG82" s="73"/>
      <c r="AH82" s="77"/>
      <c r="AI82" s="113">
        <f>SUMIFS('Raw Data'!$T:$T, 'Raw Data'!$AN:$AN,"&lt;=" &amp;DATE(LEFT($AV$3, 4), MONTH("1 " &amp; AI$6 &amp; " " &amp; LEFT($AV$3, 4)) + 1, 0 ), 'Raw Data'!$AN:$AN,"&gt;" &amp;DATE(LEFT($AV$3, 4), MONTH("1 " &amp; AI$6 &amp; " " &amp; LEFT($AV$3, 4)), 0 ), 'Raw Data'!$J:$J, $A76, 'Raw Data'!$H:$H, "Non*", 'Raw Data'!$O:$O,""&amp;'Raw Data'!$B$1,'Raw Data'!$D:$D,"&lt;&gt;*ithdr*",'Raw Data'!$D:$D,"&lt;&gt;*ancel*",'Raw Data'!$P:$P,"--")
+
SUMIFS('Raw Data'!$T:$T, 'Raw Data'!$AN:$AN,"&lt;=" &amp;DATE(LEFT($AV$3, 4), MONTH("1 " &amp; AI$6 &amp; " " &amp; LEFT($AV$3, 4)) + 1, 0 ), 'Raw Data'!$AN:$AN,"&gt;" &amp;DATE(LEFT($AV$3, 4), MONTH("1 " &amp; AI$6 &amp; " " &amp; LEFT($AV$3, 4)), 0 ), 'Raw Data'!$J:$J, $A76, 'Raw Data'!$H:$H, "Non*", 'Raw Data'!$P:$P,""&amp;'Raw Data'!$B$1,'Raw Data'!$D:$D,"&lt;&gt;*ithdr*",'Raw Data'!$D:$D,"&lt;&gt;*ancel*")</f>
        <v>0</v>
      </c>
      <c r="AJ82" s="73"/>
      <c r="AK82" s="73"/>
      <c r="AL82" s="77"/>
      <c r="AM82" s="113">
        <f>SUMIFS('Raw Data'!$T:$T, 'Raw Data'!$AN:$AN,"&lt;=" &amp;DATE(LEFT($AV$3, 4), MONTH("1 " &amp; AM$6 &amp; " " &amp; LEFT($AV$3, 4)) + 1, 0 ), 'Raw Data'!$AN:$AN,"&gt;" &amp;DATE(LEFT($AV$3, 4), MONTH("1 " &amp; AM$6 &amp; " " &amp; LEFT($AV$3, 4)), 0 ), 'Raw Data'!$J:$J, $A76, 'Raw Data'!$H:$H, "Non*", 'Raw Data'!$O:$O,""&amp;'Raw Data'!$B$1,'Raw Data'!$D:$D,"&lt;&gt;*ithdr*",'Raw Data'!$D:$D,"&lt;&gt;*ancel*",'Raw Data'!$P:$P,"--")
+
SUMIFS('Raw Data'!$T:$T, 'Raw Data'!$AN:$AN,"&lt;=" &amp;DATE(LEFT($AV$3, 4), MONTH("1 " &amp; AM$6 &amp; " " &amp; LEFT($AV$3, 4)) + 1, 0 ), 'Raw Data'!$AN:$AN,"&gt;" &amp;DATE(LEFT($AV$3, 4), MONTH("1 " &amp; AM$6 &amp; " " &amp; LEFT($AV$3, 4)), 0 ), 'Raw Data'!$J:$J, $A76, 'Raw Data'!$H:$H, "Non*", 'Raw Data'!$P:$P,""&amp;'Raw Data'!$B$1,'Raw Data'!$D:$D,"&lt;&gt;*ithdr*",'Raw Data'!$D:$D,"&lt;&gt;*ancel*")</f>
        <v>0</v>
      </c>
      <c r="AN82" s="73"/>
      <c r="AO82" s="73"/>
      <c r="AP82" s="77"/>
      <c r="AQ82" s="113">
        <f>SUMIFS('Raw Data'!$T:$T, 'Raw Data'!$AN:$AN,"&lt;=" &amp;DATE(LEFT($AV$3, 4), MONTH("1 " &amp; AQ$6 &amp; " " &amp; LEFT($AV$3, 4)) + 1, 0 ), 'Raw Data'!$AN:$AN,"&gt;" &amp;DATE(LEFT($AV$3, 4), MONTH("1 " &amp; AQ$6 &amp; " " &amp; LEFT($AV$3, 4)), 0 ), 'Raw Data'!$J:$J, $A76, 'Raw Data'!$H:$H, "Non*", 'Raw Data'!$O:$O,""&amp;'Raw Data'!$B$1,'Raw Data'!$D:$D,"&lt;&gt;*ithdr*",'Raw Data'!$D:$D,"&lt;&gt;*ancel*",'Raw Data'!$P:$P,"--")
+
SUMIFS('Raw Data'!$T:$T, 'Raw Data'!$AN:$AN,"&lt;=" &amp;DATE(LEFT($AV$3, 4), MONTH("1 " &amp; AQ$6 &amp; " " &amp; LEFT($AV$3, 4)) + 1, 0 ), 'Raw Data'!$AN:$AN,"&gt;" &amp;DATE(LEFT($AV$3, 4), MONTH("1 " &amp; AQ$6 &amp; " " &amp; LEFT($AV$3, 4)), 0 ), 'Raw Data'!$J:$J, $A76, 'Raw Data'!$H:$H, "Non*", 'Raw Data'!$P:$P,""&amp;'Raw Data'!$B$1,'Raw Data'!$D:$D,"&lt;&gt;*ithdr*",'Raw Data'!$D:$D,"&lt;&gt;*ancel*")</f>
        <v>0</v>
      </c>
      <c r="AR82" s="73"/>
      <c r="AS82" s="73"/>
      <c r="AT82" s="77"/>
      <c r="AU82" s="113">
        <f>SUMIFS('Raw Data'!$T:$T, 'Raw Data'!$AN:$AN,"&lt;=" &amp;DATE(MID($AV$3, 15, 4), MONTH("1 " &amp; AU$6 &amp; " " &amp; MID($AV$3, 15, 4)) + 1, 0 ), 'Raw Data'!$AN:$AN,"&gt;" &amp;DATE(MID($AV$3, 15, 4), MONTH("1 " &amp; AU$6 &amp; " " &amp; MID($AV$3, 15, 4)), 0 ), 'Raw Data'!$J:$J, $A76, 'Raw Data'!$H:$H, "Non*", 'Raw Data'!$O:$O,""&amp;'Raw Data'!$B$1,'Raw Data'!$D:$D,"&lt;&gt;*ithdr*",'Raw Data'!$D:$D,"&lt;&gt;*ancel*",'Raw Data'!$P:$P,"--")
+
SUMIFS('Raw Data'!$T:$T, 'Raw Data'!$AN:$AN,"&lt;=" &amp;DATE(MID($AV$3, 15, 4), MONTH("1 " &amp; AU$6 &amp; " " &amp; MID($AV$3, 15, 4)) + 1, 0 ), 'Raw Data'!$AN:$AN,"&gt;" &amp;DATE(MID($AV$3, 15, 4), MONTH("1 " &amp; AU$6 &amp; " " &amp; MID($AV$3, 15, 4)), 0 ), 'Raw Data'!$J:$J, $A76, 'Raw Data'!$H:$H, "Non*", 'Raw Data'!$P:$P,""&amp;'Raw Data'!$B$1,'Raw Data'!$D:$D,"&lt;&gt;*ithdr*",'Raw Data'!$D:$D,"&lt;&gt;*ancel*")</f>
        <v>0</v>
      </c>
      <c r="AV82" s="73"/>
      <c r="AW82" s="73"/>
      <c r="AX82" s="77"/>
      <c r="AY82" s="113">
        <f>SUMIFS('Raw Data'!$T:$T, 'Raw Data'!$AN:$AN,"&lt;=" &amp;DATE(MID($AV$3, 15, 4), MONTH("1 " &amp; AY$6 &amp; " " &amp; MID($AV$3, 15, 4)) + 1, 0 ), 'Raw Data'!$AN:$AN,"&gt;" &amp;DATE(MID($AV$3, 15, 4), MONTH("1 " &amp; AY$6 &amp; " " &amp; MID($AV$3, 15, 4)), 0 ), 'Raw Data'!$J:$J, $A76, 'Raw Data'!$H:$H, "Non*", 'Raw Data'!$O:$O,""&amp;'Raw Data'!$B$1,'Raw Data'!$D:$D,"&lt;&gt;*ithdr*",'Raw Data'!$D:$D,"&lt;&gt;*ancel*",'Raw Data'!$P:$P,"--")
+
SUMIFS('Raw Data'!$T:$T, 'Raw Data'!$AN:$AN,"&lt;=" &amp;DATE(MID($AV$3, 15, 4), MONTH("1 " &amp; AY$6 &amp; " " &amp; MID($AV$3, 15, 4)) + 1, 0 ), 'Raw Data'!$AN:$AN,"&gt;" &amp;DATE(MID($AV$3, 15, 4), MONTH("1 " &amp; AY$6 &amp; " " &amp; MID($AV$3, 15, 4)), 0 ), 'Raw Data'!$J:$J, $A76, 'Raw Data'!$H:$H, "Non*", 'Raw Data'!$P:$P,""&amp;'Raw Data'!$B$1,'Raw Data'!$D:$D,"&lt;&gt;*ithdr*",'Raw Data'!$D:$D,"&lt;&gt;*ancel*")</f>
        <v>0</v>
      </c>
      <c r="AZ82" s="73"/>
      <c r="BA82" s="73"/>
      <c r="BB82" s="77"/>
      <c r="BC82" s="113">
        <f>SUMIFS('Raw Data'!$T:$T, 'Raw Data'!$AN:$AN,"&lt;=" &amp;DATE(MID($AV$3, 15, 4), MONTH("1 " &amp; BC$6 &amp; " " &amp; MID($AV$3, 15, 4)) + 1, 0 ), 'Raw Data'!$AN:$AN,"&gt;" &amp;DATE(MID($AV$3, 15, 4), MONTH("1 " &amp; BC$6 &amp; " " &amp; MID($AV$3, 15, 4)), 0 ), 'Raw Data'!$J:$J, $A76, 'Raw Data'!$H:$H, "Non*", 'Raw Data'!$O:$O,""&amp;'Raw Data'!$B$1,'Raw Data'!$D:$D,"&lt;&gt;*ithdr*",'Raw Data'!$D:$D,"&lt;&gt;*ancel*",'Raw Data'!$P:$P,"--")
+
SUMIFS('Raw Data'!$T:$T, 'Raw Data'!$AN:$AN,"&lt;=" &amp;DATE(MID($AV$3, 15, 4), MONTH("1 " &amp; BC$6 &amp; " " &amp; MID($AV$3, 15, 4)) + 1, 0 ), 'Raw Data'!$AN:$AN,"&gt;" &amp;DATE(MID($AV$3, 15, 4), MONTH("1 " &amp; BC$6 &amp; " " &amp; MID($AV$3, 15, 4)), 0 ), 'Raw Data'!$J:$J, $A76, 'Raw Data'!$H:$H, "Non*", 'Raw Data'!$P:$P,""&amp;'Raw Data'!$B$1,'Raw Data'!$D:$D,"&lt;&gt;*ithdr*",'Raw Data'!$D:$D,"&lt;&gt;*ancel*")</f>
        <v>0</v>
      </c>
      <c r="BD82" s="73"/>
      <c r="BE82" s="73"/>
      <c r="BF82" s="77"/>
    </row>
    <row r="83" ht="12.75" customHeight="1">
      <c r="A83" s="75" t="s">
        <v>162</v>
      </c>
      <c r="B83" s="73"/>
      <c r="C83" s="73"/>
      <c r="D83" s="73"/>
      <c r="E83" s="73"/>
      <c r="F83" s="73"/>
      <c r="G83" s="73"/>
      <c r="H83" s="73"/>
      <c r="I83" s="73"/>
      <c r="J83" s="77"/>
      <c r="K83" s="113">
        <f>SUMIFS('Raw Data'!$W:$W, 'Raw Data'!$AN:$AN,"&lt;=" &amp;DATE(LEFT($AV$3, 4), MONTH("1 " &amp; K$6 &amp; " " &amp; LEFT($AV$3, 4)) + 1, 0 ), 'Raw Data'!$AN:$AN,"&gt;" &amp;DATE(LEFT($AV$3, 4), MONTH("1 " &amp; K$6 &amp; " " &amp; LEFT($AV$3, 4)), 0 ), 'Raw Data'!$J:$J, $A76, 'Raw Data'!$O:$O,""&amp;'Raw Data'!$B$1,'Raw Data'!$D:$D,"&lt;&gt;*ithdr*",'Raw Data'!$D:$D,"&lt;&gt;*ancel*",'Raw Data'!$P:$P,"--")
+
SUMIFS('Raw Data'!$W:$W, 'Raw Data'!$AN:$AN,"&lt;=" &amp;DATE(LEFT($AV$3, 4), MONTH("1 " &amp; K$6 &amp; " " &amp; LEFT($AV$3, 4)) + 1, 0 ), 'Raw Data'!$AN:$AN,"&gt;" &amp;DATE(LEFT($AV$3, 4), MONTH("1 " &amp; K$6 &amp; " " &amp; LEFT($AV$3, 4)), 0 ), 'Raw Data'!$J:$J, $A76, 'Raw Data'!$P:$P,""&amp;'Raw Data'!$B$1,'Raw Data'!$D:$D,"&lt;&gt;*ithdr*",'Raw Data'!$D:$D,"&lt;&gt;*ancel*")</f>
        <v>0</v>
      </c>
      <c r="L83" s="73"/>
      <c r="M83" s="73"/>
      <c r="N83" s="77"/>
      <c r="O83" s="113">
        <f>SUMIFS('Raw Data'!$W:$W, 'Raw Data'!$AN:$AN,"&lt;=" &amp;DATE(LEFT($AV$3, 4), MONTH("1 " &amp; O$6 &amp; " " &amp; LEFT($AV$3, 4)) + 1, 0 ), 'Raw Data'!$AN:$AN,"&gt;" &amp;DATE(LEFT($AV$3, 4), MONTH("1 " &amp; O$6 &amp; " " &amp; LEFT($AV$3, 4)), 0 ), 'Raw Data'!$J:$J, $A76, 'Raw Data'!$O:$O,""&amp;'Raw Data'!$B$1,'Raw Data'!$D:$D,"&lt;&gt;*ithdr*",'Raw Data'!$D:$D,"&lt;&gt;*ancel*",'Raw Data'!$P:$P,"--")
+
SUMIFS('Raw Data'!$W:$W, 'Raw Data'!$AN:$AN,"&lt;=" &amp;DATE(LEFT($AV$3, 4), MONTH("1 " &amp; O$6 &amp; " " &amp; LEFT($AV$3, 4)) + 1, 0 ), 'Raw Data'!$AN:$AN,"&gt;" &amp;DATE(LEFT($AV$3, 4), MONTH("1 " &amp; O$6 &amp; " " &amp; LEFT($AV$3, 4)), 0 ), 'Raw Data'!$J:$J, $A76, 'Raw Data'!$P:$P,""&amp;'Raw Data'!$B$1,'Raw Data'!$D:$D,"&lt;&gt;*ithdr*",'Raw Data'!$D:$D,"&lt;&gt;*ancel*")</f>
        <v>0</v>
      </c>
      <c r="P83" s="73"/>
      <c r="Q83" s="73"/>
      <c r="R83" s="77"/>
      <c r="S83" s="113">
        <f>SUMIFS('Raw Data'!$W:$W, 'Raw Data'!$AN:$AN,"&lt;=" &amp;DATE(LEFT($AV$3, 4), MONTH("1 " &amp; S$6 &amp; " " &amp; LEFT($AV$3, 4)) + 1, 0 ), 'Raw Data'!$AN:$AN,"&gt;" &amp;DATE(LEFT($AV$3, 4), MONTH("1 " &amp; S$6 &amp; " " &amp; LEFT($AV$3, 4)), 0 ), 'Raw Data'!$J:$J, $A76, 'Raw Data'!$O:$O,""&amp;'Raw Data'!$B$1,'Raw Data'!$D:$D,"&lt;&gt;*ithdr*",'Raw Data'!$D:$D,"&lt;&gt;*ancel*",'Raw Data'!$P:$P,"--")
+
SUMIFS('Raw Data'!$W:$W, 'Raw Data'!$AN:$AN,"&lt;=" &amp;DATE(LEFT($AV$3, 4), MONTH("1 " &amp; S$6 &amp; " " &amp; LEFT($AV$3, 4)) + 1, 0 ), 'Raw Data'!$AN:$AN,"&gt;" &amp;DATE(LEFT($AV$3, 4), MONTH("1 " &amp; S$6 &amp; " " &amp; LEFT($AV$3, 4)), 0 ), 'Raw Data'!$J:$J, $A76, 'Raw Data'!$P:$P,""&amp;'Raw Data'!$B$1,'Raw Data'!$D:$D,"&lt;&gt;*ithdr*",'Raw Data'!$D:$D,"&lt;&gt;*ancel*")</f>
        <v>0</v>
      </c>
      <c r="T83" s="73"/>
      <c r="U83" s="73"/>
      <c r="V83" s="77"/>
      <c r="W83" s="113">
        <f>SUMIFS('Raw Data'!$W:$W, 'Raw Data'!$AN:$AN,"&lt;=" &amp;DATE(LEFT($AV$3, 4), MONTH("1 " &amp; W$6 &amp; " " &amp; LEFT($AV$3, 4)) + 1, 0 ), 'Raw Data'!$AN:$AN,"&gt;" &amp;DATE(LEFT($AV$3, 4), MONTH("1 " &amp; W$6 &amp; " " &amp; LEFT($AV$3, 4)), 0 ), 'Raw Data'!$J:$J, $A76, 'Raw Data'!$O:$O,""&amp;'Raw Data'!$B$1,'Raw Data'!$D:$D,"&lt;&gt;*ithdr*",'Raw Data'!$D:$D,"&lt;&gt;*ancel*",'Raw Data'!$P:$P,"--")
+
SUMIFS('Raw Data'!$W:$W, 'Raw Data'!$AN:$AN,"&lt;=" &amp;DATE(LEFT($AV$3, 4), MONTH("1 " &amp; W$6 &amp; " " &amp; LEFT($AV$3, 4)) + 1, 0 ), 'Raw Data'!$AN:$AN,"&gt;" &amp;DATE(LEFT($AV$3, 4), MONTH("1 " &amp; W$6 &amp; " " &amp; LEFT($AV$3, 4)), 0 ), 'Raw Data'!$J:$J, $A76, 'Raw Data'!$P:$P,""&amp;'Raw Data'!$B$1,'Raw Data'!$D:$D,"&lt;&gt;*ithdr*",'Raw Data'!$D:$D,"&lt;&gt;*ancel*")</f>
        <v>0</v>
      </c>
      <c r="X83" s="73"/>
      <c r="Y83" s="73"/>
      <c r="Z83" s="77"/>
      <c r="AA83" s="113">
        <f>SUMIFS('Raw Data'!$W:$W, 'Raw Data'!$AN:$AN,"&lt;=" &amp;DATE(LEFT($AV$3, 4), MONTH("1 " &amp; AA$6 &amp; " " &amp; LEFT($AV$3, 4)) + 1, 0 ), 'Raw Data'!$AN:$AN,"&gt;" &amp;DATE(LEFT($AV$3, 4), MONTH("1 " &amp; AA$6 &amp; " " &amp; LEFT($AV$3, 4)), 0 ), 'Raw Data'!$J:$J, $A76, 'Raw Data'!$O:$O,""&amp;'Raw Data'!$B$1,'Raw Data'!$D:$D,"&lt;&gt;*ithdr*",'Raw Data'!$D:$D,"&lt;&gt;*ancel*",'Raw Data'!$P:$P,"--")
+
SUMIFS('Raw Data'!$W:$W, 'Raw Data'!$AN:$AN,"&lt;=" &amp;DATE(LEFT($AV$3, 4), MONTH("1 " &amp; AA$6 &amp; " " &amp; LEFT($AV$3, 4)) + 1, 0 ), 'Raw Data'!$AN:$AN,"&gt;" &amp;DATE(LEFT($AV$3, 4), MONTH("1 " &amp; AA$6 &amp; " " &amp; LEFT($AV$3, 4)), 0 ), 'Raw Data'!$J:$J, $A76, 'Raw Data'!$P:$P,""&amp;'Raw Data'!$B$1,'Raw Data'!$D:$D,"&lt;&gt;*ithdr*",'Raw Data'!$D:$D,"&lt;&gt;*ancel*")</f>
        <v>0</v>
      </c>
      <c r="AB83" s="73"/>
      <c r="AC83" s="73"/>
      <c r="AD83" s="77"/>
      <c r="AE83" s="113">
        <f>SUMIFS('Raw Data'!$W:$W, 'Raw Data'!$AN:$AN,"&lt;=" &amp;DATE(LEFT($AV$3, 4), MONTH("1 " &amp; AE$6 &amp; " " &amp; LEFT($AV$3, 4)) + 1, 0 ), 'Raw Data'!$AN:$AN,"&gt;" &amp;DATE(LEFT($AV$3, 4), MONTH("1 " &amp; AE$6 &amp; " " &amp; LEFT($AV$3, 4)), 0 ), 'Raw Data'!$J:$J, $A76, 'Raw Data'!$O:$O,""&amp;'Raw Data'!$B$1,'Raw Data'!$D:$D,"&lt;&gt;*ithdr*",'Raw Data'!$D:$D,"&lt;&gt;*ancel*",'Raw Data'!$P:$P,"--")
+
SUMIFS('Raw Data'!$W:$W, 'Raw Data'!$AN:$AN,"&lt;=" &amp;DATE(LEFT($AV$3, 4), MONTH("1 " &amp; AE$6 &amp; " " &amp; LEFT($AV$3, 4)) + 1, 0 ), 'Raw Data'!$AN:$AN,"&gt;" &amp;DATE(LEFT($AV$3, 4), MONTH("1 " &amp; AE$6 &amp; " " &amp; LEFT($AV$3, 4)), 0 ), 'Raw Data'!$J:$J, $A76, 'Raw Data'!$P:$P,""&amp;'Raw Data'!$B$1,'Raw Data'!$D:$D,"&lt;&gt;*ithdr*",'Raw Data'!$D:$D,"&lt;&gt;*ancel*")</f>
        <v>0</v>
      </c>
      <c r="AF83" s="73"/>
      <c r="AG83" s="73"/>
      <c r="AH83" s="77"/>
      <c r="AI83" s="113">
        <f>SUMIFS('Raw Data'!$W:$W, 'Raw Data'!$AN:$AN,"&lt;=" &amp;DATE(LEFT($AV$3, 4), MONTH("1 " &amp; AI$6 &amp; " " &amp; LEFT($AV$3, 4)) + 1, 0 ), 'Raw Data'!$AN:$AN,"&gt;" &amp;DATE(LEFT($AV$3, 4), MONTH("1 " &amp; AI$6 &amp; " " &amp; LEFT($AV$3, 4)), 0 ), 'Raw Data'!$J:$J, $A76, 'Raw Data'!$O:$O,""&amp;'Raw Data'!$B$1,'Raw Data'!$D:$D,"&lt;&gt;*ithdr*",'Raw Data'!$D:$D,"&lt;&gt;*ancel*",'Raw Data'!$P:$P,"--")
+
SUMIFS('Raw Data'!$W:$W, 'Raw Data'!$AN:$AN,"&lt;=" &amp;DATE(LEFT($AV$3, 4), MONTH("1 " &amp; AI$6 &amp; " " &amp; LEFT($AV$3, 4)) + 1, 0 ), 'Raw Data'!$AN:$AN,"&gt;" &amp;DATE(LEFT($AV$3, 4), MONTH("1 " &amp; AI$6 &amp; " " &amp; LEFT($AV$3, 4)), 0 ), 'Raw Data'!$J:$J, $A76, 'Raw Data'!$P:$P,""&amp;'Raw Data'!$B$1,'Raw Data'!$D:$D,"&lt;&gt;*ithdr*",'Raw Data'!$D:$D,"&lt;&gt;*ancel*")</f>
        <v>0</v>
      </c>
      <c r="AJ83" s="73"/>
      <c r="AK83" s="73"/>
      <c r="AL83" s="77"/>
      <c r="AM83" s="113">
        <f>SUMIFS('Raw Data'!$W:$W, 'Raw Data'!$AN:$AN,"&lt;=" &amp;DATE(LEFT($AV$3, 4), MONTH("1 " &amp; AM$6 &amp; " " &amp; LEFT($AV$3, 4)) + 1, 0 ), 'Raw Data'!$AN:$AN,"&gt;" &amp;DATE(LEFT($AV$3, 4), MONTH("1 " &amp; AM$6 &amp; " " &amp; LEFT($AV$3, 4)), 0 ), 'Raw Data'!$J:$J, $A76, 'Raw Data'!$O:$O,""&amp;'Raw Data'!$B$1,'Raw Data'!$D:$D,"&lt;&gt;*ithdr*",'Raw Data'!$D:$D,"&lt;&gt;*ancel*",'Raw Data'!$P:$P,"--")
+
SUMIFS('Raw Data'!$W:$W, 'Raw Data'!$AN:$AN,"&lt;=" &amp;DATE(LEFT($AV$3, 4), MONTH("1 " &amp; AM$6 &amp; " " &amp; LEFT($AV$3, 4)) + 1, 0 ), 'Raw Data'!$AN:$AN,"&gt;" &amp;DATE(LEFT($AV$3, 4), MONTH("1 " &amp; AM$6 &amp; " " &amp; LEFT($AV$3, 4)), 0 ), 'Raw Data'!$J:$J, $A76, 'Raw Data'!$P:$P,""&amp;'Raw Data'!$B$1,'Raw Data'!$D:$D,"&lt;&gt;*ithdr*",'Raw Data'!$D:$D,"&lt;&gt;*ancel*")</f>
        <v>0</v>
      </c>
      <c r="AN83" s="73"/>
      <c r="AO83" s="73"/>
      <c r="AP83" s="77"/>
      <c r="AQ83" s="113">
        <f>SUMIFS('Raw Data'!$W:$W, 'Raw Data'!$AN:$AN,"&lt;=" &amp;DATE(LEFT($AV$3, 4), MONTH("1 " &amp; AQ$6 &amp; " " &amp; LEFT($AV$3, 4)) + 1, 0 ), 'Raw Data'!$AN:$AN,"&gt;" &amp;DATE(LEFT($AV$3, 4), MONTH("1 " &amp; AQ$6 &amp; " " &amp; LEFT($AV$3, 4)), 0 ), 'Raw Data'!$J:$J, $A76, 'Raw Data'!$O:$O,""&amp;'Raw Data'!$B$1,'Raw Data'!$D:$D,"&lt;&gt;*ithdr*",'Raw Data'!$D:$D,"&lt;&gt;*ancel*",'Raw Data'!$P:$P,"--")
+
SUMIFS('Raw Data'!$W:$W, 'Raw Data'!$AN:$AN,"&lt;=" &amp;DATE(LEFT($AV$3, 4), MONTH("1 " &amp; AQ$6 &amp; " " &amp; LEFT($AV$3, 4)) + 1, 0 ), 'Raw Data'!$AN:$AN,"&gt;" &amp;DATE(LEFT($AV$3, 4), MONTH("1 " &amp; AQ$6 &amp; " " &amp; LEFT($AV$3, 4)), 0 ), 'Raw Data'!$J:$J, $A76, 'Raw Data'!$P:$P,""&amp;'Raw Data'!$B$1,'Raw Data'!$D:$D,"&lt;&gt;*ithdr*",'Raw Data'!$D:$D,"&lt;&gt;*ancel*")</f>
        <v>0</v>
      </c>
      <c r="AR83" s="73"/>
      <c r="AS83" s="73"/>
      <c r="AT83" s="77"/>
      <c r="AU83" s="113">
        <f>SUMIFS('Raw Data'!$W:$W, 'Raw Data'!$AN:$AN,"&lt;=" &amp;DATE(MID($AV$3, 15, 4), MONTH("1 " &amp; AU$6 &amp; " " &amp; MID($AV$3, 15, 4)) + 1, 0 ), 'Raw Data'!$AN:$AN,"&gt;" &amp;DATE(MID($AV$3, 15, 4), MONTH("1 " &amp; AU$6 &amp; " " &amp; MID($AV$3, 15, 4)), 0 ), 'Raw Data'!$J:$J, $A76, 'Raw Data'!$O:$O,""&amp;'Raw Data'!$B$1,'Raw Data'!$D:$D,"&lt;&gt;*ithdr*",'Raw Data'!$D:$D,"&lt;&gt;*ancel*",'Raw Data'!$P:$P,"--")
+
SUMIFS('Raw Data'!$W:$W, 'Raw Data'!$AN:$AN,"&lt;=" &amp;DATE(MID($AV$3, 15, 4), MONTH("1 " &amp; AU$6 &amp; " " &amp; MID($AV$3, 15, 4)) + 1, 0 ), 'Raw Data'!$AN:$AN,"&gt;" &amp;DATE(MID($AV$3, 15, 4), MONTH("1 " &amp; AU$6 &amp; " " &amp; MID($AV$3, 15, 4)), 0 ), 'Raw Data'!$J:$J, $A76, 'Raw Data'!$P:$P,""&amp;'Raw Data'!$B$1,'Raw Data'!$D:$D,"&lt;&gt;*ithdr*",'Raw Data'!$D:$D,"&lt;&gt;*ancel*")</f>
        <v>0</v>
      </c>
      <c r="AV83" s="73"/>
      <c r="AW83" s="73"/>
      <c r="AX83" s="77"/>
      <c r="AY83" s="113">
        <f>SUMIFS('Raw Data'!$W:$W, 'Raw Data'!$AN:$AN,"&lt;=" &amp;DATE(MID($AV$3, 15, 4), MONTH("1 " &amp; AY$6 &amp; " " &amp; MID($AV$3, 15, 4)) + 1, 0 ), 'Raw Data'!$AN:$AN,"&gt;" &amp;DATE(MID($AV$3, 15, 4), MONTH("1 " &amp; AY$6 &amp; " " &amp; MID($AV$3, 15, 4)), 0 ), 'Raw Data'!$J:$J, $A76, 'Raw Data'!$O:$O,""&amp;'Raw Data'!$B$1,'Raw Data'!$D:$D,"&lt;&gt;*ithdr*",'Raw Data'!$D:$D,"&lt;&gt;*ancel*",'Raw Data'!$P:$P,"--")
+
SUMIFS('Raw Data'!$W:$W, 'Raw Data'!$AN:$AN,"&lt;=" &amp;DATE(MID($AV$3, 15, 4), MONTH("1 " &amp; AY$6 &amp; " " &amp; MID($AV$3, 15, 4)) + 1, 0 ), 'Raw Data'!$AN:$AN,"&gt;" &amp;DATE(MID($AV$3, 15, 4), MONTH("1 " &amp; AY$6 &amp; " " &amp; MID($AV$3, 15, 4)), 0 ), 'Raw Data'!$J:$J, $A76, 'Raw Data'!$P:$P,""&amp;'Raw Data'!$B$1,'Raw Data'!$D:$D,"&lt;&gt;*ithdr*",'Raw Data'!$D:$D,"&lt;&gt;*ancel*")</f>
        <v>0</v>
      </c>
      <c r="AZ83" s="73"/>
      <c r="BA83" s="73"/>
      <c r="BB83" s="77"/>
      <c r="BC83" s="113">
        <f>SUMIFS('Raw Data'!$W:$W, 'Raw Data'!$AN:$AN,"&lt;=" &amp;DATE(MID($AV$3, 15, 4), MONTH("1 " &amp; BC$6 &amp; " " &amp; MID($AV$3, 15, 4)) + 1, 0 ), 'Raw Data'!$AN:$AN,"&gt;" &amp;DATE(MID($AV$3, 15, 4), MONTH("1 " &amp; BC$6 &amp; " " &amp; MID($AV$3, 15, 4)), 0 ), 'Raw Data'!$J:$J, $A76, 'Raw Data'!$O:$O,""&amp;'Raw Data'!$B$1,'Raw Data'!$D:$D,"&lt;&gt;*ithdr*",'Raw Data'!$D:$D,"&lt;&gt;*ancel*",'Raw Data'!$P:$P,"--")
+
SUMIFS('Raw Data'!$W:$W, 'Raw Data'!$AN:$AN,"&lt;=" &amp;DATE(MID($AV$3, 15, 4), MONTH("1 " &amp; BC$6 &amp; " " &amp; MID($AV$3, 15, 4)) + 1, 0 ), 'Raw Data'!$AN:$AN,"&gt;" &amp;DATE(MID($AV$3, 15, 4), MONTH("1 " &amp; BC$6 &amp; " " &amp; MID($AV$3, 15, 4)), 0 ), 'Raw Data'!$J:$J, $A76, 'Raw Data'!$P:$P,""&amp;'Raw Data'!$B$1,'Raw Data'!$D:$D,"&lt;&gt;*ithdr*",'Raw Data'!$D:$D,"&lt;&gt;*ancel*")</f>
        <v>0</v>
      </c>
      <c r="BD83" s="73"/>
      <c r="BE83" s="73"/>
      <c r="BF83" s="77"/>
    </row>
    <row r="84" ht="12.75" customHeight="1">
      <c r="A84" s="75" t="s">
        <v>204</v>
      </c>
      <c r="B84" s="73"/>
      <c r="C84" s="73"/>
      <c r="D84" s="73"/>
      <c r="E84" s="73"/>
      <c r="F84" s="73"/>
      <c r="G84" s="73"/>
      <c r="H84" s="73"/>
      <c r="I84" s="73"/>
      <c r="J84" s="77"/>
      <c r="K84" s="113">
        <f>SUMIFS('Raw Data'!$U:$U, 'Raw Data'!$AN:$AN,"&lt;=" &amp;DATE(LEFT($AV$3, 4), MONTH("1 " &amp; K$6 &amp; " " &amp; LEFT($AV$3, 4)) + 1, 0 ), 'Raw Data'!$AN:$AN,"&gt;" &amp;DATE(LEFT($AV$3, 4), MONTH("1 " &amp; K$6 &amp; " " &amp; LEFT($AV$3, 4)), 0 ), 'Raw Data'!$J:$J, $A76, 'Raw Data'!$O:$O,""&amp;'Raw Data'!$B$1,'Raw Data'!$D:$D,"&lt;&gt;*ithdr*",'Raw Data'!$D:$D,"&lt;&gt;*ancel*",'Raw Data'!$P:$P,"--")
+
SUMIFS('Raw Data'!$U:$U, 'Raw Data'!$AN:$AN,"&lt;=" &amp;DATE(LEFT($AV$3, 4), MONTH("1 " &amp; K$6 &amp; " " &amp; LEFT($AV$3, 4)) + 1, 0 ), 'Raw Data'!$AN:$AN,"&gt;" &amp;DATE(LEFT($AV$3, 4), MONTH("1 " &amp; K$6 &amp; " " &amp; LEFT($AV$3, 4)), 0 ), 'Raw Data'!$J:$J, $A76, 'Raw Data'!$P:$P,""&amp;'Raw Data'!$B$1,'Raw Data'!$D:$D,"&lt;&gt;*ithdr*",'Raw Data'!$D:$D,"&lt;&gt;*ancel*")</f>
        <v>0</v>
      </c>
      <c r="L84" s="73"/>
      <c r="M84" s="73"/>
      <c r="N84" s="77"/>
      <c r="O84" s="113">
        <f>SUMIFS('Raw Data'!$U:$U, 'Raw Data'!$AN:$AN,"&lt;=" &amp;DATE(LEFT($AV$3, 4), MONTH("1 " &amp; O$6 &amp; " " &amp; LEFT($AV$3, 4)) + 1, 0 ), 'Raw Data'!$AN:$AN,"&gt;" &amp;DATE(LEFT($AV$3, 4), MONTH("1 " &amp; O$6 &amp; " " &amp; LEFT($AV$3, 4)), 0 ), 'Raw Data'!$J:$J, $A76, 'Raw Data'!$O:$O,""&amp;'Raw Data'!$B$1,'Raw Data'!$D:$D,"&lt;&gt;*ithdr*",'Raw Data'!$D:$D,"&lt;&gt;*ancel*",'Raw Data'!$P:$P,"--")
+
SUMIFS('Raw Data'!$U:$U, 'Raw Data'!$AN:$AN,"&lt;=" &amp;DATE(LEFT($AV$3, 4), MONTH("1 " &amp; O$6 &amp; " " &amp; LEFT($AV$3, 4)) + 1, 0 ), 'Raw Data'!$AN:$AN,"&gt;" &amp;DATE(LEFT($AV$3, 4), MONTH("1 " &amp; O$6 &amp; " " &amp; LEFT($AV$3, 4)), 0 ), 'Raw Data'!$J:$J, $A76, 'Raw Data'!$P:$P,""&amp;'Raw Data'!$B$1,'Raw Data'!$D:$D,"&lt;&gt;*ithdr*",'Raw Data'!$D:$D,"&lt;&gt;*ancel*")</f>
        <v>0</v>
      </c>
      <c r="P84" s="73"/>
      <c r="Q84" s="73"/>
      <c r="R84" s="77"/>
      <c r="S84" s="113">
        <f>SUMIFS('Raw Data'!$U:$U, 'Raw Data'!$AN:$AN,"&lt;=" &amp;DATE(LEFT($AV$3, 4), MONTH("1 " &amp; S$6 &amp; " " &amp; LEFT($AV$3, 4)) + 1, 0 ), 'Raw Data'!$AN:$AN,"&gt;" &amp;DATE(LEFT($AV$3, 4), MONTH("1 " &amp; S$6 &amp; " " &amp; LEFT($AV$3, 4)), 0 ), 'Raw Data'!$J:$J, $A76, 'Raw Data'!$O:$O,""&amp;'Raw Data'!$B$1,'Raw Data'!$D:$D,"&lt;&gt;*ithdr*",'Raw Data'!$D:$D,"&lt;&gt;*ancel*",'Raw Data'!$P:$P,"--")
+
SUMIFS('Raw Data'!$U:$U, 'Raw Data'!$AN:$AN,"&lt;=" &amp;DATE(LEFT($AV$3, 4), MONTH("1 " &amp; S$6 &amp; " " &amp; LEFT($AV$3, 4)) + 1, 0 ), 'Raw Data'!$AN:$AN,"&gt;" &amp;DATE(LEFT($AV$3, 4), MONTH("1 " &amp; S$6 &amp; " " &amp; LEFT($AV$3, 4)), 0 ), 'Raw Data'!$J:$J, $A76, 'Raw Data'!$P:$P,""&amp;'Raw Data'!$B$1,'Raw Data'!$D:$D,"&lt;&gt;*ithdr*",'Raw Data'!$D:$D,"&lt;&gt;*ancel*")</f>
        <v>0</v>
      </c>
      <c r="T84" s="73"/>
      <c r="U84" s="73"/>
      <c r="V84" s="77"/>
      <c r="W84" s="113">
        <f>SUMIFS('Raw Data'!$U:$U, 'Raw Data'!$AN:$AN,"&lt;=" &amp;DATE(LEFT($AV$3, 4), MONTH("1 " &amp; W$6 &amp; " " &amp; LEFT($AV$3, 4)) + 1, 0 ), 'Raw Data'!$AN:$AN,"&gt;" &amp;DATE(LEFT($AV$3, 4), MONTH("1 " &amp; W$6 &amp; " " &amp; LEFT($AV$3, 4)), 0 ), 'Raw Data'!$J:$J, $A76, 'Raw Data'!$O:$O,""&amp;'Raw Data'!$B$1,'Raw Data'!$D:$D,"&lt;&gt;*ithdr*",'Raw Data'!$D:$D,"&lt;&gt;*ancel*",'Raw Data'!$P:$P,"--")
+
SUMIFS('Raw Data'!$U:$U, 'Raw Data'!$AN:$AN,"&lt;=" &amp;DATE(LEFT($AV$3, 4), MONTH("1 " &amp; W$6 &amp; " " &amp; LEFT($AV$3, 4)) + 1, 0 ), 'Raw Data'!$AN:$AN,"&gt;" &amp;DATE(LEFT($AV$3, 4), MONTH("1 " &amp; W$6 &amp; " " &amp; LEFT($AV$3, 4)), 0 ), 'Raw Data'!$J:$J, $A76, 'Raw Data'!$P:$P,""&amp;'Raw Data'!$B$1,'Raw Data'!$D:$D,"&lt;&gt;*ithdr*",'Raw Data'!$D:$D,"&lt;&gt;*ancel*")</f>
        <v>0</v>
      </c>
      <c r="X84" s="73"/>
      <c r="Y84" s="73"/>
      <c r="Z84" s="77"/>
      <c r="AA84" s="113">
        <f>SUMIFS('Raw Data'!$U:$U, 'Raw Data'!$AN:$AN,"&lt;=" &amp;DATE(LEFT($AV$3, 4), MONTH("1 " &amp; AA$6 &amp; " " &amp; LEFT($AV$3, 4)) + 1, 0 ), 'Raw Data'!$AN:$AN,"&gt;" &amp;DATE(LEFT($AV$3, 4), MONTH("1 " &amp; AA$6 &amp; " " &amp; LEFT($AV$3, 4)), 0 ), 'Raw Data'!$J:$J, $A76, 'Raw Data'!$O:$O,""&amp;'Raw Data'!$B$1,'Raw Data'!$D:$D,"&lt;&gt;*ithdr*",'Raw Data'!$D:$D,"&lt;&gt;*ancel*",'Raw Data'!$P:$P,"--")
+
SUMIFS('Raw Data'!$U:$U, 'Raw Data'!$AN:$AN,"&lt;=" &amp;DATE(LEFT($AV$3, 4), MONTH("1 " &amp; AA$6 &amp; " " &amp; LEFT($AV$3, 4)) + 1, 0 ), 'Raw Data'!$AN:$AN,"&gt;" &amp;DATE(LEFT($AV$3, 4), MONTH("1 " &amp; AA$6 &amp; " " &amp; LEFT($AV$3, 4)), 0 ), 'Raw Data'!$J:$J, $A76, 'Raw Data'!$P:$P,""&amp;'Raw Data'!$B$1,'Raw Data'!$D:$D,"&lt;&gt;*ithdr*",'Raw Data'!$D:$D,"&lt;&gt;*ancel*")</f>
        <v>0</v>
      </c>
      <c r="AB84" s="73"/>
      <c r="AC84" s="73"/>
      <c r="AD84" s="77"/>
      <c r="AE84" s="113">
        <f>SUMIFS('Raw Data'!$U:$U, 'Raw Data'!$AN:$AN,"&lt;=" &amp;DATE(LEFT($AV$3, 4), MONTH("1 " &amp; AE$6 &amp; " " &amp; LEFT($AV$3, 4)) + 1, 0 ), 'Raw Data'!$AN:$AN,"&gt;" &amp;DATE(LEFT($AV$3, 4), MONTH("1 " &amp; AE$6 &amp; " " &amp; LEFT($AV$3, 4)), 0 ), 'Raw Data'!$J:$J, $A76, 'Raw Data'!$O:$O,""&amp;'Raw Data'!$B$1,'Raw Data'!$D:$D,"&lt;&gt;*ithdr*",'Raw Data'!$D:$D,"&lt;&gt;*ancel*",'Raw Data'!$P:$P,"--")
+
SUMIFS('Raw Data'!$U:$U, 'Raw Data'!$AN:$AN,"&lt;=" &amp;DATE(LEFT($AV$3, 4), MONTH("1 " &amp; AE$6 &amp; " " &amp; LEFT($AV$3, 4)) + 1, 0 ), 'Raw Data'!$AN:$AN,"&gt;" &amp;DATE(LEFT($AV$3, 4), MONTH("1 " &amp; AE$6 &amp; " " &amp; LEFT($AV$3, 4)), 0 ), 'Raw Data'!$J:$J, $A76, 'Raw Data'!$P:$P,""&amp;'Raw Data'!$B$1,'Raw Data'!$D:$D,"&lt;&gt;*ithdr*",'Raw Data'!$D:$D,"&lt;&gt;*ancel*")</f>
        <v>0</v>
      </c>
      <c r="AF84" s="73"/>
      <c r="AG84" s="73"/>
      <c r="AH84" s="77"/>
      <c r="AI84" s="113">
        <f>SUMIFS('Raw Data'!$U:$U, 'Raw Data'!$AN:$AN,"&lt;=" &amp;DATE(LEFT($AV$3, 4), MONTH("1 " &amp; AI$6 &amp; " " &amp; LEFT($AV$3, 4)) + 1, 0 ), 'Raw Data'!$AN:$AN,"&gt;" &amp;DATE(LEFT($AV$3, 4), MONTH("1 " &amp; AI$6 &amp; " " &amp; LEFT($AV$3, 4)), 0 ), 'Raw Data'!$J:$J, $A76, 'Raw Data'!$O:$O,""&amp;'Raw Data'!$B$1,'Raw Data'!$D:$D,"&lt;&gt;*ithdr*",'Raw Data'!$D:$D,"&lt;&gt;*ancel*",'Raw Data'!$P:$P,"--")
+
SUMIFS('Raw Data'!$U:$U, 'Raw Data'!$AN:$AN,"&lt;=" &amp;DATE(LEFT($AV$3, 4), MONTH("1 " &amp; AI$6 &amp; " " &amp; LEFT($AV$3, 4)) + 1, 0 ), 'Raw Data'!$AN:$AN,"&gt;" &amp;DATE(LEFT($AV$3, 4), MONTH("1 " &amp; AI$6 &amp; " " &amp; LEFT($AV$3, 4)), 0 ), 'Raw Data'!$J:$J, $A76, 'Raw Data'!$P:$P,""&amp;'Raw Data'!$B$1,'Raw Data'!$D:$D,"&lt;&gt;*ithdr*",'Raw Data'!$D:$D,"&lt;&gt;*ancel*")</f>
        <v>0</v>
      </c>
      <c r="AJ84" s="73"/>
      <c r="AK84" s="73"/>
      <c r="AL84" s="77"/>
      <c r="AM84" s="113">
        <f>SUMIFS('Raw Data'!$U:$U, 'Raw Data'!$AN:$AN,"&lt;=" &amp;DATE(LEFT($AV$3, 4), MONTH("1 " &amp; AM$6 &amp; " " &amp; LEFT($AV$3, 4)) + 1, 0 ), 'Raw Data'!$AN:$AN,"&gt;" &amp;DATE(LEFT($AV$3, 4), MONTH("1 " &amp; AM$6 &amp; " " &amp; LEFT($AV$3, 4)), 0 ), 'Raw Data'!$J:$J, $A76, 'Raw Data'!$O:$O,""&amp;'Raw Data'!$B$1,'Raw Data'!$D:$D,"&lt;&gt;*ithdr*",'Raw Data'!$D:$D,"&lt;&gt;*ancel*",'Raw Data'!$P:$P,"--")
+
SUMIFS('Raw Data'!$U:$U, 'Raw Data'!$AN:$AN,"&lt;=" &amp;DATE(LEFT($AV$3, 4), MONTH("1 " &amp; AM$6 &amp; " " &amp; LEFT($AV$3, 4)) + 1, 0 ), 'Raw Data'!$AN:$AN,"&gt;" &amp;DATE(LEFT($AV$3, 4), MONTH("1 " &amp; AM$6 &amp; " " &amp; LEFT($AV$3, 4)), 0 ), 'Raw Data'!$J:$J, $A76, 'Raw Data'!$P:$P,""&amp;'Raw Data'!$B$1,'Raw Data'!$D:$D,"&lt;&gt;*ithdr*",'Raw Data'!$D:$D,"&lt;&gt;*ancel*")</f>
        <v>0</v>
      </c>
      <c r="AN84" s="73"/>
      <c r="AO84" s="73"/>
      <c r="AP84" s="77"/>
      <c r="AQ84" s="113">
        <f>SUMIFS('Raw Data'!$U:$U, 'Raw Data'!$AN:$AN,"&lt;=" &amp;DATE(LEFT($AV$3, 4), MONTH("1 " &amp; AQ$6 &amp; " " &amp; LEFT($AV$3, 4)) + 1, 0 ), 'Raw Data'!$AN:$AN,"&gt;" &amp;DATE(LEFT($AV$3, 4), MONTH("1 " &amp; AQ$6 &amp; " " &amp; LEFT($AV$3, 4)), 0 ), 'Raw Data'!$J:$J, $A76, 'Raw Data'!$O:$O,""&amp;'Raw Data'!$B$1,'Raw Data'!$D:$D,"&lt;&gt;*ithdr*",'Raw Data'!$D:$D,"&lt;&gt;*ancel*",'Raw Data'!$P:$P,"--")
+
SUMIFS('Raw Data'!$U:$U, 'Raw Data'!$AN:$AN,"&lt;=" &amp;DATE(LEFT($AV$3, 4), MONTH("1 " &amp; AQ$6 &amp; " " &amp; LEFT($AV$3, 4)) + 1, 0 ), 'Raw Data'!$AN:$AN,"&gt;" &amp;DATE(LEFT($AV$3, 4), MONTH("1 " &amp; AQ$6 &amp; " " &amp; LEFT($AV$3, 4)), 0 ), 'Raw Data'!$J:$J, $A76, 'Raw Data'!$P:$P,""&amp;'Raw Data'!$B$1,'Raw Data'!$D:$D,"&lt;&gt;*ithdr*",'Raw Data'!$D:$D,"&lt;&gt;*ancel*")</f>
        <v>0</v>
      </c>
      <c r="AR84" s="73"/>
      <c r="AS84" s="73"/>
      <c r="AT84" s="77"/>
      <c r="AU84" s="113">
        <f>SUMIFS('Raw Data'!$U:$U, 'Raw Data'!$AN:$AN,"&lt;=" &amp;DATE(MID($AV$3, 15, 4), MONTH("1 " &amp; AU$6 &amp; " " &amp; MID($AV$3, 15, 4)) + 1, 0 ), 'Raw Data'!$AN:$AN,"&gt;" &amp;DATE(MID($AV$3, 15, 4), MONTH("1 " &amp; AU$6 &amp; " " &amp; MID($AV$3, 15, 4)), 0 ), 'Raw Data'!$J:$J, $A76, 'Raw Data'!$O:$O,""&amp;'Raw Data'!$B$1,'Raw Data'!$D:$D,"&lt;&gt;*ithdr*",'Raw Data'!$D:$D,"&lt;&gt;*ancel*",'Raw Data'!$P:$P,"--")
+
SUMIFS('Raw Data'!$U:$U, 'Raw Data'!$AN:$AN,"&lt;=" &amp;DATE(MID($AV$3, 15, 4), MONTH("1 " &amp; AU$6 &amp; " " &amp; MID($AV$3, 15, 4)) + 1, 0 ), 'Raw Data'!$AN:$AN,"&gt;" &amp;DATE(MID($AV$3, 15, 4), MONTH("1 " &amp; AU$6 &amp; " " &amp; MID($AV$3, 15, 4)), 0 ), 'Raw Data'!$J:$J, $A76, 'Raw Data'!$P:$P,""&amp;'Raw Data'!$B$1,'Raw Data'!$D:$D,"&lt;&gt;*ithdr*",'Raw Data'!$D:$D,"&lt;&gt;*ancel*")</f>
        <v>0</v>
      </c>
      <c r="AV84" s="73"/>
      <c r="AW84" s="73"/>
      <c r="AX84" s="77"/>
      <c r="AY84" s="113">
        <f>SUMIFS('Raw Data'!$U:$U, 'Raw Data'!$AN:$AN,"&lt;=" &amp;DATE(MID($AV$3, 15, 4), MONTH("1 " &amp; AY$6 &amp; " " &amp; MID($AV$3, 15, 4)) + 1, 0 ), 'Raw Data'!$AN:$AN,"&gt;" &amp;DATE(MID($AV$3, 15, 4), MONTH("1 " &amp; AY$6 &amp; " " &amp; MID($AV$3, 15, 4)), 0 ), 'Raw Data'!$J:$J, $A76, 'Raw Data'!$O:$O,""&amp;'Raw Data'!$B$1,'Raw Data'!$D:$D,"&lt;&gt;*ithdr*",'Raw Data'!$D:$D,"&lt;&gt;*ancel*",'Raw Data'!$P:$P,"--")
+
SUMIFS('Raw Data'!$U:$U, 'Raw Data'!$AN:$AN,"&lt;=" &amp;DATE(MID($AV$3, 15, 4), MONTH("1 " &amp; AY$6 &amp; " " &amp; MID($AV$3, 15, 4)) + 1, 0 ), 'Raw Data'!$AN:$AN,"&gt;" &amp;DATE(MID($AV$3, 15, 4), MONTH("1 " &amp; AY$6 &amp; " " &amp; MID($AV$3, 15, 4)), 0 ), 'Raw Data'!$J:$J, $A76, 'Raw Data'!$P:$P,""&amp;'Raw Data'!$B$1,'Raw Data'!$D:$D,"&lt;&gt;*ithdr*",'Raw Data'!$D:$D,"&lt;&gt;*ancel*")</f>
        <v>0</v>
      </c>
      <c r="AZ84" s="73"/>
      <c r="BA84" s="73"/>
      <c r="BB84" s="77"/>
      <c r="BC84" s="113">
        <f>SUMIFS('Raw Data'!$U:$U, 'Raw Data'!$AN:$AN,"&lt;=" &amp;DATE(MID($AV$3, 15, 4), MONTH("1 " &amp; BC$6 &amp; " " &amp; MID($AV$3, 15, 4)) + 1, 0 ), 'Raw Data'!$AN:$AN,"&gt;" &amp;DATE(MID($AV$3, 15, 4), MONTH("1 " &amp; BC$6 &amp; " " &amp; MID($AV$3, 15, 4)), 0 ), 'Raw Data'!$J:$J, $A76, 'Raw Data'!$O:$O,""&amp;'Raw Data'!$B$1,'Raw Data'!$D:$D,"&lt;&gt;*ithdr*",'Raw Data'!$D:$D,"&lt;&gt;*ancel*",'Raw Data'!$P:$P,"--")
+
SUMIFS('Raw Data'!$U:$U, 'Raw Data'!$AN:$AN,"&lt;=" &amp;DATE(MID($AV$3, 15, 4), MONTH("1 " &amp; BC$6 &amp; " " &amp; MID($AV$3, 15, 4)) + 1, 0 ), 'Raw Data'!$AN:$AN,"&gt;" &amp;DATE(MID($AV$3, 15, 4), MONTH("1 " &amp; BC$6 &amp; " " &amp; MID($AV$3, 15, 4)), 0 ), 'Raw Data'!$J:$J, $A76, 'Raw Data'!$P:$P,""&amp;'Raw Data'!$B$1,'Raw Data'!$D:$D,"&lt;&gt;*ithdr*",'Raw Data'!$D:$D,"&lt;&gt;*ancel*")</f>
        <v>0</v>
      </c>
      <c r="BD84" s="73"/>
      <c r="BE84" s="73"/>
      <c r="BF84" s="77"/>
    </row>
    <row r="85" ht="12.75" customHeight="1">
      <c r="A85" s="75" t="s">
        <v>168</v>
      </c>
      <c r="B85" s="73"/>
      <c r="C85" s="73"/>
      <c r="D85" s="73"/>
      <c r="E85" s="73"/>
      <c r="F85" s="73"/>
      <c r="G85" s="73"/>
      <c r="H85" s="73"/>
      <c r="I85" s="73"/>
      <c r="J85" s="77"/>
      <c r="K85" s="113">
        <f>SUMIFS('Raw Data'!$Y:$Y, 'Raw Data'!$AN:$AN,"&lt;=" &amp;DATE(LEFT($AV$3, 4), MONTH("1 " &amp; K$6 &amp; " " &amp; LEFT($AV$3, 4)) + 1, 0 ), 'Raw Data'!$AN:$AN,"&gt;" &amp;DATE(LEFT($AV$3, 4), MONTH("1 " &amp; K$6 &amp; " " &amp; LEFT($AV$3, 4)), 0 ), 'Raw Data'!$J:$J, $A76, 'Raw Data'!$O:$O,""&amp;'Raw Data'!$B$1,'Raw Data'!$D:$D,"&lt;&gt;*ithdr*",'Raw Data'!$D:$D,"&lt;&gt;*ancel*",'Raw Data'!$P:$P,"--")
+
SUMIFS('Raw Data'!$Y:$Y, 'Raw Data'!$AN:$AN,"&lt;=" &amp;DATE(LEFT($AV$3, 4), MONTH("1 " &amp; K$6 &amp; " " &amp; LEFT($AV$3, 4)) + 1, 0 ), 'Raw Data'!$AN:$AN,"&gt;" &amp;DATE(LEFT($AV$3, 4), MONTH("1 " &amp; K$6 &amp; " " &amp; LEFT($AV$3, 4)), 0 ), 'Raw Data'!$J:$J, $A76, 'Raw Data'!$P:$P,""&amp;'Raw Data'!$B$1,'Raw Data'!$D:$D,"&lt;&gt;*ithdr*",'Raw Data'!$D:$D,"&lt;&gt;*ancel*")</f>
        <v>0</v>
      </c>
      <c r="L85" s="73"/>
      <c r="M85" s="73"/>
      <c r="N85" s="77"/>
      <c r="O85" s="113">
        <f>SUMIFS('Raw Data'!$Y:$Y, 'Raw Data'!$AN:$AN,"&lt;=" &amp;DATE(LEFT($AV$3, 4), MONTH("1 " &amp; O$6 &amp; " " &amp; LEFT($AV$3, 4)) + 1, 0 ), 'Raw Data'!$AN:$AN,"&gt;" &amp;DATE(LEFT($AV$3, 4), MONTH("1 " &amp; O$6 &amp; " " &amp; LEFT($AV$3, 4)), 0 ), 'Raw Data'!$J:$J, $A76, 'Raw Data'!$O:$O,""&amp;'Raw Data'!$B$1,'Raw Data'!$D:$D,"&lt;&gt;*ithdr*",'Raw Data'!$D:$D,"&lt;&gt;*ancel*",'Raw Data'!$P:$P,"--")
+
SUMIFS('Raw Data'!$Y:$Y, 'Raw Data'!$AN:$AN,"&lt;=" &amp;DATE(LEFT($AV$3, 4), MONTH("1 " &amp; O$6 &amp; " " &amp; LEFT($AV$3, 4)) + 1, 0 ), 'Raw Data'!$AN:$AN,"&gt;" &amp;DATE(LEFT($AV$3, 4), MONTH("1 " &amp; O$6 &amp; " " &amp; LEFT($AV$3, 4)), 0 ), 'Raw Data'!$J:$J, $A76, 'Raw Data'!$P:$P,""&amp;'Raw Data'!$B$1,'Raw Data'!$D:$D,"&lt;&gt;*ithdr*",'Raw Data'!$D:$D,"&lt;&gt;*ancel*")</f>
        <v>0</v>
      </c>
      <c r="P85" s="73"/>
      <c r="Q85" s="73"/>
      <c r="R85" s="77"/>
      <c r="S85" s="113">
        <f>SUMIFS('Raw Data'!$Y:$Y, 'Raw Data'!$AN:$AN,"&lt;=" &amp;DATE(LEFT($AV$3, 4), MONTH("1 " &amp; S$6 &amp; " " &amp; LEFT($AV$3, 4)) + 1, 0 ), 'Raw Data'!$AN:$AN,"&gt;" &amp;DATE(LEFT($AV$3, 4), MONTH("1 " &amp; S$6 &amp; " " &amp; LEFT($AV$3, 4)), 0 ), 'Raw Data'!$J:$J, $A76, 'Raw Data'!$O:$O,""&amp;'Raw Data'!$B$1,'Raw Data'!$D:$D,"&lt;&gt;*ithdr*",'Raw Data'!$D:$D,"&lt;&gt;*ancel*",'Raw Data'!$P:$P,"--")
+
SUMIFS('Raw Data'!$Y:$Y, 'Raw Data'!$AN:$AN,"&lt;=" &amp;DATE(LEFT($AV$3, 4), MONTH("1 " &amp; S$6 &amp; " " &amp; LEFT($AV$3, 4)) + 1, 0 ), 'Raw Data'!$AN:$AN,"&gt;" &amp;DATE(LEFT($AV$3, 4), MONTH("1 " &amp; S$6 &amp; " " &amp; LEFT($AV$3, 4)), 0 ), 'Raw Data'!$J:$J, $A76, 'Raw Data'!$P:$P,""&amp;'Raw Data'!$B$1,'Raw Data'!$D:$D,"&lt;&gt;*ithdr*",'Raw Data'!$D:$D,"&lt;&gt;*ancel*")</f>
        <v>0</v>
      </c>
      <c r="T85" s="73"/>
      <c r="U85" s="73"/>
      <c r="V85" s="77"/>
      <c r="W85" s="113">
        <f>SUMIFS('Raw Data'!$Y:$Y, 'Raw Data'!$AN:$AN,"&lt;=" &amp;DATE(LEFT($AV$3, 4), MONTH("1 " &amp; W$6 &amp; " " &amp; LEFT($AV$3, 4)) + 1, 0 ), 'Raw Data'!$AN:$AN,"&gt;" &amp;DATE(LEFT($AV$3, 4), MONTH("1 " &amp; W$6 &amp; " " &amp; LEFT($AV$3, 4)), 0 ), 'Raw Data'!$J:$J, $A76, 'Raw Data'!$O:$O,""&amp;'Raw Data'!$B$1,'Raw Data'!$D:$D,"&lt;&gt;*ithdr*",'Raw Data'!$D:$D,"&lt;&gt;*ancel*",'Raw Data'!$P:$P,"--")
+
SUMIFS('Raw Data'!$Y:$Y, 'Raw Data'!$AN:$AN,"&lt;=" &amp;DATE(LEFT($AV$3, 4), MONTH("1 " &amp; W$6 &amp; " " &amp; LEFT($AV$3, 4)) + 1, 0 ), 'Raw Data'!$AN:$AN,"&gt;" &amp;DATE(LEFT($AV$3, 4), MONTH("1 " &amp; W$6 &amp; " " &amp; LEFT($AV$3, 4)), 0 ), 'Raw Data'!$J:$J, $A76, 'Raw Data'!$P:$P,""&amp;'Raw Data'!$B$1,'Raw Data'!$D:$D,"&lt;&gt;*ithdr*",'Raw Data'!$D:$D,"&lt;&gt;*ancel*")</f>
        <v>0</v>
      </c>
      <c r="X85" s="73"/>
      <c r="Y85" s="73"/>
      <c r="Z85" s="77"/>
      <c r="AA85" s="113">
        <f>SUMIFS('Raw Data'!$Y:$Y, 'Raw Data'!$AN:$AN,"&lt;=" &amp;DATE(LEFT($AV$3, 4), MONTH("1 " &amp; AA$6 &amp; " " &amp; LEFT($AV$3, 4)) + 1, 0 ), 'Raw Data'!$AN:$AN,"&gt;" &amp;DATE(LEFT($AV$3, 4), MONTH("1 " &amp; AA$6 &amp; " " &amp; LEFT($AV$3, 4)), 0 ), 'Raw Data'!$J:$J, $A76, 'Raw Data'!$O:$O,""&amp;'Raw Data'!$B$1,'Raw Data'!$D:$D,"&lt;&gt;*ithdr*",'Raw Data'!$D:$D,"&lt;&gt;*ancel*",'Raw Data'!$P:$P,"--")
+
SUMIFS('Raw Data'!$Y:$Y, 'Raw Data'!$AN:$AN,"&lt;=" &amp;DATE(LEFT($AV$3, 4), MONTH("1 " &amp; AA$6 &amp; " " &amp; LEFT($AV$3, 4)) + 1, 0 ), 'Raw Data'!$AN:$AN,"&gt;" &amp;DATE(LEFT($AV$3, 4), MONTH("1 " &amp; AA$6 &amp; " " &amp; LEFT($AV$3, 4)), 0 ), 'Raw Data'!$J:$J, $A76, 'Raw Data'!$P:$P,""&amp;'Raw Data'!$B$1,'Raw Data'!$D:$D,"&lt;&gt;*ithdr*",'Raw Data'!$D:$D,"&lt;&gt;*ancel*")</f>
        <v>0</v>
      </c>
      <c r="AB85" s="73"/>
      <c r="AC85" s="73"/>
      <c r="AD85" s="77"/>
      <c r="AE85" s="113">
        <f>SUMIFS('Raw Data'!$Y:$Y, 'Raw Data'!$AN:$AN,"&lt;=" &amp;DATE(LEFT($AV$3, 4), MONTH("1 " &amp; AE$6 &amp; " " &amp; LEFT($AV$3, 4)) + 1, 0 ), 'Raw Data'!$AN:$AN,"&gt;" &amp;DATE(LEFT($AV$3, 4), MONTH("1 " &amp; AE$6 &amp; " " &amp; LEFT($AV$3, 4)), 0 ), 'Raw Data'!$J:$J, $A76, 'Raw Data'!$O:$O,""&amp;'Raw Data'!$B$1,'Raw Data'!$D:$D,"&lt;&gt;*ithdr*",'Raw Data'!$D:$D,"&lt;&gt;*ancel*",'Raw Data'!$P:$P,"--")
+
SUMIFS('Raw Data'!$Y:$Y, 'Raw Data'!$AN:$AN,"&lt;=" &amp;DATE(LEFT($AV$3, 4), MONTH("1 " &amp; AE$6 &amp; " " &amp; LEFT($AV$3, 4)) + 1, 0 ), 'Raw Data'!$AN:$AN,"&gt;" &amp;DATE(LEFT($AV$3, 4), MONTH("1 " &amp; AE$6 &amp; " " &amp; LEFT($AV$3, 4)), 0 ), 'Raw Data'!$J:$J, $A76, 'Raw Data'!$P:$P,""&amp;'Raw Data'!$B$1,'Raw Data'!$D:$D,"&lt;&gt;*ithdr*",'Raw Data'!$D:$D,"&lt;&gt;*ancel*")</f>
        <v>0</v>
      </c>
      <c r="AF85" s="73"/>
      <c r="AG85" s="73"/>
      <c r="AH85" s="77"/>
      <c r="AI85" s="113">
        <f>SUMIFS('Raw Data'!$Y:$Y, 'Raw Data'!$AN:$AN,"&lt;=" &amp;DATE(LEFT($AV$3, 4), MONTH("1 " &amp; AI$6 &amp; " " &amp; LEFT($AV$3, 4)) + 1, 0 ), 'Raw Data'!$AN:$AN,"&gt;" &amp;DATE(LEFT($AV$3, 4), MONTH("1 " &amp; AI$6 &amp; " " &amp; LEFT($AV$3, 4)), 0 ), 'Raw Data'!$J:$J, $A76, 'Raw Data'!$O:$O,""&amp;'Raw Data'!$B$1,'Raw Data'!$D:$D,"&lt;&gt;*ithdr*",'Raw Data'!$D:$D,"&lt;&gt;*ancel*",'Raw Data'!$P:$P,"--")
+
SUMIFS('Raw Data'!$Y:$Y, 'Raw Data'!$AN:$AN,"&lt;=" &amp;DATE(LEFT($AV$3, 4), MONTH("1 " &amp; AI$6 &amp; " " &amp; LEFT($AV$3, 4)) + 1, 0 ), 'Raw Data'!$AN:$AN,"&gt;" &amp;DATE(LEFT($AV$3, 4), MONTH("1 " &amp; AI$6 &amp; " " &amp; LEFT($AV$3, 4)), 0 ), 'Raw Data'!$J:$J, $A76, 'Raw Data'!$P:$P,""&amp;'Raw Data'!$B$1,'Raw Data'!$D:$D,"&lt;&gt;*ithdr*",'Raw Data'!$D:$D,"&lt;&gt;*ancel*")</f>
        <v>0</v>
      </c>
      <c r="AJ85" s="73"/>
      <c r="AK85" s="73"/>
      <c r="AL85" s="77"/>
      <c r="AM85" s="113">
        <f>SUMIFS('Raw Data'!$Y:$Y, 'Raw Data'!$AN:$AN,"&lt;=" &amp;DATE(LEFT($AV$3, 4), MONTH("1 " &amp; AM$6 &amp; " " &amp; LEFT($AV$3, 4)) + 1, 0 ), 'Raw Data'!$AN:$AN,"&gt;" &amp;DATE(LEFT($AV$3, 4), MONTH("1 " &amp; AM$6 &amp; " " &amp; LEFT($AV$3, 4)), 0 ), 'Raw Data'!$J:$J, $A76, 'Raw Data'!$O:$O,""&amp;'Raw Data'!$B$1,'Raw Data'!$D:$D,"&lt;&gt;*ithdr*",'Raw Data'!$D:$D,"&lt;&gt;*ancel*",'Raw Data'!$P:$P,"--")
+
SUMIFS('Raw Data'!$Y:$Y, 'Raw Data'!$AN:$AN,"&lt;=" &amp;DATE(LEFT($AV$3, 4), MONTH("1 " &amp; AM$6 &amp; " " &amp; LEFT($AV$3, 4)) + 1, 0 ), 'Raw Data'!$AN:$AN,"&gt;" &amp;DATE(LEFT($AV$3, 4), MONTH("1 " &amp; AM$6 &amp; " " &amp; LEFT($AV$3, 4)), 0 ), 'Raw Data'!$J:$J, $A76, 'Raw Data'!$P:$P,""&amp;'Raw Data'!$B$1,'Raw Data'!$D:$D,"&lt;&gt;*ithdr*",'Raw Data'!$D:$D,"&lt;&gt;*ancel*")</f>
        <v>0</v>
      </c>
      <c r="AN85" s="73"/>
      <c r="AO85" s="73"/>
      <c r="AP85" s="77"/>
      <c r="AQ85" s="113">
        <f>SUMIFS('Raw Data'!$Y:$Y, 'Raw Data'!$AN:$AN,"&lt;=" &amp;DATE(LEFT($AV$3, 4), MONTH("1 " &amp; AQ$6 &amp; " " &amp; LEFT($AV$3, 4)) + 1, 0 ), 'Raw Data'!$AN:$AN,"&gt;" &amp;DATE(LEFT($AV$3, 4), MONTH("1 " &amp; AQ$6 &amp; " " &amp; LEFT($AV$3, 4)), 0 ), 'Raw Data'!$J:$J, $A76, 'Raw Data'!$O:$O,""&amp;'Raw Data'!$B$1,'Raw Data'!$D:$D,"&lt;&gt;*ithdr*",'Raw Data'!$D:$D,"&lt;&gt;*ancel*",'Raw Data'!$P:$P,"--")
+
SUMIFS('Raw Data'!$Y:$Y, 'Raw Data'!$AN:$AN,"&lt;=" &amp;DATE(LEFT($AV$3, 4), MONTH("1 " &amp; AQ$6 &amp; " " &amp; LEFT($AV$3, 4)) + 1, 0 ), 'Raw Data'!$AN:$AN,"&gt;" &amp;DATE(LEFT($AV$3, 4), MONTH("1 " &amp; AQ$6 &amp; " " &amp; LEFT($AV$3, 4)), 0 ), 'Raw Data'!$J:$J, $A76, 'Raw Data'!$P:$P,""&amp;'Raw Data'!$B$1,'Raw Data'!$D:$D,"&lt;&gt;*ithdr*",'Raw Data'!$D:$D,"&lt;&gt;*ancel*")</f>
        <v>0</v>
      </c>
      <c r="AR85" s="73"/>
      <c r="AS85" s="73"/>
      <c r="AT85" s="77"/>
      <c r="AU85" s="113">
        <f>SUMIFS('Raw Data'!$Y:$Y, 'Raw Data'!$AN:$AN,"&lt;=" &amp;DATE(MID($AV$3, 15, 4), MONTH("1 " &amp; AU$6 &amp; " " &amp; MID($AV$3, 15, 4)) + 1, 0 ), 'Raw Data'!$AN:$AN,"&gt;" &amp;DATE(MID($AV$3, 15, 4), MONTH("1 " &amp; AU$6 &amp; " " &amp; MID($AV$3, 15, 4)), 0 ), 'Raw Data'!$J:$J, $A76, 'Raw Data'!$O:$O,""&amp;'Raw Data'!$B$1,'Raw Data'!$D:$D,"&lt;&gt;*ithdr*",'Raw Data'!$D:$D,"&lt;&gt;*ancel*",'Raw Data'!$P:$P,"--")
+
SUMIFS('Raw Data'!$Y:$Y, 'Raw Data'!$AN:$AN,"&lt;=" &amp;DATE(MID($AV$3, 15, 4), MONTH("1 " &amp; AU$6 &amp; " " &amp; MID($AV$3, 15, 4)) + 1, 0 ), 'Raw Data'!$AN:$AN,"&gt;" &amp;DATE(MID($AV$3, 15, 4), MONTH("1 " &amp; AU$6 &amp; " " &amp; MID($AV$3, 15, 4)), 0 ), 'Raw Data'!$J:$J, $A76, 'Raw Data'!$P:$P,""&amp;'Raw Data'!$B$1,'Raw Data'!$D:$D,"&lt;&gt;*ithdr*",'Raw Data'!$D:$D,"&lt;&gt;*ancel*")</f>
        <v>0</v>
      </c>
      <c r="AV85" s="73"/>
      <c r="AW85" s="73"/>
      <c r="AX85" s="77"/>
      <c r="AY85" s="113">
        <f>SUMIFS('Raw Data'!$Y:$Y, 'Raw Data'!$AN:$AN,"&lt;=" &amp;DATE(MID($AV$3, 15, 4), MONTH("1 " &amp; AY$6 &amp; " " &amp; MID($AV$3, 15, 4)) + 1, 0 ), 'Raw Data'!$AN:$AN,"&gt;" &amp;DATE(MID($AV$3, 15, 4), MONTH("1 " &amp; AY$6 &amp; " " &amp; MID($AV$3, 15, 4)), 0 ), 'Raw Data'!$J:$J, $A76, 'Raw Data'!$O:$O,""&amp;'Raw Data'!$B$1,'Raw Data'!$D:$D,"&lt;&gt;*ithdr*",'Raw Data'!$D:$D,"&lt;&gt;*ancel*",'Raw Data'!$P:$P,"--")
+
SUMIFS('Raw Data'!$Y:$Y, 'Raw Data'!$AN:$AN,"&lt;=" &amp;DATE(MID($AV$3, 15, 4), MONTH("1 " &amp; AY$6 &amp; " " &amp; MID($AV$3, 15, 4)) + 1, 0 ), 'Raw Data'!$AN:$AN,"&gt;" &amp;DATE(MID($AV$3, 15, 4), MONTH("1 " &amp; AY$6 &amp; " " &amp; MID($AV$3, 15, 4)), 0 ), 'Raw Data'!$J:$J, $A76, 'Raw Data'!$P:$P,""&amp;'Raw Data'!$B$1,'Raw Data'!$D:$D,"&lt;&gt;*ithdr*",'Raw Data'!$D:$D,"&lt;&gt;*ancel*")</f>
        <v>0</v>
      </c>
      <c r="AZ85" s="73"/>
      <c r="BA85" s="73"/>
      <c r="BB85" s="77"/>
      <c r="BC85" s="113">
        <f>SUMIFS('Raw Data'!$Y:$Y, 'Raw Data'!$AN:$AN,"&lt;=" &amp;DATE(MID($AV$3, 15, 4), MONTH("1 " &amp; BC$6 &amp; " " &amp; MID($AV$3, 15, 4)) + 1, 0 ), 'Raw Data'!$AN:$AN,"&gt;" &amp;DATE(MID($AV$3, 15, 4), MONTH("1 " &amp; BC$6 &amp; " " &amp; MID($AV$3, 15, 4)), 0 ), 'Raw Data'!$J:$J, $A76, 'Raw Data'!$O:$O,""&amp;'Raw Data'!$B$1,'Raw Data'!$D:$D,"&lt;&gt;*ithdr*",'Raw Data'!$D:$D,"&lt;&gt;*ancel*",'Raw Data'!$P:$P,"--")
+
SUMIFS('Raw Data'!$Y:$Y, 'Raw Data'!$AN:$AN,"&lt;=" &amp;DATE(MID($AV$3, 15, 4), MONTH("1 " &amp; BC$6 &amp; " " &amp; MID($AV$3, 15, 4)) + 1, 0 ), 'Raw Data'!$AN:$AN,"&gt;" &amp;DATE(MID($AV$3, 15, 4), MONTH("1 " &amp; BC$6 &amp; " " &amp; MID($AV$3, 15, 4)), 0 ), 'Raw Data'!$J:$J, $A76, 'Raw Data'!$P:$P,""&amp;'Raw Data'!$B$1,'Raw Data'!$D:$D,"&lt;&gt;*ithdr*",'Raw Data'!$D:$D,"&lt;&gt;*ancel*")</f>
        <v>0</v>
      </c>
      <c r="BD85" s="73"/>
      <c r="BE85" s="73"/>
      <c r="BF85" s="77"/>
    </row>
    <row r="86" ht="12.75" customHeight="1">
      <c r="A86" s="75" t="s">
        <v>169</v>
      </c>
      <c r="B86" s="73"/>
      <c r="C86" s="73"/>
      <c r="D86" s="73"/>
      <c r="E86" s="73"/>
      <c r="F86" s="73"/>
      <c r="G86" s="73"/>
      <c r="H86" s="73"/>
      <c r="I86" s="73"/>
      <c r="J86" s="77"/>
      <c r="K86" s="113">
        <f>SUMIFS('Raw Data'!$AA:$AA, 'Raw Data'!$AN:$AN,"&lt;=" &amp;DATE(LEFT($AV$3, 4), MONTH("1 " &amp; K$6 &amp; " " &amp; LEFT($AV$3, 4)) + 1, 0 ), 'Raw Data'!$AN:$AN,"&gt;" &amp;DATE(LEFT($AV$3, 4), MONTH("1 " &amp; K$6 &amp; " " &amp; LEFT($AV$3, 4)), 0 ), 'Raw Data'!$J:$J, $A76, 'Raw Data'!$O:$O,""&amp;'Raw Data'!$B$1,'Raw Data'!$D:$D,"&lt;&gt;*ithdr*",'Raw Data'!$D:$D,"&lt;&gt;*ancel*",'Raw Data'!$P:$P,"--")
+
SUMIFS('Raw Data'!$AA:$AA, 'Raw Data'!$AN:$AN,"&lt;=" &amp;DATE(LEFT($AV$3, 4), MONTH("1 " &amp; K$6 &amp; " " &amp; LEFT($AV$3, 4)) + 1, 0 ), 'Raw Data'!$AN:$AN,"&gt;" &amp;DATE(LEFT($AV$3, 4), MONTH("1 " &amp; K$6 &amp; " " &amp; LEFT($AV$3, 4)), 0 ), 'Raw Data'!$J:$J, $A76, 'Raw Data'!$P:$P,""&amp;'Raw Data'!$B$1,'Raw Data'!$D:$D,"&lt;&gt;*ithdr*",'Raw Data'!$D:$D,"&lt;&gt;*ancel*")
+
SUMIFS('Raw Data'!$X:$X, 'Raw Data'!$AN:$AN,"&lt;=" &amp;DATE(LEFT($AV$3, 4), MONTH("1 " &amp; K$6 &amp; " " &amp; LEFT($AV$3, 4)) + 1, 0 ), 'Raw Data'!$AN:$AN,"&gt;" &amp;DATE(LEFT($AV$3, 4), MONTH("1 " &amp; K$6 &amp; " " &amp; LEFT($AV$3, 4)), 0 ), 'Raw Data'!$J:$J, $A76, 'Raw Data'!$O:$O,""&amp;'Raw Data'!$B$1,'Raw Data'!$D:$D,"&lt;&gt;*ithdr*",'Raw Data'!$D:$D,"&lt;&gt;*ancel*",'Raw Data'!$P:$P,"--")
+
SUMIFS('Raw Data'!$X:$X, 'Raw Data'!$AN:$AN,"&lt;=" &amp;DATE(LEFT($AV$3, 4), MONTH("1 " &amp; K$6 &amp; " " &amp; LEFT($AV$3, 4)) + 1, 0 ), 'Raw Data'!$AN:$AN,"&gt;" &amp;DATE(LEFT($AV$3, 4), MONTH("1 " &amp; K$6 &amp; " " &amp; LEFT($AV$3, 4)), 0 ), 'Raw Data'!$J:$J, $A76, 'Raw Data'!$P:$P,""&amp;'Raw Data'!$B$1,'Raw Data'!$D:$D,"&lt;&gt;*ithdr*",'Raw Data'!$D:$D,"&lt;&gt;*ancel*")
+
SUMIFS('Raw Data'!$V:$V, 'Raw Data'!$AN:$AN,"&lt;=" &amp;DATE(LEFT($AV$3, 4), MONTH("1 " &amp; K$6 &amp; " " &amp; LEFT($AV$3, 4)) + 1, 0 ), 'Raw Data'!$AN:$AN,"&gt;" &amp;DATE(LEFT($AV$3, 4), MONTH("1 " &amp; K$6 &amp; " " &amp; LEFT($AV$3, 4)), 0 ), 'Raw Data'!$J:$J, $A76, 'Raw Data'!$O:$O,""&amp;'Raw Data'!$B$1,'Raw Data'!$D:$D,"&lt;&gt;*ithdr*",'Raw Data'!$D:$D,"&lt;&gt;*ancel*",'Raw Data'!$P:$P,"--")
+
SUMIFS('Raw Data'!$V:$V, 'Raw Data'!$AN:$AN,"&lt;=" &amp;DATE(LEFT($AV$3, 4), MONTH("1 " &amp; K$6 &amp; " " &amp; LEFT($AV$3, 4)) + 1, 0 ), 'Raw Data'!$AN:$AN,"&gt;" &amp;DATE(LEFT($AV$3, 4), MONTH("1 " &amp; K$6 &amp; " " &amp; LEFT($AV$3, 4)), 0 ), 'Raw Data'!$J:$J, $A76, 'Raw Data'!$P:$P,""&amp;'Raw Data'!$B$1,'Raw Data'!$D:$D,"&lt;&gt;*ithdr*",'Raw Data'!$D:$D,"&lt;&gt;*ancel*")</f>
        <v>0</v>
      </c>
      <c r="L86" s="73"/>
      <c r="M86" s="73"/>
      <c r="N86" s="77"/>
      <c r="O86" s="113">
        <f>SUMIFS('Raw Data'!$AA:$AA, 'Raw Data'!$AN:$AN,"&lt;=" &amp;DATE(LEFT($AV$3, 4), MONTH("1 " &amp; O$6 &amp; " " &amp; LEFT($AV$3, 4)) + 1, 0 ), 'Raw Data'!$AN:$AN,"&gt;" &amp;DATE(LEFT($AV$3, 4), MONTH("1 " &amp; O$6 &amp; " " &amp; LEFT($AV$3, 4)), 0 ), 'Raw Data'!$J:$J, $A76, 'Raw Data'!$O:$O,""&amp;'Raw Data'!$B$1,'Raw Data'!$D:$D,"&lt;&gt;*ithdr*",'Raw Data'!$D:$D,"&lt;&gt;*ancel*",'Raw Data'!$P:$P,"--")
+
SUMIFS('Raw Data'!$AA:$AA, 'Raw Data'!$AN:$AN,"&lt;=" &amp;DATE(LEFT($AV$3, 4), MONTH("1 " &amp; O$6 &amp; " " &amp; LEFT($AV$3, 4)) + 1, 0 ), 'Raw Data'!$AN:$AN,"&gt;" &amp;DATE(LEFT($AV$3, 4), MONTH("1 " &amp; O$6 &amp; " " &amp; LEFT($AV$3, 4)), 0 ), 'Raw Data'!$J:$J, $A76, 'Raw Data'!$P:$P,""&amp;'Raw Data'!$B$1,'Raw Data'!$D:$D,"&lt;&gt;*ithdr*",'Raw Data'!$D:$D,"&lt;&gt;*ancel*")
+
SUMIFS('Raw Data'!$X:$X, 'Raw Data'!$AN:$AN,"&lt;=" &amp;DATE(LEFT($AV$3, 4), MONTH("1 " &amp; O$6 &amp; " " &amp; LEFT($AV$3, 4)) + 1, 0 ), 'Raw Data'!$AN:$AN,"&gt;" &amp;DATE(LEFT($AV$3, 4), MONTH("1 " &amp; O$6 &amp; " " &amp; LEFT($AV$3, 4)), 0 ), 'Raw Data'!$J:$J, $A76, 'Raw Data'!$O:$O,""&amp;'Raw Data'!$B$1,'Raw Data'!$D:$D,"&lt;&gt;*ithdr*",'Raw Data'!$D:$D,"&lt;&gt;*ancel*",'Raw Data'!$P:$P,"--")
+
SUMIFS('Raw Data'!$X:$X, 'Raw Data'!$AN:$AN,"&lt;=" &amp;DATE(LEFT($AV$3, 4), MONTH("1 " &amp; O$6 &amp; " " &amp; LEFT($AV$3, 4)) + 1, 0 ), 'Raw Data'!$AN:$AN,"&gt;" &amp;DATE(LEFT($AV$3, 4), MONTH("1 " &amp; O$6 &amp; " " &amp; LEFT($AV$3, 4)), 0 ), 'Raw Data'!$J:$J, $A76, 'Raw Data'!$P:$P,""&amp;'Raw Data'!$B$1,'Raw Data'!$D:$D,"&lt;&gt;*ithdr*",'Raw Data'!$D:$D,"&lt;&gt;*ancel*")
+
SUMIFS('Raw Data'!$V:$V, 'Raw Data'!$AN:$AN,"&lt;=" &amp;DATE(LEFT($AV$3, 4), MONTH("1 " &amp; O$6 &amp; " " &amp; LEFT($AV$3, 4)) + 1, 0 ), 'Raw Data'!$AN:$AN,"&gt;" &amp;DATE(LEFT($AV$3, 4), MONTH("1 " &amp; O$6 &amp; " " &amp; LEFT($AV$3, 4)), 0 ), 'Raw Data'!$J:$J, $A76, 'Raw Data'!$O:$O,""&amp;'Raw Data'!$B$1,'Raw Data'!$D:$D,"&lt;&gt;*ithdr*",'Raw Data'!$D:$D,"&lt;&gt;*ancel*",'Raw Data'!$P:$P,"--")
+
SUMIFS('Raw Data'!$V:$V, 'Raw Data'!$AN:$AN,"&lt;=" &amp;DATE(LEFT($AV$3, 4), MONTH("1 " &amp; O$6 &amp; " " &amp; LEFT($AV$3, 4)) + 1, 0 ), 'Raw Data'!$AN:$AN,"&gt;" &amp;DATE(LEFT($AV$3, 4), MONTH("1 " &amp; O$6 &amp; " " &amp; LEFT($AV$3, 4)), 0 ), 'Raw Data'!$J:$J, $A76, 'Raw Data'!$P:$P,""&amp;'Raw Data'!$B$1,'Raw Data'!$D:$D,"&lt;&gt;*ithdr*",'Raw Data'!$D:$D,"&lt;&gt;*ancel*")</f>
        <v>0</v>
      </c>
      <c r="P86" s="73"/>
      <c r="Q86" s="73"/>
      <c r="R86" s="77"/>
      <c r="S86" s="113">
        <f>SUMIFS('Raw Data'!$AA:$AA, 'Raw Data'!$AN:$AN,"&lt;=" &amp;DATE(LEFT($AV$3, 4), MONTH("1 " &amp; S$6 &amp; " " &amp; LEFT($AV$3, 4)) + 1, 0 ), 'Raw Data'!$AN:$AN,"&gt;" &amp;DATE(LEFT($AV$3, 4), MONTH("1 " &amp; S$6 &amp; " " &amp; LEFT($AV$3, 4)), 0 ), 'Raw Data'!$J:$J, $A76, 'Raw Data'!$O:$O,""&amp;'Raw Data'!$B$1,'Raw Data'!$D:$D,"&lt;&gt;*ithdr*",'Raw Data'!$D:$D,"&lt;&gt;*ancel*",'Raw Data'!$P:$P,"--")
+
SUMIFS('Raw Data'!$AA:$AA, 'Raw Data'!$AN:$AN,"&lt;=" &amp;DATE(LEFT($AV$3, 4), MONTH("1 " &amp; S$6 &amp; " " &amp; LEFT($AV$3, 4)) + 1, 0 ), 'Raw Data'!$AN:$AN,"&gt;" &amp;DATE(LEFT($AV$3, 4), MONTH("1 " &amp; S$6 &amp; " " &amp; LEFT($AV$3, 4)), 0 ), 'Raw Data'!$J:$J, $A76, 'Raw Data'!$P:$P,""&amp;'Raw Data'!$B$1,'Raw Data'!$D:$D,"&lt;&gt;*ithdr*",'Raw Data'!$D:$D,"&lt;&gt;*ancel*")
+
SUMIFS('Raw Data'!$X:$X, 'Raw Data'!$AN:$AN,"&lt;=" &amp;DATE(LEFT($AV$3, 4), MONTH("1 " &amp; S$6 &amp; " " &amp; LEFT($AV$3, 4)) + 1, 0 ), 'Raw Data'!$AN:$AN,"&gt;" &amp;DATE(LEFT($AV$3, 4), MONTH("1 " &amp; S$6 &amp; " " &amp; LEFT($AV$3, 4)), 0 ), 'Raw Data'!$J:$J, $A76, 'Raw Data'!$O:$O,""&amp;'Raw Data'!$B$1,'Raw Data'!$D:$D,"&lt;&gt;*ithdr*",'Raw Data'!$D:$D,"&lt;&gt;*ancel*",'Raw Data'!$P:$P,"--")
+
SUMIFS('Raw Data'!$X:$X, 'Raw Data'!$AN:$AN,"&lt;=" &amp;DATE(LEFT($AV$3, 4), MONTH("1 " &amp; S$6 &amp; " " &amp; LEFT($AV$3, 4)) + 1, 0 ), 'Raw Data'!$AN:$AN,"&gt;" &amp;DATE(LEFT($AV$3, 4), MONTH("1 " &amp; S$6 &amp; " " &amp; LEFT($AV$3, 4)), 0 ), 'Raw Data'!$J:$J, $A76, 'Raw Data'!$P:$P,""&amp;'Raw Data'!$B$1,'Raw Data'!$D:$D,"&lt;&gt;*ithdr*",'Raw Data'!$D:$D,"&lt;&gt;*ancel*")
+
SUMIFS('Raw Data'!$V:$V, 'Raw Data'!$AN:$AN,"&lt;=" &amp;DATE(LEFT($AV$3, 4), MONTH("1 " &amp; S$6 &amp; " " &amp; LEFT($AV$3, 4)) + 1, 0 ), 'Raw Data'!$AN:$AN,"&gt;" &amp;DATE(LEFT($AV$3, 4), MONTH("1 " &amp; S$6 &amp; " " &amp; LEFT($AV$3, 4)), 0 ), 'Raw Data'!$J:$J, $A76, 'Raw Data'!$O:$O,""&amp;'Raw Data'!$B$1,'Raw Data'!$D:$D,"&lt;&gt;*ithdr*",'Raw Data'!$D:$D,"&lt;&gt;*ancel*",'Raw Data'!$P:$P,"--")
+
SUMIFS('Raw Data'!$V:$V, 'Raw Data'!$AN:$AN,"&lt;=" &amp;DATE(LEFT($AV$3, 4), MONTH("1 " &amp; S$6 &amp; " " &amp; LEFT($AV$3, 4)) + 1, 0 ), 'Raw Data'!$AN:$AN,"&gt;" &amp;DATE(LEFT($AV$3, 4), MONTH("1 " &amp; S$6 &amp; " " &amp; LEFT($AV$3, 4)), 0 ), 'Raw Data'!$J:$J, $A76, 'Raw Data'!$P:$P,""&amp;'Raw Data'!$B$1,'Raw Data'!$D:$D,"&lt;&gt;*ithdr*",'Raw Data'!$D:$D,"&lt;&gt;*ancel*")</f>
        <v>0</v>
      </c>
      <c r="T86" s="73"/>
      <c r="U86" s="73"/>
      <c r="V86" s="77"/>
      <c r="W86" s="113">
        <f>SUMIFS('Raw Data'!$AA:$AA, 'Raw Data'!$AN:$AN,"&lt;=" &amp;DATE(LEFT($AV$3, 4), MONTH("1 " &amp; W$6 &amp; " " &amp; LEFT($AV$3, 4)) + 1, 0 ), 'Raw Data'!$AN:$AN,"&gt;" &amp;DATE(LEFT($AV$3, 4), MONTH("1 " &amp; W$6 &amp; " " &amp; LEFT($AV$3, 4)), 0 ), 'Raw Data'!$J:$J, $A76, 'Raw Data'!$O:$O,""&amp;'Raw Data'!$B$1,'Raw Data'!$D:$D,"&lt;&gt;*ithdr*",'Raw Data'!$D:$D,"&lt;&gt;*ancel*",'Raw Data'!$P:$P,"--")
+
SUMIFS('Raw Data'!$AA:$AA, 'Raw Data'!$AN:$AN,"&lt;=" &amp;DATE(LEFT($AV$3, 4), MONTH("1 " &amp; W$6 &amp; " " &amp; LEFT($AV$3, 4)) + 1, 0 ), 'Raw Data'!$AN:$AN,"&gt;" &amp;DATE(LEFT($AV$3, 4), MONTH("1 " &amp; W$6 &amp; " " &amp; LEFT($AV$3, 4)), 0 ), 'Raw Data'!$J:$J, $A76, 'Raw Data'!$P:$P,""&amp;'Raw Data'!$B$1,'Raw Data'!$D:$D,"&lt;&gt;*ithdr*",'Raw Data'!$D:$D,"&lt;&gt;*ancel*")
+
SUMIFS('Raw Data'!$X:$X, 'Raw Data'!$AN:$AN,"&lt;=" &amp;DATE(LEFT($AV$3, 4), MONTH("1 " &amp; W$6 &amp; " " &amp; LEFT($AV$3, 4)) + 1, 0 ), 'Raw Data'!$AN:$AN,"&gt;" &amp;DATE(LEFT($AV$3, 4), MONTH("1 " &amp; W$6 &amp; " " &amp; LEFT($AV$3, 4)), 0 ), 'Raw Data'!$J:$J, $A76, 'Raw Data'!$O:$O,""&amp;'Raw Data'!$B$1,'Raw Data'!$D:$D,"&lt;&gt;*ithdr*",'Raw Data'!$D:$D,"&lt;&gt;*ancel*",'Raw Data'!$P:$P,"--")
+
SUMIFS('Raw Data'!$X:$X, 'Raw Data'!$AN:$AN,"&lt;=" &amp;DATE(LEFT($AV$3, 4), MONTH("1 " &amp; W$6 &amp; " " &amp; LEFT($AV$3, 4)) + 1, 0 ), 'Raw Data'!$AN:$AN,"&gt;" &amp;DATE(LEFT($AV$3, 4), MONTH("1 " &amp; W$6 &amp; " " &amp; LEFT($AV$3, 4)), 0 ), 'Raw Data'!$J:$J, $A76, 'Raw Data'!$P:$P,""&amp;'Raw Data'!$B$1,'Raw Data'!$D:$D,"&lt;&gt;*ithdr*",'Raw Data'!$D:$D,"&lt;&gt;*ancel*")
+
SUMIFS('Raw Data'!$V:$V, 'Raw Data'!$AN:$AN,"&lt;=" &amp;DATE(LEFT($AV$3, 4), MONTH("1 " &amp; W$6 &amp; " " &amp; LEFT($AV$3, 4)) + 1, 0 ), 'Raw Data'!$AN:$AN,"&gt;" &amp;DATE(LEFT($AV$3, 4), MONTH("1 " &amp; W$6 &amp; " " &amp; LEFT($AV$3, 4)), 0 ), 'Raw Data'!$J:$J, $A76, 'Raw Data'!$O:$O,""&amp;'Raw Data'!$B$1,'Raw Data'!$D:$D,"&lt;&gt;*ithdr*",'Raw Data'!$D:$D,"&lt;&gt;*ancel*",'Raw Data'!$P:$P,"--")
+
SUMIFS('Raw Data'!$V:$V, 'Raw Data'!$AN:$AN,"&lt;=" &amp;DATE(LEFT($AV$3, 4), MONTH("1 " &amp; W$6 &amp; " " &amp; LEFT($AV$3, 4)) + 1, 0 ), 'Raw Data'!$AN:$AN,"&gt;" &amp;DATE(LEFT($AV$3, 4), MONTH("1 " &amp; W$6 &amp; " " &amp; LEFT($AV$3, 4)), 0 ), 'Raw Data'!$J:$J, $A76, 'Raw Data'!$P:$P,""&amp;'Raw Data'!$B$1,'Raw Data'!$D:$D,"&lt;&gt;*ithdr*",'Raw Data'!$D:$D,"&lt;&gt;*ancel*")</f>
        <v>0</v>
      </c>
      <c r="X86" s="73"/>
      <c r="Y86" s="73"/>
      <c r="Z86" s="77"/>
      <c r="AA86" s="113">
        <f>SUMIFS('Raw Data'!$AA:$AA, 'Raw Data'!$AN:$AN,"&lt;=" &amp;DATE(LEFT($AV$3, 4), MONTH("1 " &amp; AA$6 &amp; " " &amp; LEFT($AV$3, 4)) + 1, 0 ), 'Raw Data'!$AN:$AN,"&gt;" &amp;DATE(LEFT($AV$3, 4), MONTH("1 " &amp; AA$6 &amp; " " &amp; LEFT($AV$3, 4)), 0 ), 'Raw Data'!$J:$J, $A76, 'Raw Data'!$O:$O,""&amp;'Raw Data'!$B$1,'Raw Data'!$D:$D,"&lt;&gt;*ithdr*",'Raw Data'!$D:$D,"&lt;&gt;*ancel*",'Raw Data'!$P:$P,"--")
+
SUMIFS('Raw Data'!$AA:$AA, 'Raw Data'!$AN:$AN,"&lt;=" &amp;DATE(LEFT($AV$3, 4), MONTH("1 " &amp; AA$6 &amp; " " &amp; LEFT($AV$3, 4)) + 1, 0 ), 'Raw Data'!$AN:$AN,"&gt;" &amp;DATE(LEFT($AV$3, 4), MONTH("1 " &amp; AA$6 &amp; " " &amp; LEFT($AV$3, 4)), 0 ), 'Raw Data'!$J:$J, $A76, 'Raw Data'!$P:$P,""&amp;'Raw Data'!$B$1,'Raw Data'!$D:$D,"&lt;&gt;*ithdr*",'Raw Data'!$D:$D,"&lt;&gt;*ancel*")
+
SUMIFS('Raw Data'!$X:$X, 'Raw Data'!$AN:$AN,"&lt;=" &amp;DATE(LEFT($AV$3, 4), MONTH("1 " &amp; AA$6 &amp; " " &amp; LEFT($AV$3, 4)) + 1, 0 ), 'Raw Data'!$AN:$AN,"&gt;" &amp;DATE(LEFT($AV$3, 4), MONTH("1 " &amp; AA$6 &amp; " " &amp; LEFT($AV$3, 4)), 0 ), 'Raw Data'!$J:$J, $A76, 'Raw Data'!$O:$O,""&amp;'Raw Data'!$B$1,'Raw Data'!$D:$D,"&lt;&gt;*ithdr*",'Raw Data'!$D:$D,"&lt;&gt;*ancel*",'Raw Data'!$P:$P,"--")
+
SUMIFS('Raw Data'!$X:$X, 'Raw Data'!$AN:$AN,"&lt;=" &amp;DATE(LEFT($AV$3, 4), MONTH("1 " &amp; AA$6 &amp; " " &amp; LEFT($AV$3, 4)) + 1, 0 ), 'Raw Data'!$AN:$AN,"&gt;" &amp;DATE(LEFT($AV$3, 4), MONTH("1 " &amp; AA$6 &amp; " " &amp; LEFT($AV$3, 4)), 0 ), 'Raw Data'!$J:$J, $A76, 'Raw Data'!$P:$P,""&amp;'Raw Data'!$B$1,'Raw Data'!$D:$D,"&lt;&gt;*ithdr*",'Raw Data'!$D:$D,"&lt;&gt;*ancel*")
+
SUMIFS('Raw Data'!$V:$V, 'Raw Data'!$AN:$AN,"&lt;=" &amp;DATE(LEFT($AV$3, 4), MONTH("1 " &amp; AA$6 &amp; " " &amp; LEFT($AV$3, 4)) + 1, 0 ), 'Raw Data'!$AN:$AN,"&gt;" &amp;DATE(LEFT($AV$3, 4), MONTH("1 " &amp; AA$6 &amp; " " &amp; LEFT($AV$3, 4)), 0 ), 'Raw Data'!$J:$J, $A76, 'Raw Data'!$O:$O,""&amp;'Raw Data'!$B$1,'Raw Data'!$D:$D,"&lt;&gt;*ithdr*",'Raw Data'!$D:$D,"&lt;&gt;*ancel*",'Raw Data'!$P:$P,"--")
+
SUMIFS('Raw Data'!$V:$V, 'Raw Data'!$AN:$AN,"&lt;=" &amp;DATE(LEFT($AV$3, 4), MONTH("1 " &amp; AA$6 &amp; " " &amp; LEFT($AV$3, 4)) + 1, 0 ), 'Raw Data'!$AN:$AN,"&gt;" &amp;DATE(LEFT($AV$3, 4), MONTH("1 " &amp; AA$6 &amp; " " &amp; LEFT($AV$3, 4)), 0 ), 'Raw Data'!$J:$J, $A76, 'Raw Data'!$P:$P,""&amp;'Raw Data'!$B$1,'Raw Data'!$D:$D,"&lt;&gt;*ithdr*",'Raw Data'!$D:$D,"&lt;&gt;*ancel*")</f>
        <v>0</v>
      </c>
      <c r="AB86" s="73"/>
      <c r="AC86" s="73"/>
      <c r="AD86" s="77"/>
      <c r="AE86" s="113">
        <f>SUMIFS('Raw Data'!$AA:$AA, 'Raw Data'!$AN:$AN,"&lt;=" &amp;DATE(LEFT($AV$3, 4), MONTH("1 " &amp; AE$6 &amp; " " &amp; LEFT($AV$3, 4)) + 1, 0 ), 'Raw Data'!$AN:$AN,"&gt;" &amp;DATE(LEFT($AV$3, 4), MONTH("1 " &amp; AE$6 &amp; " " &amp; LEFT($AV$3, 4)), 0 ), 'Raw Data'!$J:$J, $A76, 'Raw Data'!$O:$O,""&amp;'Raw Data'!$B$1,'Raw Data'!$D:$D,"&lt;&gt;*ithdr*",'Raw Data'!$D:$D,"&lt;&gt;*ancel*",'Raw Data'!$P:$P,"--")
+
SUMIFS('Raw Data'!$AA:$AA, 'Raw Data'!$AN:$AN,"&lt;=" &amp;DATE(LEFT($AV$3, 4), MONTH("1 " &amp; AE$6 &amp; " " &amp; LEFT($AV$3, 4)) + 1, 0 ), 'Raw Data'!$AN:$AN,"&gt;" &amp;DATE(LEFT($AV$3, 4), MONTH("1 " &amp; AE$6 &amp; " " &amp; LEFT($AV$3, 4)), 0 ), 'Raw Data'!$J:$J, $A76, 'Raw Data'!$P:$P,""&amp;'Raw Data'!$B$1,'Raw Data'!$D:$D,"&lt;&gt;*ithdr*",'Raw Data'!$D:$D,"&lt;&gt;*ancel*")
+
SUMIFS('Raw Data'!$X:$X, 'Raw Data'!$AN:$AN,"&lt;=" &amp;DATE(LEFT($AV$3, 4), MONTH("1 " &amp; AE$6 &amp; " " &amp; LEFT($AV$3, 4)) + 1, 0 ), 'Raw Data'!$AN:$AN,"&gt;" &amp;DATE(LEFT($AV$3, 4), MONTH("1 " &amp; AE$6 &amp; " " &amp; LEFT($AV$3, 4)), 0 ), 'Raw Data'!$J:$J, $A76, 'Raw Data'!$O:$O,""&amp;'Raw Data'!$B$1,'Raw Data'!$D:$D,"&lt;&gt;*ithdr*",'Raw Data'!$D:$D,"&lt;&gt;*ancel*",'Raw Data'!$P:$P,"--")
+
SUMIFS('Raw Data'!$X:$X, 'Raw Data'!$AN:$AN,"&lt;=" &amp;DATE(LEFT($AV$3, 4), MONTH("1 " &amp; AE$6 &amp; " " &amp; LEFT($AV$3, 4)) + 1, 0 ), 'Raw Data'!$AN:$AN,"&gt;" &amp;DATE(LEFT($AV$3, 4), MONTH("1 " &amp; AE$6 &amp; " " &amp; LEFT($AV$3, 4)), 0 ), 'Raw Data'!$J:$J, $A76, 'Raw Data'!$P:$P,""&amp;'Raw Data'!$B$1,'Raw Data'!$D:$D,"&lt;&gt;*ithdr*",'Raw Data'!$D:$D,"&lt;&gt;*ancel*")
+
SUMIFS('Raw Data'!$V:$V, 'Raw Data'!$AN:$AN,"&lt;=" &amp;DATE(LEFT($AV$3, 4), MONTH("1 " &amp; AE$6 &amp; " " &amp; LEFT($AV$3, 4)) + 1, 0 ), 'Raw Data'!$AN:$AN,"&gt;" &amp;DATE(LEFT($AV$3, 4), MONTH("1 " &amp; AE$6 &amp; " " &amp; LEFT($AV$3, 4)), 0 ), 'Raw Data'!$J:$J, $A76, 'Raw Data'!$O:$O,""&amp;'Raw Data'!$B$1,'Raw Data'!$D:$D,"&lt;&gt;*ithdr*",'Raw Data'!$D:$D,"&lt;&gt;*ancel*",'Raw Data'!$P:$P,"--")
+
SUMIFS('Raw Data'!$V:$V, 'Raw Data'!$AN:$AN,"&lt;=" &amp;DATE(LEFT($AV$3, 4), MONTH("1 " &amp; AE$6 &amp; " " &amp; LEFT($AV$3, 4)) + 1, 0 ), 'Raw Data'!$AN:$AN,"&gt;" &amp;DATE(LEFT($AV$3, 4), MONTH("1 " &amp; AE$6 &amp; " " &amp; LEFT($AV$3, 4)), 0 ), 'Raw Data'!$J:$J, $A76, 'Raw Data'!$P:$P,""&amp;'Raw Data'!$B$1,'Raw Data'!$D:$D,"&lt;&gt;*ithdr*",'Raw Data'!$D:$D,"&lt;&gt;*ancel*")</f>
        <v>0</v>
      </c>
      <c r="AF86" s="73"/>
      <c r="AG86" s="73"/>
      <c r="AH86" s="77"/>
      <c r="AI86" s="113">
        <f>SUMIFS('Raw Data'!$AA:$AA, 'Raw Data'!$AN:$AN,"&lt;=" &amp;DATE(LEFT($AV$3, 4), MONTH("1 " &amp; AI$6 &amp; " " &amp; LEFT($AV$3, 4)) + 1, 0 ), 'Raw Data'!$AN:$AN,"&gt;" &amp;DATE(LEFT($AV$3, 4), MONTH("1 " &amp; AI$6 &amp; " " &amp; LEFT($AV$3, 4)), 0 ), 'Raw Data'!$J:$J, $A76, 'Raw Data'!$O:$O,""&amp;'Raw Data'!$B$1,'Raw Data'!$D:$D,"&lt;&gt;*ithdr*",'Raw Data'!$D:$D,"&lt;&gt;*ancel*",'Raw Data'!$P:$P,"--")
+
SUMIFS('Raw Data'!$AA:$AA, 'Raw Data'!$AN:$AN,"&lt;=" &amp;DATE(LEFT($AV$3, 4), MONTH("1 " &amp; AI$6 &amp; " " &amp; LEFT($AV$3, 4)) + 1, 0 ), 'Raw Data'!$AN:$AN,"&gt;" &amp;DATE(LEFT($AV$3, 4), MONTH("1 " &amp; AI$6 &amp; " " &amp; LEFT($AV$3, 4)), 0 ), 'Raw Data'!$J:$J, $A76, 'Raw Data'!$P:$P,""&amp;'Raw Data'!$B$1,'Raw Data'!$D:$D,"&lt;&gt;*ithdr*",'Raw Data'!$D:$D,"&lt;&gt;*ancel*")
+
SUMIFS('Raw Data'!$X:$X, 'Raw Data'!$AN:$AN,"&lt;=" &amp;DATE(LEFT($AV$3, 4), MONTH("1 " &amp; AI$6 &amp; " " &amp; LEFT($AV$3, 4)) + 1, 0 ), 'Raw Data'!$AN:$AN,"&gt;" &amp;DATE(LEFT($AV$3, 4), MONTH("1 " &amp; AI$6 &amp; " " &amp; LEFT($AV$3, 4)), 0 ), 'Raw Data'!$J:$J, $A76, 'Raw Data'!$O:$O,""&amp;'Raw Data'!$B$1,'Raw Data'!$D:$D,"&lt;&gt;*ithdr*",'Raw Data'!$D:$D,"&lt;&gt;*ancel*",'Raw Data'!$P:$P,"--")
+
SUMIFS('Raw Data'!$X:$X, 'Raw Data'!$AN:$AN,"&lt;=" &amp;DATE(LEFT($AV$3, 4), MONTH("1 " &amp; AI$6 &amp; " " &amp; LEFT($AV$3, 4)) + 1, 0 ), 'Raw Data'!$AN:$AN,"&gt;" &amp;DATE(LEFT($AV$3, 4), MONTH("1 " &amp; AI$6 &amp; " " &amp; LEFT($AV$3, 4)), 0 ), 'Raw Data'!$J:$J, $A76, 'Raw Data'!$P:$P,""&amp;'Raw Data'!$B$1,'Raw Data'!$D:$D,"&lt;&gt;*ithdr*",'Raw Data'!$D:$D,"&lt;&gt;*ancel*")
+
SUMIFS('Raw Data'!$V:$V, 'Raw Data'!$AN:$AN,"&lt;=" &amp;DATE(LEFT($AV$3, 4), MONTH("1 " &amp; AI$6 &amp; " " &amp; LEFT($AV$3, 4)) + 1, 0 ), 'Raw Data'!$AN:$AN,"&gt;" &amp;DATE(LEFT($AV$3, 4), MONTH("1 " &amp; AI$6 &amp; " " &amp; LEFT($AV$3, 4)), 0 ), 'Raw Data'!$J:$J, $A76, 'Raw Data'!$O:$O,""&amp;'Raw Data'!$B$1,'Raw Data'!$D:$D,"&lt;&gt;*ithdr*",'Raw Data'!$D:$D,"&lt;&gt;*ancel*",'Raw Data'!$P:$P,"--")
+
SUMIFS('Raw Data'!$V:$V, 'Raw Data'!$AN:$AN,"&lt;=" &amp;DATE(LEFT($AV$3, 4), MONTH("1 " &amp; AI$6 &amp; " " &amp; LEFT($AV$3, 4)) + 1, 0 ), 'Raw Data'!$AN:$AN,"&gt;" &amp;DATE(LEFT($AV$3, 4), MONTH("1 " &amp; AI$6 &amp; " " &amp; LEFT($AV$3, 4)), 0 ), 'Raw Data'!$J:$J, $A76, 'Raw Data'!$P:$P,""&amp;'Raw Data'!$B$1,'Raw Data'!$D:$D,"&lt;&gt;*ithdr*",'Raw Data'!$D:$D,"&lt;&gt;*ancel*")</f>
        <v>0</v>
      </c>
      <c r="AJ86" s="73"/>
      <c r="AK86" s="73"/>
      <c r="AL86" s="77"/>
      <c r="AM86" s="113">
        <f>SUMIFS('Raw Data'!$AA:$AA, 'Raw Data'!$AN:$AN,"&lt;=" &amp;DATE(LEFT($AV$3, 4), MONTH("1 " &amp; AM$6 &amp; " " &amp; LEFT($AV$3, 4)) + 1, 0 ), 'Raw Data'!$AN:$AN,"&gt;" &amp;DATE(LEFT($AV$3, 4), MONTH("1 " &amp; AM$6 &amp; " " &amp; LEFT($AV$3, 4)), 0 ), 'Raw Data'!$J:$J, $A76, 'Raw Data'!$O:$O,""&amp;'Raw Data'!$B$1,'Raw Data'!$D:$D,"&lt;&gt;*ithdr*",'Raw Data'!$D:$D,"&lt;&gt;*ancel*",'Raw Data'!$P:$P,"--")
+
SUMIFS('Raw Data'!$AA:$AA, 'Raw Data'!$AN:$AN,"&lt;=" &amp;DATE(LEFT($AV$3, 4), MONTH("1 " &amp; AM$6 &amp; " " &amp; LEFT($AV$3, 4)) + 1, 0 ), 'Raw Data'!$AN:$AN,"&gt;" &amp;DATE(LEFT($AV$3, 4), MONTH("1 " &amp; AM$6 &amp; " " &amp; LEFT($AV$3, 4)), 0 ), 'Raw Data'!$J:$J, $A76, 'Raw Data'!$P:$P,""&amp;'Raw Data'!$B$1,'Raw Data'!$D:$D,"&lt;&gt;*ithdr*",'Raw Data'!$D:$D,"&lt;&gt;*ancel*")
+
SUMIFS('Raw Data'!$X:$X, 'Raw Data'!$AN:$AN,"&lt;=" &amp;DATE(LEFT($AV$3, 4), MONTH("1 " &amp; AM$6 &amp; " " &amp; LEFT($AV$3, 4)) + 1, 0 ), 'Raw Data'!$AN:$AN,"&gt;" &amp;DATE(LEFT($AV$3, 4), MONTH("1 " &amp; AM$6 &amp; " " &amp; LEFT($AV$3, 4)), 0 ), 'Raw Data'!$J:$J, $A76, 'Raw Data'!$O:$O,""&amp;'Raw Data'!$B$1,'Raw Data'!$D:$D,"&lt;&gt;*ithdr*",'Raw Data'!$D:$D,"&lt;&gt;*ancel*",'Raw Data'!$P:$P,"--")
+
SUMIFS('Raw Data'!$X:$X, 'Raw Data'!$AN:$AN,"&lt;=" &amp;DATE(LEFT($AV$3, 4), MONTH("1 " &amp; AM$6 &amp; " " &amp; LEFT($AV$3, 4)) + 1, 0 ), 'Raw Data'!$AN:$AN,"&gt;" &amp;DATE(LEFT($AV$3, 4), MONTH("1 " &amp; AM$6 &amp; " " &amp; LEFT($AV$3, 4)), 0 ), 'Raw Data'!$J:$J, $A76, 'Raw Data'!$P:$P,""&amp;'Raw Data'!$B$1,'Raw Data'!$D:$D,"&lt;&gt;*ithdr*",'Raw Data'!$D:$D,"&lt;&gt;*ancel*")
+
SUMIFS('Raw Data'!$V:$V, 'Raw Data'!$AN:$AN,"&lt;=" &amp;DATE(LEFT($AV$3, 4), MONTH("1 " &amp; AM$6 &amp; " " &amp; LEFT($AV$3, 4)) + 1, 0 ), 'Raw Data'!$AN:$AN,"&gt;" &amp;DATE(LEFT($AV$3, 4), MONTH("1 " &amp; AM$6 &amp; " " &amp; LEFT($AV$3, 4)), 0 ), 'Raw Data'!$J:$J, $A76, 'Raw Data'!$O:$O,""&amp;'Raw Data'!$B$1,'Raw Data'!$D:$D,"&lt;&gt;*ithdr*",'Raw Data'!$D:$D,"&lt;&gt;*ancel*",'Raw Data'!$P:$P,"--")
+
SUMIFS('Raw Data'!$V:$V, 'Raw Data'!$AN:$AN,"&lt;=" &amp;DATE(LEFT($AV$3, 4), MONTH("1 " &amp; AM$6 &amp; " " &amp; LEFT($AV$3, 4)) + 1, 0 ), 'Raw Data'!$AN:$AN,"&gt;" &amp;DATE(LEFT($AV$3, 4), MONTH("1 " &amp; AM$6 &amp; " " &amp; LEFT($AV$3, 4)), 0 ), 'Raw Data'!$J:$J, $A76, 'Raw Data'!$P:$P,""&amp;'Raw Data'!$B$1,'Raw Data'!$D:$D,"&lt;&gt;*ithdr*",'Raw Data'!$D:$D,"&lt;&gt;*ancel*")</f>
        <v>0</v>
      </c>
      <c r="AN86" s="73"/>
      <c r="AO86" s="73"/>
      <c r="AP86" s="77"/>
      <c r="AQ86" s="113">
        <f>SUMIFS('Raw Data'!$AA:$AA, 'Raw Data'!$AN:$AN,"&lt;=" &amp;DATE(LEFT($AV$3, 4), MONTH("1 " &amp; AQ$6 &amp; " " &amp; LEFT($AV$3, 4)) + 1, 0 ), 'Raw Data'!$AN:$AN,"&gt;" &amp;DATE(LEFT($AV$3, 4), MONTH("1 " &amp; AQ$6 &amp; " " &amp; LEFT($AV$3, 4)), 0 ), 'Raw Data'!$J:$J, $A76, 'Raw Data'!$O:$O,""&amp;'Raw Data'!$B$1,'Raw Data'!$D:$D,"&lt;&gt;*ithdr*",'Raw Data'!$D:$D,"&lt;&gt;*ancel*",'Raw Data'!$P:$P,"--")
+
SUMIFS('Raw Data'!$AA:$AA, 'Raw Data'!$AN:$AN,"&lt;=" &amp;DATE(LEFT($AV$3, 4), MONTH("1 " &amp; AQ$6 &amp; " " &amp; LEFT($AV$3, 4)) + 1, 0 ), 'Raw Data'!$AN:$AN,"&gt;" &amp;DATE(LEFT($AV$3, 4), MONTH("1 " &amp; AQ$6 &amp; " " &amp; LEFT($AV$3, 4)), 0 ), 'Raw Data'!$J:$J, $A76, 'Raw Data'!$P:$P,""&amp;'Raw Data'!$B$1,'Raw Data'!$D:$D,"&lt;&gt;*ithdr*",'Raw Data'!$D:$D,"&lt;&gt;*ancel*")
+
SUMIFS('Raw Data'!$X:$X, 'Raw Data'!$AN:$AN,"&lt;=" &amp;DATE(LEFT($AV$3, 4), MONTH("1 " &amp; AQ$6 &amp; " " &amp; LEFT($AV$3, 4)) + 1, 0 ), 'Raw Data'!$AN:$AN,"&gt;" &amp;DATE(LEFT($AV$3, 4), MONTH("1 " &amp; AQ$6 &amp; " " &amp; LEFT($AV$3, 4)), 0 ), 'Raw Data'!$J:$J, $A76, 'Raw Data'!$O:$O,""&amp;'Raw Data'!$B$1,'Raw Data'!$D:$D,"&lt;&gt;*ithdr*",'Raw Data'!$D:$D,"&lt;&gt;*ancel*",'Raw Data'!$P:$P,"--")
+
SUMIFS('Raw Data'!$X:$X, 'Raw Data'!$AN:$AN,"&lt;=" &amp;DATE(LEFT($AV$3, 4), MONTH("1 " &amp; AQ$6 &amp; " " &amp; LEFT($AV$3, 4)) + 1, 0 ), 'Raw Data'!$AN:$AN,"&gt;" &amp;DATE(LEFT($AV$3, 4), MONTH("1 " &amp; AQ$6 &amp; " " &amp; LEFT($AV$3, 4)), 0 ), 'Raw Data'!$J:$J, $A76, 'Raw Data'!$P:$P,""&amp;'Raw Data'!$B$1,'Raw Data'!$D:$D,"&lt;&gt;*ithdr*",'Raw Data'!$D:$D,"&lt;&gt;*ancel*")
+
SUMIFS('Raw Data'!$V:$V, 'Raw Data'!$AN:$AN,"&lt;=" &amp;DATE(LEFT($AV$3, 4), MONTH("1 " &amp; AQ$6 &amp; " " &amp; LEFT($AV$3, 4)) + 1, 0 ), 'Raw Data'!$AN:$AN,"&gt;" &amp;DATE(LEFT($AV$3, 4), MONTH("1 " &amp; AQ$6 &amp; " " &amp; LEFT($AV$3, 4)), 0 ), 'Raw Data'!$J:$J, $A76, 'Raw Data'!$O:$O,""&amp;'Raw Data'!$B$1,'Raw Data'!$D:$D,"&lt;&gt;*ithdr*",'Raw Data'!$D:$D,"&lt;&gt;*ancel*",'Raw Data'!$P:$P,"--")
+
SUMIFS('Raw Data'!$V:$V, 'Raw Data'!$AN:$AN,"&lt;=" &amp;DATE(LEFT($AV$3, 4), MONTH("1 " &amp; AQ$6 &amp; " " &amp; LEFT($AV$3, 4)) + 1, 0 ), 'Raw Data'!$AN:$AN,"&gt;" &amp;DATE(LEFT($AV$3, 4), MONTH("1 " &amp; AQ$6 &amp; " " &amp; LEFT($AV$3, 4)), 0 ), 'Raw Data'!$J:$J, $A76, 'Raw Data'!$P:$P,""&amp;'Raw Data'!$B$1,'Raw Data'!$D:$D,"&lt;&gt;*ithdr*",'Raw Data'!$D:$D,"&lt;&gt;*ancel*")</f>
        <v>0</v>
      </c>
      <c r="AR86" s="73"/>
      <c r="AS86" s="73"/>
      <c r="AT86" s="77"/>
      <c r="AU86" s="113">
        <f>SUMIFS('Raw Data'!$AA:$AA, 'Raw Data'!$AN:$AN,"&lt;=" &amp;DATE(MID($AV$3, 15, 4), MONTH("1 " &amp; AU$6 &amp; " " &amp; MID($AV$3, 15, 4)) + 1, 0 ), 'Raw Data'!$AN:$AN,"&gt;" &amp;DATE(MID($AV$3, 15, 4), MONTH("1 " &amp; AU$6 &amp; " " &amp; MID($AV$3, 15, 4)), 0 ), 'Raw Data'!$J:$J, $A76, 'Raw Data'!$O:$O,""&amp;'Raw Data'!$B$1,'Raw Data'!$D:$D,"&lt;&gt;*ithdr*",'Raw Data'!$D:$D,"&lt;&gt;*ancel*",'Raw Data'!$P:$P,"--")
+
SUMIFS('Raw Data'!$AA:$AA, 'Raw Data'!$AN:$AN,"&lt;=" &amp;DATE(MID($AV$3, 15, 4), MONTH("1 " &amp; AU$6 &amp; " " &amp; MID($AV$3, 15, 4)) + 1, 0 ), 'Raw Data'!$AN:$AN,"&gt;" &amp;DATE(MID($AV$3, 15, 4), MONTH("1 " &amp; AU$6 &amp; " " &amp; MID($AV$3, 15, 4)), 0 ), 'Raw Data'!$J:$J, $A76, 'Raw Data'!$P:$P,""&amp;'Raw Data'!$B$1,'Raw Data'!$D:$D,"&lt;&gt;*ithdr*",'Raw Data'!$D:$D,"&lt;&gt;*ancel*")
+
SUMIFS('Raw Data'!$X:$X, 'Raw Data'!$AN:$AN,"&lt;=" &amp;DATE(MID($AV$3, 15, 4), MONTH("1 " &amp; AU$6 &amp; " " &amp; MID($AV$3, 15, 4)) + 1, 0 ), 'Raw Data'!$AN:$AN,"&gt;" &amp;DATE(MID($AV$3, 15, 4), MONTH("1 " &amp; AU$6 &amp; " " &amp; MID($AV$3, 15, 4)), 0 ), 'Raw Data'!$J:$J, $A76, 'Raw Data'!$O:$O,""&amp;'Raw Data'!$B$1,'Raw Data'!$D:$D,"&lt;&gt;*ithdr*",'Raw Data'!$D:$D,"&lt;&gt;*ancel*",'Raw Data'!$P:$P,"--")
+
SUMIFS('Raw Data'!$X:$X, 'Raw Data'!$AN:$AN,"&lt;=" &amp;DATE(MID($AV$3, 15, 4), MONTH("1 " &amp; AU$6 &amp; " " &amp; MID($AV$3, 15, 4)) + 1, 0 ), 'Raw Data'!$AN:$AN,"&gt;" &amp;DATE(MID($AV$3, 15, 4), MONTH("1 " &amp; AU$6 &amp; " " &amp; MID($AV$3, 15, 4)), 0 ), 'Raw Data'!$J:$J, $A76, 'Raw Data'!$P:$P,""&amp;'Raw Data'!$B$1,'Raw Data'!$D:$D,"&lt;&gt;*ithdr*",'Raw Data'!$D:$D,"&lt;&gt;*ancel*")
+
SUMIFS('Raw Data'!$V:$V, 'Raw Data'!$AN:$AN,"&lt;=" &amp;DATE(MID($AV$3, 15, 4), MONTH("1 " &amp; AU$6 &amp; " " &amp; MID($AV$3, 15, 4)) + 1, 0 ), 'Raw Data'!$AN:$AN,"&gt;" &amp;DATE(MID($AV$3, 15, 4), MONTH("1 " &amp; AU$6 &amp; " " &amp; MID($AV$3, 15, 4)), 0 ), 'Raw Data'!$J:$J, $A76, 'Raw Data'!$O:$O,""&amp;'Raw Data'!$B$1,'Raw Data'!$D:$D,"&lt;&gt;*ithdr*",'Raw Data'!$D:$D,"&lt;&gt;*ancel*",'Raw Data'!$P:$P,"--")
+
SUMIFS('Raw Data'!$V:$V, 'Raw Data'!$AN:$AN,"&lt;=" &amp;DATE(MID($AV$3, 15, 4), MONTH("1 " &amp; AU$6 &amp; " " &amp; MID($AV$3, 15, 4)) + 1, 0 ), 'Raw Data'!$AN:$AN,"&gt;" &amp;DATE(MID($AV$3, 15, 4), MONTH("1 " &amp; AU$6 &amp; " " &amp; MID($AV$3, 15, 4)), 0 ), 'Raw Data'!$J:$J, $A76, 'Raw Data'!$P:$P,""&amp;'Raw Data'!$B$1,'Raw Data'!$D:$D,"&lt;&gt;*ithdr*",'Raw Data'!$D:$D,"&lt;&gt;*ancel*")</f>
        <v>0</v>
      </c>
      <c r="AV86" s="73"/>
      <c r="AW86" s="73"/>
      <c r="AX86" s="77"/>
      <c r="AY86" s="113">
        <f>SUMIFS('Raw Data'!$AA:$AA, 'Raw Data'!$AN:$AN,"&lt;=" &amp;DATE(MID($AV$3, 15, 4), MONTH("1 " &amp; AY$6 &amp; " " &amp; MID($AV$3, 15, 4)) + 1, 0 ), 'Raw Data'!$AN:$AN,"&gt;" &amp;DATE(MID($AV$3, 15, 4), MONTH("1 " &amp; AY$6 &amp; " " &amp; MID($AV$3, 15, 4)), 0 ), 'Raw Data'!$J:$J, $A76, 'Raw Data'!$O:$O,""&amp;'Raw Data'!$B$1,'Raw Data'!$D:$D,"&lt;&gt;*ithdr*",'Raw Data'!$D:$D,"&lt;&gt;*ancel*",'Raw Data'!$P:$P,"--")
+
SUMIFS('Raw Data'!$AA:$AA, 'Raw Data'!$AN:$AN,"&lt;=" &amp;DATE(MID($AV$3, 15, 4), MONTH("1 " &amp; AY$6 &amp; " " &amp; MID($AV$3, 15, 4)) + 1, 0 ), 'Raw Data'!$AN:$AN,"&gt;" &amp;DATE(MID($AV$3, 15, 4), MONTH("1 " &amp; AY$6 &amp; " " &amp; MID($AV$3, 15, 4)), 0 ), 'Raw Data'!$J:$J, $A76, 'Raw Data'!$P:$P,""&amp;'Raw Data'!$B$1,'Raw Data'!$D:$D,"&lt;&gt;*ithdr*",'Raw Data'!$D:$D,"&lt;&gt;*ancel*")
+
SUMIFS('Raw Data'!$X:$X, 'Raw Data'!$AN:$AN,"&lt;=" &amp;DATE(MID($AV$3, 15, 4), MONTH("1 " &amp; AY$6 &amp; " " &amp; MID($AV$3, 15, 4)) + 1, 0 ), 'Raw Data'!$AN:$AN,"&gt;" &amp;DATE(MID($AV$3, 15, 4), MONTH("1 " &amp; AY$6 &amp; " " &amp; MID($AV$3, 15, 4)), 0 ), 'Raw Data'!$J:$J, $A76, 'Raw Data'!$O:$O,""&amp;'Raw Data'!$B$1,'Raw Data'!$D:$D,"&lt;&gt;*ithdr*",'Raw Data'!$D:$D,"&lt;&gt;*ancel*",'Raw Data'!$P:$P,"--")
+
SUMIFS('Raw Data'!$X:$X, 'Raw Data'!$AN:$AN,"&lt;=" &amp;DATE(MID($AV$3, 15, 4), MONTH("1 " &amp; AY$6 &amp; " " &amp; MID($AV$3, 15, 4)) + 1, 0 ), 'Raw Data'!$AN:$AN,"&gt;" &amp;DATE(MID($AV$3, 15, 4), MONTH("1 " &amp; AY$6 &amp; " " &amp; MID($AV$3, 15, 4)), 0 ), 'Raw Data'!$J:$J, $A76, 'Raw Data'!$P:$P,""&amp;'Raw Data'!$B$1,'Raw Data'!$D:$D,"&lt;&gt;*ithdr*",'Raw Data'!$D:$D,"&lt;&gt;*ancel*")
+
SUMIFS('Raw Data'!$V:$V, 'Raw Data'!$AN:$AN,"&lt;=" &amp;DATE(MID($AV$3, 15, 4), MONTH("1 " &amp; AY$6 &amp; " " &amp; MID($AV$3, 15, 4)) + 1, 0 ), 'Raw Data'!$AN:$AN,"&gt;" &amp;DATE(MID($AV$3, 15, 4), MONTH("1 " &amp; AY$6 &amp; " " &amp; MID($AV$3, 15, 4)), 0 ), 'Raw Data'!$J:$J, $A76, 'Raw Data'!$O:$O,""&amp;'Raw Data'!$B$1,'Raw Data'!$D:$D,"&lt;&gt;*ithdr*",'Raw Data'!$D:$D,"&lt;&gt;*ancel*",'Raw Data'!$P:$P,"--")
+
SUMIFS('Raw Data'!$V:$V, 'Raw Data'!$AN:$AN,"&lt;=" &amp;DATE(MID($AV$3, 15, 4), MONTH("1 " &amp; AY$6 &amp; " " &amp; MID($AV$3, 15, 4)) + 1, 0 ), 'Raw Data'!$AN:$AN,"&gt;" &amp;DATE(MID($AV$3, 15, 4), MONTH("1 " &amp; AY$6 &amp; " " &amp; MID($AV$3, 15, 4)), 0 ), 'Raw Data'!$J:$J, $A76, 'Raw Data'!$P:$P,""&amp;'Raw Data'!$B$1,'Raw Data'!$D:$D,"&lt;&gt;*ithdr*",'Raw Data'!$D:$D,"&lt;&gt;*ancel*")</f>
        <v>0</v>
      </c>
      <c r="AZ86" s="73"/>
      <c r="BA86" s="73"/>
      <c r="BB86" s="77"/>
      <c r="BC86" s="113">
        <f>SUMIFS('Raw Data'!$AA:$AA, 'Raw Data'!$AN:$AN,"&lt;=" &amp;DATE(MID($AV$3, 15, 4), MONTH("1 " &amp; BC$6 &amp; " " &amp; MID($AV$3, 15, 4)) + 1, 0 ), 'Raw Data'!$AN:$AN,"&gt;" &amp;DATE(MID($AV$3, 15, 4), MONTH("1 " &amp; BC$6 &amp; " " &amp; MID($AV$3, 15, 4)), 0 ), 'Raw Data'!$J:$J, $A76, 'Raw Data'!$O:$O,""&amp;'Raw Data'!$B$1,'Raw Data'!$D:$D,"&lt;&gt;*ithdr*",'Raw Data'!$D:$D,"&lt;&gt;*ancel*",'Raw Data'!$P:$P,"--")
+
SUMIFS('Raw Data'!$AA:$AA, 'Raw Data'!$AN:$AN,"&lt;=" &amp;DATE(MID($AV$3, 15, 4), MONTH("1 " &amp; BC$6 &amp; " " &amp; MID($AV$3, 15, 4)) + 1, 0 ), 'Raw Data'!$AN:$AN,"&gt;" &amp;DATE(MID($AV$3, 15, 4), MONTH("1 " &amp; BC$6 &amp; " " &amp; MID($AV$3, 15, 4)), 0 ), 'Raw Data'!$J:$J, $A76, 'Raw Data'!$P:$P,""&amp;'Raw Data'!$B$1,'Raw Data'!$D:$D,"&lt;&gt;*ithdr*",'Raw Data'!$D:$D,"&lt;&gt;*ancel*")
+
SUMIFS('Raw Data'!$X:$X, 'Raw Data'!$AN:$AN,"&lt;=" &amp;DATE(MID($AV$3, 15, 4), MONTH("1 " &amp; BC$6 &amp; " " &amp; MID($AV$3, 15, 4)) + 1, 0 ), 'Raw Data'!$AN:$AN,"&gt;" &amp;DATE(MID($AV$3, 15, 4), MONTH("1 " &amp; BC$6 &amp; " " &amp; MID($AV$3, 15, 4)), 0 ), 'Raw Data'!$J:$J, $A76, 'Raw Data'!$O:$O,""&amp;'Raw Data'!$B$1,'Raw Data'!$D:$D,"&lt;&gt;*ithdr*",'Raw Data'!$D:$D,"&lt;&gt;*ancel*",'Raw Data'!$P:$P,"--")
+
SUMIFS('Raw Data'!$X:$X, 'Raw Data'!$AN:$AN,"&lt;=" &amp;DATE(MID($AV$3, 15, 4), MONTH("1 " &amp; BC$6 &amp; " " &amp; MID($AV$3, 15, 4)) + 1, 0 ), 'Raw Data'!$AN:$AN,"&gt;" &amp;DATE(MID($AV$3, 15, 4), MONTH("1 " &amp; BC$6 &amp; " " &amp; MID($AV$3, 15, 4)), 0 ), 'Raw Data'!$J:$J, $A76, 'Raw Data'!$P:$P,""&amp;'Raw Data'!$B$1,'Raw Data'!$D:$D,"&lt;&gt;*ithdr*",'Raw Data'!$D:$D,"&lt;&gt;*ancel*")
+
SUMIFS('Raw Data'!$V:$V, 'Raw Data'!$AN:$AN,"&lt;=" &amp;DATE(MID($AV$3, 15, 4), MONTH("1 " &amp; BC$6 &amp; " " &amp; MID($AV$3, 15, 4)) + 1, 0 ), 'Raw Data'!$AN:$AN,"&gt;" &amp;DATE(MID($AV$3, 15, 4), MONTH("1 " &amp; BC$6 &amp; " " &amp; MID($AV$3, 15, 4)), 0 ), 'Raw Data'!$J:$J, $A76, 'Raw Data'!$O:$O,""&amp;'Raw Data'!$B$1,'Raw Data'!$D:$D,"&lt;&gt;*ithdr*",'Raw Data'!$D:$D,"&lt;&gt;*ancel*",'Raw Data'!$P:$P,"--")
+
SUMIFS('Raw Data'!$V:$V, 'Raw Data'!$AN:$AN,"&lt;=" &amp;DATE(MID($AV$3, 15, 4), MONTH("1 " &amp; BC$6 &amp; " " &amp; MID($AV$3, 15, 4)) + 1, 0 ), 'Raw Data'!$AN:$AN,"&gt;" &amp;DATE(MID($AV$3, 15, 4), MONTH("1 " &amp; BC$6 &amp; " " &amp; MID($AV$3, 15, 4)), 0 ), 'Raw Data'!$J:$J, $A76, 'Raw Data'!$P:$P,""&amp;'Raw Data'!$B$1,'Raw Data'!$D:$D,"&lt;&gt;*ithdr*",'Raw Data'!$D:$D,"&lt;&gt;*ancel*")</f>
        <v>0</v>
      </c>
      <c r="BD86" s="73"/>
      <c r="BE86" s="73"/>
      <c r="BF86" s="77"/>
    </row>
    <row r="87" ht="12.75" customHeight="1">
      <c r="A87" s="75" t="s">
        <v>205</v>
      </c>
      <c r="B87" s="73"/>
      <c r="C87" s="73"/>
      <c r="D87" s="73"/>
      <c r="E87" s="73"/>
      <c r="F87" s="73"/>
      <c r="G87" s="73"/>
      <c r="H87" s="73"/>
      <c r="I87" s="73"/>
      <c r="J87" s="77"/>
      <c r="K87" s="94">
        <f>SUMIFS('Raw Data'!$AI:$AI, 'Raw Data'!$AN:$AN,"&lt;=" &amp;DATE(LEFT($AV$3, 4), MONTH("1 " &amp; K$6 &amp; " " &amp; LEFT($AV$3, 4)) + 1, 0 ), 'Raw Data'!$AN:$AN,"&gt;" &amp;DATE(LEFT($AV$3, 4), MONTH("1 " &amp; K$6 &amp; " " &amp; LEFT($AV$3, 4)), 0 ), 'Raw Data'!$J:$J, $A76, 'Raw Data'!$O:$O,""&amp;'Raw Data'!$B$1,'Raw Data'!$D:$D,"&lt;&gt;*ithdr*",'Raw Data'!$D:$D,"&lt;&gt;*ancel*",'Raw Data'!$P:$P,"--")
+
SUMIFS('Raw Data'!$AI:$AI, 'Raw Data'!$AN:$AN,"&lt;=" &amp;DATE(LEFT($AV$3, 4), MONTH("1 " &amp; K$6 &amp; " " &amp; LEFT($AV$3, 4)) + 1, 0 ), 'Raw Data'!$AN:$AN,"&gt;" &amp;DATE(LEFT($AV$3, 4), MONTH("1 " &amp; K$6 &amp; " " &amp; LEFT($AV$3, 4)), 0 ), 'Raw Data'!$J:$J, $A76, 'Raw Data'!$P:$P,""&amp;'Raw Data'!$B$1,'Raw Data'!$D:$D,"&lt;&gt;*ithdr*",'Raw Data'!$D:$D,"&lt;&gt;*ancel*")</f>
        <v>0</v>
      </c>
      <c r="L87" s="73"/>
      <c r="M87" s="73"/>
      <c r="N87" s="77"/>
      <c r="O87" s="94">
        <f>SUMIFS('Raw Data'!$AI:$AI, 'Raw Data'!$AN:$AN,"&lt;=" &amp;DATE(LEFT($AV$3, 4), MONTH("1 " &amp; O$6 &amp; " " &amp; LEFT($AV$3, 4)) + 1, 0 ), 'Raw Data'!$AN:$AN,"&gt;" &amp;DATE(LEFT($AV$3, 4), MONTH("1 " &amp; O$6 &amp; " " &amp; LEFT($AV$3, 4)), 0 ), 'Raw Data'!$J:$J, $A76, 'Raw Data'!$O:$O,""&amp;'Raw Data'!$B$1,'Raw Data'!$D:$D,"&lt;&gt;*ithdr*",'Raw Data'!$D:$D,"&lt;&gt;*ancel*",'Raw Data'!$P:$P,"--")
+
SUMIFS('Raw Data'!$AI:$AI, 'Raw Data'!$AN:$AN,"&lt;=" &amp;DATE(LEFT($AV$3, 4), MONTH("1 " &amp; O$6 &amp; " " &amp; LEFT($AV$3, 4)) + 1, 0 ), 'Raw Data'!$AN:$AN,"&gt;" &amp;DATE(LEFT($AV$3, 4), MONTH("1 " &amp; O$6 &amp; " " &amp; LEFT($AV$3, 4)), 0 ), 'Raw Data'!$J:$J, $A76, 'Raw Data'!$P:$P,""&amp;'Raw Data'!$B$1,'Raw Data'!$D:$D,"&lt;&gt;*ithdr*",'Raw Data'!$D:$D,"&lt;&gt;*ancel*")</f>
        <v>0</v>
      </c>
      <c r="P87" s="73"/>
      <c r="Q87" s="73"/>
      <c r="R87" s="77"/>
      <c r="S87" s="94">
        <f>SUMIFS('Raw Data'!$AI:$AI, 'Raw Data'!$AN:$AN,"&lt;=" &amp;DATE(LEFT($AV$3, 4), MONTH("1 " &amp; S$6 &amp; " " &amp; LEFT($AV$3, 4)) + 1, 0 ), 'Raw Data'!$AN:$AN,"&gt;" &amp;DATE(LEFT($AV$3, 4), MONTH("1 " &amp; S$6 &amp; " " &amp; LEFT($AV$3, 4)), 0 ), 'Raw Data'!$J:$J, $A76, 'Raw Data'!$O:$O,""&amp;'Raw Data'!$B$1,'Raw Data'!$D:$D,"&lt;&gt;*ithdr*",'Raw Data'!$D:$D,"&lt;&gt;*ancel*",'Raw Data'!$P:$P,"--")
+
SUMIFS('Raw Data'!$AI:$AI, 'Raw Data'!$AN:$AN,"&lt;=" &amp;DATE(LEFT($AV$3, 4), MONTH("1 " &amp; S$6 &amp; " " &amp; LEFT($AV$3, 4)) + 1, 0 ), 'Raw Data'!$AN:$AN,"&gt;" &amp;DATE(LEFT($AV$3, 4), MONTH("1 " &amp; S$6 &amp; " " &amp; LEFT($AV$3, 4)), 0 ), 'Raw Data'!$J:$J, $A76, 'Raw Data'!$P:$P,""&amp;'Raw Data'!$B$1,'Raw Data'!$D:$D,"&lt;&gt;*ithdr*",'Raw Data'!$D:$D,"&lt;&gt;*ancel*")</f>
        <v>0</v>
      </c>
      <c r="T87" s="73"/>
      <c r="U87" s="73"/>
      <c r="V87" s="77"/>
      <c r="W87" s="94">
        <f>SUMIFS('Raw Data'!$AI:$AI, 'Raw Data'!$AN:$AN,"&lt;=" &amp;DATE(LEFT($AV$3, 4), MONTH("1 " &amp; W$6 &amp; " " &amp; LEFT($AV$3, 4)) + 1, 0 ), 'Raw Data'!$AN:$AN,"&gt;" &amp;DATE(LEFT($AV$3, 4), MONTH("1 " &amp; W$6 &amp; " " &amp; LEFT($AV$3, 4)), 0 ), 'Raw Data'!$J:$J, $A76, 'Raw Data'!$O:$O,""&amp;'Raw Data'!$B$1,'Raw Data'!$D:$D,"&lt;&gt;*ithdr*",'Raw Data'!$D:$D,"&lt;&gt;*ancel*",'Raw Data'!$P:$P,"--")
+
SUMIFS('Raw Data'!$AI:$AI, 'Raw Data'!$AN:$AN,"&lt;=" &amp;DATE(LEFT($AV$3, 4), MONTH("1 " &amp; W$6 &amp; " " &amp; LEFT($AV$3, 4)) + 1, 0 ), 'Raw Data'!$AN:$AN,"&gt;" &amp;DATE(LEFT($AV$3, 4), MONTH("1 " &amp; W$6 &amp; " " &amp; LEFT($AV$3, 4)), 0 ), 'Raw Data'!$J:$J, $A76, 'Raw Data'!$P:$P,""&amp;'Raw Data'!$B$1,'Raw Data'!$D:$D,"&lt;&gt;*ithdr*",'Raw Data'!$D:$D,"&lt;&gt;*ancel*")</f>
        <v>0</v>
      </c>
      <c r="X87" s="73"/>
      <c r="Y87" s="73"/>
      <c r="Z87" s="77"/>
      <c r="AA87" s="94">
        <f>SUMIFS('Raw Data'!$AI:$AI, 'Raw Data'!$AN:$AN,"&lt;=" &amp;DATE(LEFT($AV$3, 4), MONTH("1 " &amp; AA$6 &amp; " " &amp; LEFT($AV$3, 4)) + 1, 0 ), 'Raw Data'!$AN:$AN,"&gt;" &amp;DATE(LEFT($AV$3, 4), MONTH("1 " &amp; AA$6 &amp; " " &amp; LEFT($AV$3, 4)), 0 ), 'Raw Data'!$J:$J, $A76, 'Raw Data'!$O:$O,""&amp;'Raw Data'!$B$1,'Raw Data'!$D:$D,"&lt;&gt;*ithdr*",'Raw Data'!$D:$D,"&lt;&gt;*ancel*",'Raw Data'!$P:$P,"--")
+
SUMIFS('Raw Data'!$AI:$AI, 'Raw Data'!$AN:$AN,"&lt;=" &amp;DATE(LEFT($AV$3, 4), MONTH("1 " &amp; AA$6 &amp; " " &amp; LEFT($AV$3, 4)) + 1, 0 ), 'Raw Data'!$AN:$AN,"&gt;" &amp;DATE(LEFT($AV$3, 4), MONTH("1 " &amp; AA$6 &amp; " " &amp; LEFT($AV$3, 4)), 0 ), 'Raw Data'!$J:$J, $A76, 'Raw Data'!$P:$P,""&amp;'Raw Data'!$B$1,'Raw Data'!$D:$D,"&lt;&gt;*ithdr*",'Raw Data'!$D:$D,"&lt;&gt;*ancel*")</f>
        <v>0</v>
      </c>
      <c r="AB87" s="73"/>
      <c r="AC87" s="73"/>
      <c r="AD87" s="77"/>
      <c r="AE87" s="94">
        <f>SUMIFS('Raw Data'!$AI:$AI, 'Raw Data'!$AN:$AN,"&lt;=" &amp;DATE(LEFT($AV$3, 4), MONTH("1 " &amp; AE$6 &amp; " " &amp; LEFT($AV$3, 4)) + 1, 0 ), 'Raw Data'!$AN:$AN,"&gt;" &amp;DATE(LEFT($AV$3, 4), MONTH("1 " &amp; AE$6 &amp; " " &amp; LEFT($AV$3, 4)), 0 ), 'Raw Data'!$J:$J, $A76, 'Raw Data'!$O:$O,""&amp;'Raw Data'!$B$1,'Raw Data'!$D:$D,"&lt;&gt;*ithdr*",'Raw Data'!$D:$D,"&lt;&gt;*ancel*",'Raw Data'!$P:$P,"--")
+
SUMIFS('Raw Data'!$AI:$AI, 'Raw Data'!$AN:$AN,"&lt;=" &amp;DATE(LEFT($AV$3, 4), MONTH("1 " &amp; AE$6 &amp; " " &amp; LEFT($AV$3, 4)) + 1, 0 ), 'Raw Data'!$AN:$AN,"&gt;" &amp;DATE(LEFT($AV$3, 4), MONTH("1 " &amp; AE$6 &amp; " " &amp; LEFT($AV$3, 4)), 0 ), 'Raw Data'!$J:$J, $A76, 'Raw Data'!$P:$P,""&amp;'Raw Data'!$B$1,'Raw Data'!$D:$D,"&lt;&gt;*ithdr*",'Raw Data'!$D:$D,"&lt;&gt;*ancel*")</f>
        <v>0</v>
      </c>
      <c r="AF87" s="73"/>
      <c r="AG87" s="73"/>
      <c r="AH87" s="77"/>
      <c r="AI87" s="94">
        <f>SUMIFS('Raw Data'!$AI:$AI, 'Raw Data'!$AN:$AN,"&lt;=" &amp;DATE(LEFT($AV$3, 4), MONTH("1 " &amp; AI$6 &amp; " " &amp; LEFT($AV$3, 4)) + 1, 0 ), 'Raw Data'!$AN:$AN,"&gt;" &amp;DATE(LEFT($AV$3, 4), MONTH("1 " &amp; AI$6 &amp; " " &amp; LEFT($AV$3, 4)), 0 ), 'Raw Data'!$J:$J, $A76, 'Raw Data'!$O:$O,""&amp;'Raw Data'!$B$1,'Raw Data'!$D:$D,"&lt;&gt;*ithdr*",'Raw Data'!$D:$D,"&lt;&gt;*ancel*",'Raw Data'!$P:$P,"--")
+
SUMIFS('Raw Data'!$AI:$AI, 'Raw Data'!$AN:$AN,"&lt;=" &amp;DATE(LEFT($AV$3, 4), MONTH("1 " &amp; AI$6 &amp; " " &amp; LEFT($AV$3, 4)) + 1, 0 ), 'Raw Data'!$AN:$AN,"&gt;" &amp;DATE(LEFT($AV$3, 4), MONTH("1 " &amp; AI$6 &amp; " " &amp; LEFT($AV$3, 4)), 0 ), 'Raw Data'!$J:$J, $A76, 'Raw Data'!$P:$P,""&amp;'Raw Data'!$B$1,'Raw Data'!$D:$D,"&lt;&gt;*ithdr*",'Raw Data'!$D:$D,"&lt;&gt;*ancel*")</f>
        <v>0</v>
      </c>
      <c r="AJ87" s="73"/>
      <c r="AK87" s="73"/>
      <c r="AL87" s="77"/>
      <c r="AM87" s="94">
        <f>SUMIFS('Raw Data'!$AI:$AI, 'Raw Data'!$AN:$AN,"&lt;=" &amp;DATE(LEFT($AV$3, 4), MONTH("1 " &amp; AM$6 &amp; " " &amp; LEFT($AV$3, 4)) + 1, 0 ), 'Raw Data'!$AN:$AN,"&gt;" &amp;DATE(LEFT($AV$3, 4), MONTH("1 " &amp; AM$6 &amp; " " &amp; LEFT($AV$3, 4)), 0 ), 'Raw Data'!$J:$J, $A76, 'Raw Data'!$O:$O,""&amp;'Raw Data'!$B$1,'Raw Data'!$D:$D,"&lt;&gt;*ithdr*",'Raw Data'!$D:$D,"&lt;&gt;*ancel*",'Raw Data'!$P:$P,"--")
+
SUMIFS('Raw Data'!$AI:$AI, 'Raw Data'!$AN:$AN,"&lt;=" &amp;DATE(LEFT($AV$3, 4), MONTH("1 " &amp; AM$6 &amp; " " &amp; LEFT($AV$3, 4)) + 1, 0 ), 'Raw Data'!$AN:$AN,"&gt;" &amp;DATE(LEFT($AV$3, 4), MONTH("1 " &amp; AM$6 &amp; " " &amp; LEFT($AV$3, 4)), 0 ), 'Raw Data'!$J:$J, $A76, 'Raw Data'!$P:$P,""&amp;'Raw Data'!$B$1,'Raw Data'!$D:$D,"&lt;&gt;*ithdr*",'Raw Data'!$D:$D,"&lt;&gt;*ancel*")</f>
        <v>0</v>
      </c>
      <c r="AN87" s="73"/>
      <c r="AO87" s="73"/>
      <c r="AP87" s="77"/>
      <c r="AQ87" s="94">
        <f>SUMIFS('Raw Data'!$AI:$AI, 'Raw Data'!$AN:$AN,"&lt;=" &amp;DATE(LEFT($AV$3, 4), MONTH("1 " &amp; AQ$6 &amp; " " &amp; LEFT($AV$3, 4)) + 1, 0 ), 'Raw Data'!$AN:$AN,"&gt;" &amp;DATE(LEFT($AV$3, 4), MONTH("1 " &amp; AQ$6 &amp; " " &amp; LEFT($AV$3, 4)), 0 ), 'Raw Data'!$J:$J, $A76, 'Raw Data'!$O:$O,""&amp;'Raw Data'!$B$1,'Raw Data'!$D:$D,"&lt;&gt;*ithdr*",'Raw Data'!$D:$D,"&lt;&gt;*ancel*",'Raw Data'!$P:$P,"--")
+
SUMIFS('Raw Data'!$AI:$AI, 'Raw Data'!$AN:$AN,"&lt;=" &amp;DATE(LEFT($AV$3, 4), MONTH("1 " &amp; AQ$6 &amp; " " &amp; LEFT($AV$3, 4)) + 1, 0 ), 'Raw Data'!$AN:$AN,"&gt;" &amp;DATE(LEFT($AV$3, 4), MONTH("1 " &amp; AQ$6 &amp; " " &amp; LEFT($AV$3, 4)), 0 ), 'Raw Data'!$J:$J, $A76, 'Raw Data'!$P:$P,""&amp;'Raw Data'!$B$1,'Raw Data'!$D:$D,"&lt;&gt;*ithdr*",'Raw Data'!$D:$D,"&lt;&gt;*ancel*")</f>
        <v>0</v>
      </c>
      <c r="AR87" s="73"/>
      <c r="AS87" s="73"/>
      <c r="AT87" s="77"/>
      <c r="AU87" s="94">
        <f>SUMIFS('Raw Data'!$AI:$AI, 'Raw Data'!$AN:$AN,"&lt;=" &amp;DATE(MID($AV$3, 15, 4), MONTH("1 " &amp; AU$6 &amp; " " &amp; MID($AV$3, 15, 4)) + 1, 0 ), 'Raw Data'!$AN:$AN,"&gt;" &amp;DATE(MID($AV$3, 15, 4), MONTH("1 " &amp; AU$6 &amp; " " &amp; MID($AV$3, 15, 4)), 0 ), 'Raw Data'!$J:$J, $A76, 'Raw Data'!$O:$O,""&amp;'Raw Data'!$B$1,'Raw Data'!$D:$D,"&lt;&gt;*ithdr*",'Raw Data'!$D:$D,"&lt;&gt;*ancel*",'Raw Data'!$P:$P,"--")
+
SUMIFS('Raw Data'!$AI:$AI, 'Raw Data'!$AN:$AN,"&lt;=" &amp;DATE(MID($AV$3, 15, 4), MONTH("1 " &amp; AU$6 &amp; " " &amp; MID($AV$3, 15, 4)) + 1, 0 ), 'Raw Data'!$AN:$AN,"&gt;" &amp;DATE(MID($AV$3, 15, 4), MONTH("1 " &amp; AU$6 &amp; " " &amp; MID($AV$3, 15, 4)), 0 ), 'Raw Data'!$J:$J, $A76, 'Raw Data'!$P:$P,""&amp;'Raw Data'!$B$1,'Raw Data'!$D:$D,"&lt;&gt;*ithdr*",'Raw Data'!$D:$D,"&lt;&gt;*ancel*")</f>
        <v>0</v>
      </c>
      <c r="AV87" s="73"/>
      <c r="AW87" s="73"/>
      <c r="AX87" s="77"/>
      <c r="AY87" s="94">
        <f>SUMIFS('Raw Data'!$AI:$AI, 'Raw Data'!$AN:$AN,"&lt;=" &amp;DATE(MID($AV$3, 15, 4), MONTH("1 " &amp; AY$6 &amp; " " &amp; MID($AV$3, 15, 4)) + 1, 0 ), 'Raw Data'!$AN:$AN,"&gt;" &amp;DATE(MID($AV$3, 15, 4), MONTH("1 " &amp; AY$6 &amp; " " &amp; MID($AV$3, 15, 4)), 0 ), 'Raw Data'!$J:$J, $A76, 'Raw Data'!$O:$O,""&amp;'Raw Data'!$B$1,'Raw Data'!$D:$D,"&lt;&gt;*ithdr*",'Raw Data'!$D:$D,"&lt;&gt;*ancel*",'Raw Data'!$P:$P,"--")
+
SUMIFS('Raw Data'!$AI:$AI, 'Raw Data'!$AN:$AN,"&lt;=" &amp;DATE(MID($AV$3, 15, 4), MONTH("1 " &amp; AY$6 &amp; " " &amp; MID($AV$3, 15, 4)) + 1, 0 ), 'Raw Data'!$AN:$AN,"&gt;" &amp;DATE(MID($AV$3, 15, 4), MONTH("1 " &amp; AY$6 &amp; " " &amp; MID($AV$3, 15, 4)), 0 ), 'Raw Data'!$J:$J, $A76, 'Raw Data'!$P:$P,""&amp;'Raw Data'!$B$1,'Raw Data'!$D:$D,"&lt;&gt;*ithdr*",'Raw Data'!$D:$D,"&lt;&gt;*ancel*")</f>
        <v>0</v>
      </c>
      <c r="AZ87" s="73"/>
      <c r="BA87" s="73"/>
      <c r="BB87" s="77"/>
      <c r="BC87" s="94">
        <f>SUMIFS('Raw Data'!$AI:$AI, 'Raw Data'!$AN:$AN,"&lt;=" &amp;DATE(MID($AV$3, 15, 4), MONTH("1 " &amp; BC$6 &amp; " " &amp; MID($AV$3, 15, 4)) + 1, 0 ), 'Raw Data'!$AN:$AN,"&gt;" &amp;DATE(MID($AV$3, 15, 4), MONTH("1 " &amp; BC$6 &amp; " " &amp; MID($AV$3, 15, 4)), 0 ), 'Raw Data'!$J:$J, $A76, 'Raw Data'!$O:$O,""&amp;'Raw Data'!$B$1,'Raw Data'!$D:$D,"&lt;&gt;*ithdr*",'Raw Data'!$D:$D,"&lt;&gt;*ancel*",'Raw Data'!$P:$P,"--")
+
SUMIFS('Raw Data'!$AI:$AI, 'Raw Data'!$AN:$AN,"&lt;=" &amp;DATE(MID($AV$3, 15, 4), MONTH("1 " &amp; BC$6 &amp; " " &amp; MID($AV$3, 15, 4)) + 1, 0 ), 'Raw Data'!$AN:$AN,"&gt;" &amp;DATE(MID($AV$3, 15, 4), MONTH("1 " &amp; BC$6 &amp; " " &amp; MID($AV$3, 15, 4)), 0 ), 'Raw Data'!$J:$J, $A76, 'Raw Data'!$P:$P,""&amp;'Raw Data'!$B$1,'Raw Data'!$D:$D,"&lt;&gt;*ithdr*",'Raw Data'!$D:$D,"&lt;&gt;*ancel*")</f>
        <v>0</v>
      </c>
      <c r="BD87" s="73"/>
      <c r="BE87" s="73"/>
      <c r="BF87" s="77"/>
    </row>
    <row r="88" ht="12.75" customHeight="1">
      <c r="A88" s="114" t="s">
        <v>206</v>
      </c>
      <c r="B88" s="73"/>
      <c r="C88" s="73"/>
      <c r="D88" s="73"/>
      <c r="E88" s="73"/>
      <c r="F88" s="73"/>
      <c r="G88" s="73"/>
      <c r="H88" s="73"/>
      <c r="I88" s="73"/>
      <c r="J88" s="77"/>
      <c r="K88" s="94">
        <f>SUMIFS('Raw Data'!$AI:$AI, 'Raw Data'!$AN:$AN,"&lt;=" &amp;DATE(LEFT($AV$3, 4), MONTH("1 " &amp; K$6 &amp; " " &amp; LEFT($AV$3, 4)) + 1, 0 ), 'Raw Data'!$AN:$AN,"&gt;" &amp;DATE(LEFT($AV$3, 4), MONTH("1 " &amp; K$6 &amp; " " &amp; LEFT($AV$3, 4)), 0 ), 'Raw Data'!$J:$J, $A76, 'Raw Data'!$H:$H, "Ear*", 'Raw Data'!$O:$O,""&amp;'Raw Data'!$B$1,'Raw Data'!$D:$D,"&lt;&gt;*ithdr*",'Raw Data'!$D:$D,"&lt;&gt;*ancel*",'Raw Data'!$P:$P,"--")
+
SUMIFS('Raw Data'!$AI:$AI, 'Raw Data'!$AN:$AN,"&lt;=" &amp;DATE(LEFT($AV$3, 4), MONTH("1 " &amp; K$6 &amp; " " &amp; LEFT($AV$3, 4)) + 1, 0 ), 'Raw Data'!$AN:$AN,"&gt;" &amp;DATE(LEFT($AV$3, 4), MONTH("1 " &amp; K$6 &amp; " " &amp; LEFT($AV$3, 4)), 0 ), 'Raw Data'!$J:$J, $A76, 'Raw Data'!$H:$H, "Ear*", 'Raw Data'!$P:$P,""&amp;'Raw Data'!$B$1,'Raw Data'!$D:$D,"&lt;&gt;*ithdr*",'Raw Data'!$D:$D,"&lt;&gt;*ancel*")</f>
        <v>0</v>
      </c>
      <c r="L88" s="73"/>
      <c r="M88" s="73"/>
      <c r="N88" s="77"/>
      <c r="O88" s="94">
        <f>SUMIFS('Raw Data'!$AI:$AI, 'Raw Data'!$AN:$AN,"&lt;=" &amp;DATE(LEFT($AV$3, 4), MONTH("1 " &amp; O$6 &amp; " " &amp; LEFT($AV$3, 4)) + 1, 0 ), 'Raw Data'!$AN:$AN,"&gt;" &amp;DATE(LEFT($AV$3, 4), MONTH("1 " &amp; O$6 &amp; " " &amp; LEFT($AV$3, 4)), 0 ), 'Raw Data'!$J:$J, $A76, 'Raw Data'!$H:$H, "Ear*", 'Raw Data'!$O:$O,""&amp;'Raw Data'!$B$1,'Raw Data'!$D:$D,"&lt;&gt;*ithdr*",'Raw Data'!$D:$D,"&lt;&gt;*ancel*",'Raw Data'!$P:$P,"--")
+
SUMIFS('Raw Data'!$AI:$AI, 'Raw Data'!$AN:$AN,"&lt;=" &amp;DATE(LEFT($AV$3, 4), MONTH("1 " &amp; O$6 &amp; " " &amp; LEFT($AV$3, 4)) + 1, 0 ), 'Raw Data'!$AN:$AN,"&gt;" &amp;DATE(LEFT($AV$3, 4), MONTH("1 " &amp; O$6 &amp; " " &amp; LEFT($AV$3, 4)), 0 ), 'Raw Data'!$J:$J, $A76, 'Raw Data'!$H:$H, "Ear*", 'Raw Data'!$P:$P,""&amp;'Raw Data'!$B$1,'Raw Data'!$D:$D,"&lt;&gt;*ithdr*",'Raw Data'!$D:$D,"&lt;&gt;*ancel*")</f>
        <v>0</v>
      </c>
      <c r="P88" s="73"/>
      <c r="Q88" s="73"/>
      <c r="R88" s="77"/>
      <c r="S88" s="94">
        <f>SUMIFS('Raw Data'!$AI:$AI, 'Raw Data'!$AN:$AN,"&lt;=" &amp;DATE(LEFT($AV$3, 4), MONTH("1 " &amp; S$6 &amp; " " &amp; LEFT($AV$3, 4)) + 1, 0 ), 'Raw Data'!$AN:$AN,"&gt;" &amp;DATE(LEFT($AV$3, 4), MONTH("1 " &amp; S$6 &amp; " " &amp; LEFT($AV$3, 4)), 0 ), 'Raw Data'!$J:$J, $A76, 'Raw Data'!$H:$H, "Ear*", 'Raw Data'!$O:$O,""&amp;'Raw Data'!$B$1,'Raw Data'!$D:$D,"&lt;&gt;*ithdr*",'Raw Data'!$D:$D,"&lt;&gt;*ancel*",'Raw Data'!$P:$P,"--")
+
SUMIFS('Raw Data'!$AI:$AI, 'Raw Data'!$AN:$AN,"&lt;=" &amp;DATE(LEFT($AV$3, 4), MONTH("1 " &amp; S$6 &amp; " " &amp; LEFT($AV$3, 4)) + 1, 0 ), 'Raw Data'!$AN:$AN,"&gt;" &amp;DATE(LEFT($AV$3, 4), MONTH("1 " &amp; S$6 &amp; " " &amp; LEFT($AV$3, 4)), 0 ), 'Raw Data'!$J:$J, $A76, 'Raw Data'!$H:$H, "Ear*", 'Raw Data'!$P:$P,""&amp;'Raw Data'!$B$1,'Raw Data'!$D:$D,"&lt;&gt;*ithdr*",'Raw Data'!$D:$D,"&lt;&gt;*ancel*")</f>
        <v>0</v>
      </c>
      <c r="T88" s="73"/>
      <c r="U88" s="73"/>
      <c r="V88" s="77"/>
      <c r="W88" s="94">
        <f>SUMIFS('Raw Data'!$AI:$AI, 'Raw Data'!$AN:$AN,"&lt;=" &amp;DATE(LEFT($AV$3, 4), MONTH("1 " &amp; W$6 &amp; " " &amp; LEFT($AV$3, 4)) + 1, 0 ), 'Raw Data'!$AN:$AN,"&gt;" &amp;DATE(LEFT($AV$3, 4), MONTH("1 " &amp; W$6 &amp; " " &amp; LEFT($AV$3, 4)), 0 ), 'Raw Data'!$J:$J, $A76, 'Raw Data'!$H:$H, "Ear*", 'Raw Data'!$O:$O,""&amp;'Raw Data'!$B$1,'Raw Data'!$D:$D,"&lt;&gt;*ithdr*",'Raw Data'!$D:$D,"&lt;&gt;*ancel*",'Raw Data'!$P:$P,"--")
+
SUMIFS('Raw Data'!$AI:$AI, 'Raw Data'!$AN:$AN,"&lt;=" &amp;DATE(LEFT($AV$3, 4), MONTH("1 " &amp; W$6 &amp; " " &amp; LEFT($AV$3, 4)) + 1, 0 ), 'Raw Data'!$AN:$AN,"&gt;" &amp;DATE(LEFT($AV$3, 4), MONTH("1 " &amp; W$6 &amp; " " &amp; LEFT($AV$3, 4)), 0 ), 'Raw Data'!$J:$J, $A76, 'Raw Data'!$H:$H, "Ear*", 'Raw Data'!$P:$P,""&amp;'Raw Data'!$B$1,'Raw Data'!$D:$D,"&lt;&gt;*ithdr*",'Raw Data'!$D:$D,"&lt;&gt;*ancel*")</f>
        <v>0</v>
      </c>
      <c r="X88" s="73"/>
      <c r="Y88" s="73"/>
      <c r="Z88" s="77"/>
      <c r="AA88" s="94">
        <f>SUMIFS('Raw Data'!$AI:$AI, 'Raw Data'!$AN:$AN,"&lt;=" &amp;DATE(LEFT($AV$3, 4), MONTH("1 " &amp; AA$6 &amp; " " &amp; LEFT($AV$3, 4)) + 1, 0 ), 'Raw Data'!$AN:$AN,"&gt;" &amp;DATE(LEFT($AV$3, 4), MONTH("1 " &amp; AA$6 &amp; " " &amp; LEFT($AV$3, 4)), 0 ), 'Raw Data'!$J:$J, $A76, 'Raw Data'!$H:$H, "Ear*", 'Raw Data'!$O:$O,""&amp;'Raw Data'!$B$1,'Raw Data'!$D:$D,"&lt;&gt;*ithdr*",'Raw Data'!$D:$D,"&lt;&gt;*ancel*",'Raw Data'!$P:$P,"--")
+
SUMIFS('Raw Data'!$AI:$AI, 'Raw Data'!$AN:$AN,"&lt;=" &amp;DATE(LEFT($AV$3, 4), MONTH("1 " &amp; AA$6 &amp; " " &amp; LEFT($AV$3, 4)) + 1, 0 ), 'Raw Data'!$AN:$AN,"&gt;" &amp;DATE(LEFT($AV$3, 4), MONTH("1 " &amp; AA$6 &amp; " " &amp; LEFT($AV$3, 4)), 0 ), 'Raw Data'!$J:$J, $A76, 'Raw Data'!$H:$H, "Ear*", 'Raw Data'!$P:$P,""&amp;'Raw Data'!$B$1,'Raw Data'!$D:$D,"&lt;&gt;*ithdr*",'Raw Data'!$D:$D,"&lt;&gt;*ancel*")</f>
        <v>0</v>
      </c>
      <c r="AB88" s="73"/>
      <c r="AC88" s="73"/>
      <c r="AD88" s="77"/>
      <c r="AE88" s="94">
        <f>SUMIFS('Raw Data'!$AI:$AI, 'Raw Data'!$AN:$AN,"&lt;=" &amp;DATE(LEFT($AV$3, 4), MONTH("1 " &amp; AE$6 &amp; " " &amp; LEFT($AV$3, 4)) + 1, 0 ), 'Raw Data'!$AN:$AN,"&gt;" &amp;DATE(LEFT($AV$3, 4), MONTH("1 " &amp; AE$6 &amp; " " &amp; LEFT($AV$3, 4)), 0 ), 'Raw Data'!$J:$J, $A76, 'Raw Data'!$H:$H, "Ear*", 'Raw Data'!$O:$O,""&amp;'Raw Data'!$B$1,'Raw Data'!$D:$D,"&lt;&gt;*ithdr*",'Raw Data'!$D:$D,"&lt;&gt;*ancel*",'Raw Data'!$P:$P,"--")
+
SUMIFS('Raw Data'!$AI:$AI, 'Raw Data'!$AN:$AN,"&lt;=" &amp;DATE(LEFT($AV$3, 4), MONTH("1 " &amp; AE$6 &amp; " " &amp; LEFT($AV$3, 4)) + 1, 0 ), 'Raw Data'!$AN:$AN,"&gt;" &amp;DATE(LEFT($AV$3, 4), MONTH("1 " &amp; AE$6 &amp; " " &amp; LEFT($AV$3, 4)), 0 ), 'Raw Data'!$J:$J, $A76, 'Raw Data'!$H:$H, "Ear*", 'Raw Data'!$P:$P,""&amp;'Raw Data'!$B$1,'Raw Data'!$D:$D,"&lt;&gt;*ithdr*",'Raw Data'!$D:$D,"&lt;&gt;*ancel*")</f>
        <v>0</v>
      </c>
      <c r="AF88" s="73"/>
      <c r="AG88" s="73"/>
      <c r="AH88" s="77"/>
      <c r="AI88" s="94">
        <f>SUMIFS('Raw Data'!$AI:$AI, 'Raw Data'!$AN:$AN,"&lt;=" &amp;DATE(LEFT($AV$3, 4), MONTH("1 " &amp; AI$6 &amp; " " &amp; LEFT($AV$3, 4)) + 1, 0 ), 'Raw Data'!$AN:$AN,"&gt;" &amp;DATE(LEFT($AV$3, 4), MONTH("1 " &amp; AI$6 &amp; " " &amp; LEFT($AV$3, 4)), 0 ), 'Raw Data'!$J:$J, $A76, 'Raw Data'!$H:$H, "Ear*", 'Raw Data'!$O:$O,""&amp;'Raw Data'!$B$1,'Raw Data'!$D:$D,"&lt;&gt;*ithdr*",'Raw Data'!$D:$D,"&lt;&gt;*ancel*",'Raw Data'!$P:$P,"--")
+
SUMIFS('Raw Data'!$AI:$AI, 'Raw Data'!$AN:$AN,"&lt;=" &amp;DATE(LEFT($AV$3, 4), MONTH("1 " &amp; AI$6 &amp; " " &amp; LEFT($AV$3, 4)) + 1, 0 ), 'Raw Data'!$AN:$AN,"&gt;" &amp;DATE(LEFT($AV$3, 4), MONTH("1 " &amp; AI$6 &amp; " " &amp; LEFT($AV$3, 4)), 0 ), 'Raw Data'!$J:$J, $A76, 'Raw Data'!$H:$H, "Ear*", 'Raw Data'!$P:$P,""&amp;'Raw Data'!$B$1,'Raw Data'!$D:$D,"&lt;&gt;*ithdr*",'Raw Data'!$D:$D,"&lt;&gt;*ancel*")</f>
        <v>0</v>
      </c>
      <c r="AJ88" s="73"/>
      <c r="AK88" s="73"/>
      <c r="AL88" s="77"/>
      <c r="AM88" s="94">
        <f>SUMIFS('Raw Data'!$AI:$AI, 'Raw Data'!$AN:$AN,"&lt;=" &amp;DATE(LEFT($AV$3, 4), MONTH("1 " &amp; AM$6 &amp; " " &amp; LEFT($AV$3, 4)) + 1, 0 ), 'Raw Data'!$AN:$AN,"&gt;" &amp;DATE(LEFT($AV$3, 4), MONTH("1 " &amp; AM$6 &amp; " " &amp; LEFT($AV$3, 4)), 0 ), 'Raw Data'!$J:$J, $A76, 'Raw Data'!$H:$H, "Ear*", 'Raw Data'!$O:$O,""&amp;'Raw Data'!$B$1,'Raw Data'!$D:$D,"&lt;&gt;*ithdr*",'Raw Data'!$D:$D,"&lt;&gt;*ancel*",'Raw Data'!$P:$P,"--")
+
SUMIFS('Raw Data'!$AI:$AI, 'Raw Data'!$AN:$AN,"&lt;=" &amp;DATE(LEFT($AV$3, 4), MONTH("1 " &amp; AM$6 &amp; " " &amp; LEFT($AV$3, 4)) + 1, 0 ), 'Raw Data'!$AN:$AN,"&gt;" &amp;DATE(LEFT($AV$3, 4), MONTH("1 " &amp; AM$6 &amp; " " &amp; LEFT($AV$3, 4)), 0 ), 'Raw Data'!$J:$J, $A76, 'Raw Data'!$H:$H, "Ear*", 'Raw Data'!$P:$P,""&amp;'Raw Data'!$B$1,'Raw Data'!$D:$D,"&lt;&gt;*ithdr*",'Raw Data'!$D:$D,"&lt;&gt;*ancel*")</f>
        <v>0</v>
      </c>
      <c r="AN88" s="73"/>
      <c r="AO88" s="73"/>
      <c r="AP88" s="77"/>
      <c r="AQ88" s="94">
        <f>SUMIFS('Raw Data'!$AI:$AI, 'Raw Data'!$AN:$AN,"&lt;=" &amp;DATE(LEFT($AV$3, 4), MONTH("1 " &amp; AQ$6 &amp; " " &amp; LEFT($AV$3, 4)) + 1, 0 ), 'Raw Data'!$AN:$AN,"&gt;" &amp;DATE(LEFT($AV$3, 4), MONTH("1 " &amp; AQ$6 &amp; " " &amp; LEFT($AV$3, 4)), 0 ), 'Raw Data'!$J:$J, $A76, 'Raw Data'!$H:$H, "Ear*", 'Raw Data'!$O:$O,""&amp;'Raw Data'!$B$1,'Raw Data'!$D:$D,"&lt;&gt;*ithdr*",'Raw Data'!$D:$D,"&lt;&gt;*ancel*",'Raw Data'!$P:$P,"--")
+
SUMIFS('Raw Data'!$AI:$AI, 'Raw Data'!$AN:$AN,"&lt;=" &amp;DATE(LEFT($AV$3, 4), MONTH("1 " &amp; AQ$6 &amp; " " &amp; LEFT($AV$3, 4)) + 1, 0 ), 'Raw Data'!$AN:$AN,"&gt;" &amp;DATE(LEFT($AV$3, 4), MONTH("1 " &amp; AQ$6 &amp; " " &amp; LEFT($AV$3, 4)), 0 ), 'Raw Data'!$J:$J, $A76, 'Raw Data'!$H:$H, "Ear*", 'Raw Data'!$P:$P,""&amp;'Raw Data'!$B$1,'Raw Data'!$D:$D,"&lt;&gt;*ithdr*",'Raw Data'!$D:$D,"&lt;&gt;*ancel*")</f>
        <v>0</v>
      </c>
      <c r="AR88" s="73"/>
      <c r="AS88" s="73"/>
      <c r="AT88" s="77"/>
      <c r="AU88" s="94">
        <f>SUMIFS('Raw Data'!$AI:$AI, 'Raw Data'!$AN:$AN,"&lt;=" &amp;DATE(MID($AV$3, 15, 4), MONTH("1 " &amp; AU$6 &amp; " " &amp; MID($AV$3, 15, 4)) + 1, 0 ), 'Raw Data'!$AN:$AN,"&gt;" &amp;DATE(MID($AV$3, 15, 4), MONTH("1 " &amp; AU$6 &amp; " " &amp; MID($AV$3, 15, 4)), 0 ), 'Raw Data'!$J:$J, $A76, 'Raw Data'!$H:$H, "Ear*", 'Raw Data'!$O:$O,""&amp;'Raw Data'!$B$1,'Raw Data'!$D:$D,"&lt;&gt;*ithdr*",'Raw Data'!$D:$D,"&lt;&gt;*ancel*",'Raw Data'!$P:$P,"--")
+
SUMIFS('Raw Data'!$AI:$AI, 'Raw Data'!$AN:$AN,"&lt;=" &amp;DATE(MID($AV$3, 15, 4), MONTH("1 " &amp; AU$6 &amp; " " &amp; MID($AV$3, 15, 4)) + 1, 0 ), 'Raw Data'!$AN:$AN,"&gt;" &amp;DATE(MID($AV$3, 15, 4), MONTH("1 " &amp; AU$6 &amp; " " &amp; MID($AV$3, 15, 4)), 0 ), 'Raw Data'!$J:$J, $A76, 'Raw Data'!$H:$H, "Ear*", 'Raw Data'!$P:$P,""&amp;'Raw Data'!$B$1,'Raw Data'!$D:$D,"&lt;&gt;*ithdr*",'Raw Data'!$D:$D,"&lt;&gt;*ancel*")</f>
        <v>0</v>
      </c>
      <c r="AV88" s="73"/>
      <c r="AW88" s="73"/>
      <c r="AX88" s="77"/>
      <c r="AY88" s="94">
        <f>SUMIFS('Raw Data'!$AI:$AI, 'Raw Data'!$AN:$AN,"&lt;=" &amp;DATE(MID($AV$3, 15, 4), MONTH("1 " &amp; AY$6 &amp; " " &amp; MID($AV$3, 15, 4)) + 1, 0 ), 'Raw Data'!$AN:$AN,"&gt;" &amp;DATE(MID($AV$3, 15, 4), MONTH("1 " &amp; AY$6 &amp; " " &amp; MID($AV$3, 15, 4)), 0 ), 'Raw Data'!$J:$J, $A76, 'Raw Data'!$H:$H, "Ear*", 'Raw Data'!$O:$O,""&amp;'Raw Data'!$B$1,'Raw Data'!$D:$D,"&lt;&gt;*ithdr*",'Raw Data'!$D:$D,"&lt;&gt;*ancel*",'Raw Data'!$P:$P,"--")
+
SUMIFS('Raw Data'!$AI:$AI, 'Raw Data'!$AN:$AN,"&lt;=" &amp;DATE(MID($AV$3, 15, 4), MONTH("1 " &amp; AY$6 &amp; " " &amp; MID($AV$3, 15, 4)) + 1, 0 ), 'Raw Data'!$AN:$AN,"&gt;" &amp;DATE(MID($AV$3, 15, 4), MONTH("1 " &amp; AY$6 &amp; " " &amp; MID($AV$3, 15, 4)), 0 ), 'Raw Data'!$J:$J, $A76, 'Raw Data'!$H:$H, "Ear*", 'Raw Data'!$P:$P,""&amp;'Raw Data'!$B$1,'Raw Data'!$D:$D,"&lt;&gt;*ithdr*",'Raw Data'!$D:$D,"&lt;&gt;*ancel*")</f>
        <v>0</v>
      </c>
      <c r="AZ88" s="73"/>
      <c r="BA88" s="73"/>
      <c r="BB88" s="77"/>
      <c r="BC88" s="94">
        <f>SUMIFS('Raw Data'!$AI:$AI, 'Raw Data'!$AN:$AN,"&lt;=" &amp;DATE(MID($AV$3, 15, 4), MONTH("1 " &amp; BC$6 &amp; " " &amp; MID($AV$3, 15, 4)) + 1, 0 ), 'Raw Data'!$AN:$AN,"&gt;" &amp;DATE(MID($AV$3, 15, 4), MONTH("1 " &amp; BC$6 &amp; " " &amp; MID($AV$3, 15, 4)), 0 ), 'Raw Data'!$J:$J, $A76, 'Raw Data'!$H:$H, "Ear*", 'Raw Data'!$O:$O,""&amp;'Raw Data'!$B$1,'Raw Data'!$D:$D,"&lt;&gt;*ithdr*",'Raw Data'!$D:$D,"&lt;&gt;*ancel*",'Raw Data'!$P:$P,"--")
+
SUMIFS('Raw Data'!$AI:$AI, 'Raw Data'!$AN:$AN,"&lt;=" &amp;DATE(MID($AV$3, 15, 4), MONTH("1 " &amp; BC$6 &amp; " " &amp; MID($AV$3, 15, 4)) + 1, 0 ), 'Raw Data'!$AN:$AN,"&gt;" &amp;DATE(MID($AV$3, 15, 4), MONTH("1 " &amp; BC$6 &amp; " " &amp; MID($AV$3, 15, 4)), 0 ), 'Raw Data'!$J:$J, $A76, 'Raw Data'!$H:$H, "Ear*", 'Raw Data'!$P:$P,""&amp;'Raw Data'!$B$1,'Raw Data'!$D:$D,"&lt;&gt;*ithdr*",'Raw Data'!$D:$D,"&lt;&gt;*ancel*")</f>
        <v>0</v>
      </c>
      <c r="BD88" s="73"/>
      <c r="BE88" s="73"/>
      <c r="BF88" s="77"/>
    </row>
    <row r="89" ht="12.75" customHeight="1">
      <c r="A89" s="114" t="s">
        <v>207</v>
      </c>
      <c r="B89" s="73"/>
      <c r="C89" s="73"/>
      <c r="D89" s="73"/>
      <c r="E89" s="73"/>
      <c r="F89" s="73"/>
      <c r="G89" s="73"/>
      <c r="H89" s="73"/>
      <c r="I89" s="73"/>
      <c r="J89" s="77"/>
      <c r="K89" s="94">
        <f>SUMIFS('Raw Data'!$AI:$AI, 'Raw Data'!$AN:$AN,"&lt;=" &amp;DATE(LEFT($AV$3, 4), MONTH("1 " &amp; K$6 &amp; " " &amp; LEFT($AV$3, 4)) + 1, 0 ), 'Raw Data'!$AN:$AN,"&gt;" &amp;DATE(LEFT($AV$3, 4), MONTH("1 " &amp; K$6 &amp; " " &amp; LEFT($AV$3, 4)), 0 ), 'Raw Data'!$J:$J, $A76, 'Raw Data'!$H:$H, "Non*", 'Raw Data'!$O:$O,""&amp;'Raw Data'!$B$1,'Raw Data'!$D:$D,"&lt;&gt;*ithdr*",'Raw Data'!$D:$D,"&lt;&gt;*ancel*",'Raw Data'!$P:$P,"--")
+
SUMIFS('Raw Data'!$AI:$AI, 'Raw Data'!$AN:$AN,"&lt;=" &amp;DATE(LEFT($AV$3, 4), MONTH("1 " &amp; K$6 &amp; " " &amp; LEFT($AV$3, 4)) + 1, 0 ), 'Raw Data'!$AN:$AN,"&gt;" &amp;DATE(LEFT($AV$3, 4), MONTH("1 " &amp; K$6 &amp; " " &amp; LEFT($AV$3, 4)), 0 ), 'Raw Data'!$J:$J, $A76, 'Raw Data'!$H:$H, "Non*", 'Raw Data'!$P:$P,""&amp;'Raw Data'!$B$1,'Raw Data'!$D:$D,"&lt;&gt;*ithdr*",'Raw Data'!$D:$D,"&lt;&gt;*ancel*")</f>
        <v>0</v>
      </c>
      <c r="L89" s="73"/>
      <c r="M89" s="73"/>
      <c r="N89" s="77"/>
      <c r="O89" s="94">
        <f>SUMIFS('Raw Data'!$AI:$AI, 'Raw Data'!$AN:$AN,"&lt;=" &amp;DATE(LEFT($AV$3, 4), MONTH("1 " &amp; O$6 &amp; " " &amp; LEFT($AV$3, 4)) + 1, 0 ), 'Raw Data'!$AN:$AN,"&gt;" &amp;DATE(LEFT($AV$3, 4), MONTH("1 " &amp; O$6 &amp; " " &amp; LEFT($AV$3, 4)), 0 ), 'Raw Data'!$J:$J, $A76, 'Raw Data'!$H:$H, "Non*", 'Raw Data'!$O:$O,""&amp;'Raw Data'!$B$1,'Raw Data'!$D:$D,"&lt;&gt;*ithdr*",'Raw Data'!$D:$D,"&lt;&gt;*ancel*",'Raw Data'!$P:$P,"--")
+
SUMIFS('Raw Data'!$AI:$AI, 'Raw Data'!$AN:$AN,"&lt;=" &amp;DATE(LEFT($AV$3, 4), MONTH("1 " &amp; O$6 &amp; " " &amp; LEFT($AV$3, 4)) + 1, 0 ), 'Raw Data'!$AN:$AN,"&gt;" &amp;DATE(LEFT($AV$3, 4), MONTH("1 " &amp; O$6 &amp; " " &amp; LEFT($AV$3, 4)), 0 ), 'Raw Data'!$J:$J, $A76, 'Raw Data'!$H:$H, "Non*", 'Raw Data'!$P:$P,""&amp;'Raw Data'!$B$1,'Raw Data'!$D:$D,"&lt;&gt;*ithdr*",'Raw Data'!$D:$D,"&lt;&gt;*ancel*")</f>
        <v>0</v>
      </c>
      <c r="P89" s="73"/>
      <c r="Q89" s="73"/>
      <c r="R89" s="77"/>
      <c r="S89" s="94">
        <f>SUMIFS('Raw Data'!$AI:$AI, 'Raw Data'!$AN:$AN,"&lt;=" &amp;DATE(LEFT($AV$3, 4), MONTH("1 " &amp; S$6 &amp; " " &amp; LEFT($AV$3, 4)) + 1, 0 ), 'Raw Data'!$AN:$AN,"&gt;" &amp;DATE(LEFT($AV$3, 4), MONTH("1 " &amp; S$6 &amp; " " &amp; LEFT($AV$3, 4)), 0 ), 'Raw Data'!$J:$J, $A76, 'Raw Data'!$H:$H, "Non*", 'Raw Data'!$O:$O,""&amp;'Raw Data'!$B$1,'Raw Data'!$D:$D,"&lt;&gt;*ithdr*",'Raw Data'!$D:$D,"&lt;&gt;*ancel*",'Raw Data'!$P:$P,"--")
+
SUMIFS('Raw Data'!$AI:$AI, 'Raw Data'!$AN:$AN,"&lt;=" &amp;DATE(LEFT($AV$3, 4), MONTH("1 " &amp; S$6 &amp; " " &amp; LEFT($AV$3, 4)) + 1, 0 ), 'Raw Data'!$AN:$AN,"&gt;" &amp;DATE(LEFT($AV$3, 4), MONTH("1 " &amp; S$6 &amp; " " &amp; LEFT($AV$3, 4)), 0 ), 'Raw Data'!$J:$J, $A76, 'Raw Data'!$H:$H, "Non*", 'Raw Data'!$P:$P,""&amp;'Raw Data'!$B$1,'Raw Data'!$D:$D,"&lt;&gt;*ithdr*",'Raw Data'!$D:$D,"&lt;&gt;*ancel*")</f>
        <v>0</v>
      </c>
      <c r="T89" s="73"/>
      <c r="U89" s="73"/>
      <c r="V89" s="77"/>
      <c r="W89" s="94">
        <f>SUMIFS('Raw Data'!$AI:$AI, 'Raw Data'!$AN:$AN,"&lt;=" &amp;DATE(LEFT($AV$3, 4), MONTH("1 " &amp; W$6 &amp; " " &amp; LEFT($AV$3, 4)) + 1, 0 ), 'Raw Data'!$AN:$AN,"&gt;" &amp;DATE(LEFT($AV$3, 4), MONTH("1 " &amp; W$6 &amp; " " &amp; LEFT($AV$3, 4)), 0 ), 'Raw Data'!$J:$J, $A76, 'Raw Data'!$H:$H, "Non*", 'Raw Data'!$O:$O,""&amp;'Raw Data'!$B$1,'Raw Data'!$D:$D,"&lt;&gt;*ithdr*",'Raw Data'!$D:$D,"&lt;&gt;*ancel*",'Raw Data'!$P:$P,"--")
+
SUMIFS('Raw Data'!$AI:$AI, 'Raw Data'!$AN:$AN,"&lt;=" &amp;DATE(LEFT($AV$3, 4), MONTH("1 " &amp; W$6 &amp; " " &amp; LEFT($AV$3, 4)) + 1, 0 ), 'Raw Data'!$AN:$AN,"&gt;" &amp;DATE(LEFT($AV$3, 4), MONTH("1 " &amp; W$6 &amp; " " &amp; LEFT($AV$3, 4)), 0 ), 'Raw Data'!$J:$J, $A76, 'Raw Data'!$H:$H, "Non*", 'Raw Data'!$P:$P,""&amp;'Raw Data'!$B$1,'Raw Data'!$D:$D,"&lt;&gt;*ithdr*",'Raw Data'!$D:$D,"&lt;&gt;*ancel*")</f>
        <v>0</v>
      </c>
      <c r="X89" s="73"/>
      <c r="Y89" s="73"/>
      <c r="Z89" s="77"/>
      <c r="AA89" s="94">
        <f>SUMIFS('Raw Data'!$AI:$AI, 'Raw Data'!$AN:$AN,"&lt;=" &amp;DATE(LEFT($AV$3, 4), MONTH("1 " &amp; AA$6 &amp; " " &amp; LEFT($AV$3, 4)) + 1, 0 ), 'Raw Data'!$AN:$AN,"&gt;" &amp;DATE(LEFT($AV$3, 4), MONTH("1 " &amp; AA$6 &amp; " " &amp; LEFT($AV$3, 4)), 0 ), 'Raw Data'!$J:$J, $A76, 'Raw Data'!$H:$H, "Non*", 'Raw Data'!$O:$O,""&amp;'Raw Data'!$B$1,'Raw Data'!$D:$D,"&lt;&gt;*ithdr*",'Raw Data'!$D:$D,"&lt;&gt;*ancel*",'Raw Data'!$P:$P,"--")
+
SUMIFS('Raw Data'!$AI:$AI, 'Raw Data'!$AN:$AN,"&lt;=" &amp;DATE(LEFT($AV$3, 4), MONTH("1 " &amp; AA$6 &amp; " " &amp; LEFT($AV$3, 4)) + 1, 0 ), 'Raw Data'!$AN:$AN,"&gt;" &amp;DATE(LEFT($AV$3, 4), MONTH("1 " &amp; AA$6 &amp; " " &amp; LEFT($AV$3, 4)), 0 ), 'Raw Data'!$J:$J, $A76, 'Raw Data'!$H:$H, "Non*", 'Raw Data'!$P:$P,""&amp;'Raw Data'!$B$1,'Raw Data'!$D:$D,"&lt;&gt;*ithdr*",'Raw Data'!$D:$D,"&lt;&gt;*ancel*")</f>
        <v>0</v>
      </c>
      <c r="AB89" s="73"/>
      <c r="AC89" s="73"/>
      <c r="AD89" s="77"/>
      <c r="AE89" s="94">
        <f>SUMIFS('Raw Data'!$AI:$AI, 'Raw Data'!$AN:$AN,"&lt;=" &amp;DATE(LEFT($AV$3, 4), MONTH("1 " &amp; AE$6 &amp; " " &amp; LEFT($AV$3, 4)) + 1, 0 ), 'Raw Data'!$AN:$AN,"&gt;" &amp;DATE(LEFT($AV$3, 4), MONTH("1 " &amp; AE$6 &amp; " " &amp; LEFT($AV$3, 4)), 0 ), 'Raw Data'!$J:$J, $A76, 'Raw Data'!$H:$H, "Non*", 'Raw Data'!$O:$O,""&amp;'Raw Data'!$B$1,'Raw Data'!$D:$D,"&lt;&gt;*ithdr*",'Raw Data'!$D:$D,"&lt;&gt;*ancel*",'Raw Data'!$P:$P,"--")
+
SUMIFS('Raw Data'!$AI:$AI, 'Raw Data'!$AN:$AN,"&lt;=" &amp;DATE(LEFT($AV$3, 4), MONTH("1 " &amp; AE$6 &amp; " " &amp; LEFT($AV$3, 4)) + 1, 0 ), 'Raw Data'!$AN:$AN,"&gt;" &amp;DATE(LEFT($AV$3, 4), MONTH("1 " &amp; AE$6 &amp; " " &amp; LEFT($AV$3, 4)), 0 ), 'Raw Data'!$J:$J, $A76, 'Raw Data'!$H:$H, "Non*", 'Raw Data'!$P:$P,""&amp;'Raw Data'!$B$1,'Raw Data'!$D:$D,"&lt;&gt;*ithdr*",'Raw Data'!$D:$D,"&lt;&gt;*ancel*")</f>
        <v>0</v>
      </c>
      <c r="AF89" s="73"/>
      <c r="AG89" s="73"/>
      <c r="AH89" s="77"/>
      <c r="AI89" s="94">
        <f>SUMIFS('Raw Data'!$AI:$AI, 'Raw Data'!$AN:$AN,"&lt;=" &amp;DATE(LEFT($AV$3, 4), MONTH("1 " &amp; AI$6 &amp; " " &amp; LEFT($AV$3, 4)) + 1, 0 ), 'Raw Data'!$AN:$AN,"&gt;" &amp;DATE(LEFT($AV$3, 4), MONTH("1 " &amp; AI$6 &amp; " " &amp; LEFT($AV$3, 4)), 0 ), 'Raw Data'!$J:$J, $A76, 'Raw Data'!$H:$H, "Non*", 'Raw Data'!$O:$O,""&amp;'Raw Data'!$B$1,'Raw Data'!$D:$D,"&lt;&gt;*ithdr*",'Raw Data'!$D:$D,"&lt;&gt;*ancel*",'Raw Data'!$P:$P,"--")
+
SUMIFS('Raw Data'!$AI:$AI, 'Raw Data'!$AN:$AN,"&lt;=" &amp;DATE(LEFT($AV$3, 4), MONTH("1 " &amp; AI$6 &amp; " " &amp; LEFT($AV$3, 4)) + 1, 0 ), 'Raw Data'!$AN:$AN,"&gt;" &amp;DATE(LEFT($AV$3, 4), MONTH("1 " &amp; AI$6 &amp; " " &amp; LEFT($AV$3, 4)), 0 ), 'Raw Data'!$J:$J, $A76, 'Raw Data'!$H:$H, "Non*", 'Raw Data'!$P:$P,""&amp;'Raw Data'!$B$1,'Raw Data'!$D:$D,"&lt;&gt;*ithdr*",'Raw Data'!$D:$D,"&lt;&gt;*ancel*")</f>
        <v>0</v>
      </c>
      <c r="AJ89" s="73"/>
      <c r="AK89" s="73"/>
      <c r="AL89" s="77"/>
      <c r="AM89" s="94">
        <f>SUMIFS('Raw Data'!$AI:$AI, 'Raw Data'!$AN:$AN,"&lt;=" &amp;DATE(LEFT($AV$3, 4), MONTH("1 " &amp; AM$6 &amp; " " &amp; LEFT($AV$3, 4)) + 1, 0 ), 'Raw Data'!$AN:$AN,"&gt;" &amp;DATE(LEFT($AV$3, 4), MONTH("1 " &amp; AM$6 &amp; " " &amp; LEFT($AV$3, 4)), 0 ), 'Raw Data'!$J:$J, $A76, 'Raw Data'!$H:$H, "Non*", 'Raw Data'!$O:$O,""&amp;'Raw Data'!$B$1,'Raw Data'!$D:$D,"&lt;&gt;*ithdr*",'Raw Data'!$D:$D,"&lt;&gt;*ancel*",'Raw Data'!$P:$P,"--")
+
SUMIFS('Raw Data'!$AI:$AI, 'Raw Data'!$AN:$AN,"&lt;=" &amp;DATE(LEFT($AV$3, 4), MONTH("1 " &amp; AM$6 &amp; " " &amp; LEFT($AV$3, 4)) + 1, 0 ), 'Raw Data'!$AN:$AN,"&gt;" &amp;DATE(LEFT($AV$3, 4), MONTH("1 " &amp; AM$6 &amp; " " &amp; LEFT($AV$3, 4)), 0 ), 'Raw Data'!$J:$J, $A76, 'Raw Data'!$H:$H, "Non*", 'Raw Data'!$P:$P,""&amp;'Raw Data'!$B$1,'Raw Data'!$D:$D,"&lt;&gt;*ithdr*",'Raw Data'!$D:$D,"&lt;&gt;*ancel*")</f>
        <v>0</v>
      </c>
      <c r="AN89" s="73"/>
      <c r="AO89" s="73"/>
      <c r="AP89" s="77"/>
      <c r="AQ89" s="94">
        <f>SUMIFS('Raw Data'!$AI:$AI, 'Raw Data'!$AN:$AN,"&lt;=" &amp;DATE(LEFT($AV$3, 4), MONTH("1 " &amp; AQ$6 &amp; " " &amp; LEFT($AV$3, 4)) + 1, 0 ), 'Raw Data'!$AN:$AN,"&gt;" &amp;DATE(LEFT($AV$3, 4), MONTH("1 " &amp; AQ$6 &amp; " " &amp; LEFT($AV$3, 4)), 0 ), 'Raw Data'!$J:$J, $A76, 'Raw Data'!$H:$H, "Non*", 'Raw Data'!$O:$O,""&amp;'Raw Data'!$B$1,'Raw Data'!$D:$D,"&lt;&gt;*ithdr*",'Raw Data'!$D:$D,"&lt;&gt;*ancel*",'Raw Data'!$P:$P,"--")
+
SUMIFS('Raw Data'!$AI:$AI, 'Raw Data'!$AN:$AN,"&lt;=" &amp;DATE(LEFT($AV$3, 4), MONTH("1 " &amp; AQ$6 &amp; " " &amp; LEFT($AV$3, 4)) + 1, 0 ), 'Raw Data'!$AN:$AN,"&gt;" &amp;DATE(LEFT($AV$3, 4), MONTH("1 " &amp; AQ$6 &amp; " " &amp; LEFT($AV$3, 4)), 0 ), 'Raw Data'!$J:$J, $A76, 'Raw Data'!$H:$H, "Non*", 'Raw Data'!$P:$P,""&amp;'Raw Data'!$B$1,'Raw Data'!$D:$D,"&lt;&gt;*ithdr*",'Raw Data'!$D:$D,"&lt;&gt;*ancel*")</f>
        <v>0</v>
      </c>
      <c r="AR89" s="73"/>
      <c r="AS89" s="73"/>
      <c r="AT89" s="77"/>
      <c r="AU89" s="94">
        <f>SUMIFS('Raw Data'!$AI:$AI, 'Raw Data'!$AN:$AN,"&lt;=" &amp;DATE(MID($AV$3, 15, 4), MONTH("1 " &amp; AU$6 &amp; " " &amp; MID($AV$3, 15, 4)) + 1, 0 ), 'Raw Data'!$AN:$AN,"&gt;" &amp;DATE(MID($AV$3, 15, 4), MONTH("1 " &amp; AU$6 &amp; " " &amp; MID($AV$3, 15, 4)), 0 ), 'Raw Data'!$J:$J, $A76, 'Raw Data'!$H:$H, "Non*", 'Raw Data'!$O:$O,""&amp;'Raw Data'!$B$1,'Raw Data'!$D:$D,"&lt;&gt;*ithdr*",'Raw Data'!$D:$D,"&lt;&gt;*ancel*",'Raw Data'!$P:$P,"--")
+
SUMIFS('Raw Data'!$AI:$AI, 'Raw Data'!$AN:$AN,"&lt;=" &amp;DATE(MID($AV$3, 15, 4), MONTH("1 " &amp; AU$6 &amp; " " &amp; MID($AV$3, 15, 4)) + 1, 0 ), 'Raw Data'!$AN:$AN,"&gt;" &amp;DATE(MID($AV$3, 15, 4), MONTH("1 " &amp; AU$6 &amp; " " &amp; MID($AV$3, 15, 4)), 0 ), 'Raw Data'!$J:$J, $A76, 'Raw Data'!$H:$H, "Non*", 'Raw Data'!$P:$P,""&amp;'Raw Data'!$B$1,'Raw Data'!$D:$D,"&lt;&gt;*ithdr*",'Raw Data'!$D:$D,"&lt;&gt;*ancel*")</f>
        <v>0</v>
      </c>
      <c r="AV89" s="73"/>
      <c r="AW89" s="73"/>
      <c r="AX89" s="77"/>
      <c r="AY89" s="94">
        <f>SUMIFS('Raw Data'!$AI:$AI, 'Raw Data'!$AN:$AN,"&lt;=" &amp;DATE(MID($AV$3, 15, 4), MONTH("1 " &amp; AY$6 &amp; " " &amp; MID($AV$3, 15, 4)) + 1, 0 ), 'Raw Data'!$AN:$AN,"&gt;" &amp;DATE(MID($AV$3, 15, 4), MONTH("1 " &amp; AY$6 &amp; " " &amp; MID($AV$3, 15, 4)), 0 ), 'Raw Data'!$J:$J, $A76, 'Raw Data'!$H:$H, "Non*", 'Raw Data'!$O:$O,""&amp;'Raw Data'!$B$1,'Raw Data'!$D:$D,"&lt;&gt;*ithdr*",'Raw Data'!$D:$D,"&lt;&gt;*ancel*",'Raw Data'!$P:$P,"--")
+
SUMIFS('Raw Data'!$AI:$AI, 'Raw Data'!$AN:$AN,"&lt;=" &amp;DATE(MID($AV$3, 15, 4), MONTH("1 " &amp; AY$6 &amp; " " &amp; MID($AV$3, 15, 4)) + 1, 0 ), 'Raw Data'!$AN:$AN,"&gt;" &amp;DATE(MID($AV$3, 15, 4), MONTH("1 " &amp; AY$6 &amp; " " &amp; MID($AV$3, 15, 4)), 0 ), 'Raw Data'!$J:$J, $A76, 'Raw Data'!$H:$H, "Non*", 'Raw Data'!$P:$P,""&amp;'Raw Data'!$B$1,'Raw Data'!$D:$D,"&lt;&gt;*ithdr*",'Raw Data'!$D:$D,"&lt;&gt;*ancel*")</f>
        <v>0</v>
      </c>
      <c r="AZ89" s="73"/>
      <c r="BA89" s="73"/>
      <c r="BB89" s="77"/>
      <c r="BC89" s="94">
        <f>SUMIFS('Raw Data'!$AI:$AI, 'Raw Data'!$AN:$AN,"&lt;=" &amp;DATE(MID($AV$3, 15, 4), MONTH("1 " &amp; BC$6 &amp; " " &amp; MID($AV$3, 15, 4)) + 1, 0 ), 'Raw Data'!$AN:$AN,"&gt;" &amp;DATE(MID($AV$3, 15, 4), MONTH("1 " &amp; BC$6 &amp; " " &amp; MID($AV$3, 15, 4)), 0 ), 'Raw Data'!$J:$J, $A76, 'Raw Data'!$H:$H, "Non*", 'Raw Data'!$O:$O,""&amp;'Raw Data'!$B$1,'Raw Data'!$D:$D,"&lt;&gt;*ithdr*",'Raw Data'!$D:$D,"&lt;&gt;*ancel*",'Raw Data'!$P:$P,"--")
+
SUMIFS('Raw Data'!$AI:$AI, 'Raw Data'!$AN:$AN,"&lt;=" &amp;DATE(MID($AV$3, 15, 4), MONTH("1 " &amp; BC$6 &amp; " " &amp; MID($AV$3, 15, 4)) + 1, 0 ), 'Raw Data'!$AN:$AN,"&gt;" &amp;DATE(MID($AV$3, 15, 4), MONTH("1 " &amp; BC$6 &amp; " " &amp; MID($AV$3, 15, 4)), 0 ), 'Raw Data'!$J:$J, $A76, 'Raw Data'!$H:$H, "Non*", 'Raw Data'!$P:$P,""&amp;'Raw Data'!$B$1,'Raw Data'!$D:$D,"&lt;&gt;*ithdr*",'Raw Data'!$D:$D,"&lt;&gt;*ancel*")</f>
        <v>0</v>
      </c>
      <c r="BD89" s="73"/>
      <c r="BE89" s="73"/>
      <c r="BF89" s="77"/>
    </row>
    <row r="90" ht="12.75" customHeight="1">
      <c r="A90" s="75" t="s">
        <v>208</v>
      </c>
      <c r="B90" s="73"/>
      <c r="C90" s="73"/>
      <c r="D90" s="73"/>
      <c r="E90" s="73"/>
      <c r="F90" s="73"/>
      <c r="G90" s="73"/>
      <c r="H90" s="73"/>
      <c r="I90" s="73"/>
      <c r="J90" s="77"/>
      <c r="K90" s="113">
        <f>COUNTIFS( 'Raw Data'!$AM:$AM,"&lt;=" &amp;DATE(LEFT($AV$3, 4), MONTH("1 " &amp; K$6 &amp; " " &amp; LEFT($AV$3, 4)) + 1, 0 ), 'Raw Data'!$AM:$AM,"&gt;" &amp;DATE(LEFT($AV$3, 4), MONTH("1 " &amp; K$6 &amp; " " &amp; LEFT($AV$3, 4)), 0 ), 'Raw Data'!$J:$J, $A76, 'Raw Data'!$O:$O,""&amp;'Raw Data'!$B$1,'Raw Data'!$D:$D,"&lt;&gt;*ithdr*",'Raw Data'!$D:$D,"&lt;&gt;*aitin*", 'Raw Data'!$D:$D,"&lt;&gt;*ancel*",'Raw Data'!$P:$P,"--")
+
COUNTIFS( 'Raw Data'!$AM:$AM,"&lt;=" &amp;DATE(LEFT($AV$3, 4), MONTH("1 " &amp; K$6 &amp; " " &amp; LEFT($AV$3, 4)) + 1, 0 ), 'Raw Data'!$AM:$AM,"&gt;" &amp;DATE(LEFT($AV$3, 4), MONTH("1 " &amp; K$6 &amp; " " &amp; LEFT($AV$3, 4)), 0 ), 'Raw Data'!$J:$J, $A76, 'Raw Data'!$P:$P,""&amp;'Raw Data'!$B$1,'Raw Data'!$D:$D,"&lt;&gt;*ithdr*", 'Raw Data'!$D:$D,"&lt;&gt;*aitin*", 'Raw Data'!$D:$D,"&lt;&gt;*ancel*")</f>
        <v>0</v>
      </c>
      <c r="L90" s="73"/>
      <c r="M90" s="73"/>
      <c r="N90" s="77"/>
      <c r="O90" s="113">
        <f>COUNTIFS( 'Raw Data'!$AM:$AM,"&lt;=" &amp;DATE(LEFT($AV$3, 4), MONTH("1 " &amp; O$6 &amp; " " &amp; LEFT($AV$3, 4)) + 1, 0 ), 'Raw Data'!$AM:$AM,"&gt;" &amp;DATE(LEFT($AV$3, 4), MONTH("1 " &amp; O$6 &amp; " " &amp; LEFT($AV$3, 4)), 0 ), 'Raw Data'!$J:$J, $A76, 'Raw Data'!$O:$O,""&amp;'Raw Data'!$B$1,'Raw Data'!$D:$D,"&lt;&gt;*ithdr*",'Raw Data'!$D:$D,"&lt;&gt;*aitin*", 'Raw Data'!$D:$D,"&lt;&gt;*ancel*",'Raw Data'!$P:$P,"--")
+
COUNTIFS( 'Raw Data'!$AM:$AM,"&lt;=" &amp;DATE(LEFT($AV$3, 4), MONTH("1 " &amp; O$6 &amp; " " &amp; LEFT($AV$3, 4)) + 1, 0 ), 'Raw Data'!$AM:$AM,"&gt;" &amp;DATE(LEFT($AV$3, 4), MONTH("1 " &amp; O$6 &amp; " " &amp; LEFT($AV$3, 4)), 0 ), 'Raw Data'!$J:$J, $A76, 'Raw Data'!$P:$P,""&amp;'Raw Data'!$B$1,'Raw Data'!$D:$D,"&lt;&gt;*ithdr*", 'Raw Data'!$D:$D,"&lt;&gt;*aitin*", 'Raw Data'!$D:$D,"&lt;&gt;*ancel*")</f>
        <v>0</v>
      </c>
      <c r="P90" s="73"/>
      <c r="Q90" s="73"/>
      <c r="R90" s="77"/>
      <c r="S90" s="113">
        <f>COUNTIFS( 'Raw Data'!$AM:$AM,"&lt;=" &amp;DATE(LEFT($AV$3, 4), MONTH("1 " &amp; S$6 &amp; " " &amp; LEFT($AV$3, 4)) + 1, 0 ), 'Raw Data'!$AM:$AM,"&gt;" &amp;DATE(LEFT($AV$3, 4), MONTH("1 " &amp; S$6 &amp; " " &amp; LEFT($AV$3, 4)), 0 ), 'Raw Data'!$J:$J, $A76, 'Raw Data'!$O:$O,""&amp;'Raw Data'!$B$1,'Raw Data'!$D:$D,"&lt;&gt;*ithdr*",'Raw Data'!$D:$D,"&lt;&gt;*aitin*", 'Raw Data'!$D:$D,"&lt;&gt;*ancel*",'Raw Data'!$P:$P,"--")
+
COUNTIFS( 'Raw Data'!$AM:$AM,"&lt;=" &amp;DATE(LEFT($AV$3, 4), MONTH("1 " &amp; S$6 &amp; " " &amp; LEFT($AV$3, 4)) + 1, 0 ), 'Raw Data'!$AM:$AM,"&gt;" &amp;DATE(LEFT($AV$3, 4), MONTH("1 " &amp; S$6 &amp; " " &amp; LEFT($AV$3, 4)), 0 ), 'Raw Data'!$J:$J, $A76, 'Raw Data'!$P:$P,""&amp;'Raw Data'!$B$1,'Raw Data'!$D:$D,"&lt;&gt;*ithdr*", 'Raw Data'!$D:$D,"&lt;&gt;*aitin*", 'Raw Data'!$D:$D,"&lt;&gt;*ancel*")</f>
        <v>0</v>
      </c>
      <c r="T90" s="73"/>
      <c r="U90" s="73"/>
      <c r="V90" s="77"/>
      <c r="W90" s="113">
        <f>COUNTIFS( 'Raw Data'!$AM:$AM,"&lt;=" &amp;DATE(LEFT($AV$3, 4), MONTH("1 " &amp; W$6 &amp; " " &amp; LEFT($AV$3, 4)) + 1, 0 ), 'Raw Data'!$AM:$AM,"&gt;" &amp;DATE(LEFT($AV$3, 4), MONTH("1 " &amp; W$6 &amp; " " &amp; LEFT($AV$3, 4)), 0 ), 'Raw Data'!$J:$J, $A76, 'Raw Data'!$O:$O,""&amp;'Raw Data'!$B$1,'Raw Data'!$D:$D,"&lt;&gt;*ithdr*",'Raw Data'!$D:$D,"&lt;&gt;*aitin*", 'Raw Data'!$D:$D,"&lt;&gt;*ancel*",'Raw Data'!$P:$P,"--")
+
COUNTIFS( 'Raw Data'!$AM:$AM,"&lt;=" &amp;DATE(LEFT($AV$3, 4), MONTH("1 " &amp; W$6 &amp; " " &amp; LEFT($AV$3, 4)) + 1, 0 ), 'Raw Data'!$AM:$AM,"&gt;" &amp;DATE(LEFT($AV$3, 4), MONTH("1 " &amp; W$6 &amp; " " &amp; LEFT($AV$3, 4)), 0 ), 'Raw Data'!$J:$J, $A76, 'Raw Data'!$P:$P,""&amp;'Raw Data'!$B$1,'Raw Data'!$D:$D,"&lt;&gt;*ithdr*", 'Raw Data'!$D:$D,"&lt;&gt;*aitin*", 'Raw Data'!$D:$D,"&lt;&gt;*ancel*")</f>
        <v>0</v>
      </c>
      <c r="X90" s="73"/>
      <c r="Y90" s="73"/>
      <c r="Z90" s="77"/>
      <c r="AA90" s="113">
        <f>COUNTIFS( 'Raw Data'!$AM:$AM,"&lt;=" &amp;DATE(LEFT($AV$3, 4), MONTH("1 " &amp; AA$6 &amp; " " &amp; LEFT($AV$3, 4)) + 1, 0 ), 'Raw Data'!$AM:$AM,"&gt;" &amp;DATE(LEFT($AV$3, 4), MONTH("1 " &amp; AA$6 &amp; " " &amp; LEFT($AV$3, 4)), 0 ), 'Raw Data'!$J:$J, $A76, 'Raw Data'!$O:$O,""&amp;'Raw Data'!$B$1,'Raw Data'!$D:$D,"&lt;&gt;*ithdr*",'Raw Data'!$D:$D,"&lt;&gt;*aitin*", 'Raw Data'!$D:$D,"&lt;&gt;*ancel*",'Raw Data'!$P:$P,"--")
+
COUNTIFS( 'Raw Data'!$AM:$AM,"&lt;=" &amp;DATE(LEFT($AV$3, 4), MONTH("1 " &amp; AA$6 &amp; " " &amp; LEFT($AV$3, 4)) + 1, 0 ), 'Raw Data'!$AM:$AM,"&gt;" &amp;DATE(LEFT($AV$3, 4), MONTH("1 " &amp; AA$6 &amp; " " &amp; LEFT($AV$3, 4)), 0 ), 'Raw Data'!$J:$J, $A76, 'Raw Data'!$P:$P,""&amp;'Raw Data'!$B$1,'Raw Data'!$D:$D,"&lt;&gt;*ithdr*", 'Raw Data'!$D:$D,"&lt;&gt;*aitin*", 'Raw Data'!$D:$D,"&lt;&gt;*ancel*")</f>
        <v>0</v>
      </c>
      <c r="AB90" s="73"/>
      <c r="AC90" s="73"/>
      <c r="AD90" s="77"/>
      <c r="AE90" s="113">
        <f>COUNTIFS( 'Raw Data'!$AM:$AM,"&lt;=" &amp;DATE(LEFT($AV$3, 4), MONTH("1 " &amp; AE$6 &amp; " " &amp; LEFT($AV$3, 4)) + 1, 0 ), 'Raw Data'!$AM:$AM,"&gt;" &amp;DATE(LEFT($AV$3, 4), MONTH("1 " &amp; AE$6 &amp; " " &amp; LEFT($AV$3, 4)), 0 ), 'Raw Data'!$J:$J, $A76, 'Raw Data'!$O:$O,""&amp;'Raw Data'!$B$1,'Raw Data'!$D:$D,"&lt;&gt;*ithdr*",'Raw Data'!$D:$D,"&lt;&gt;*aitin*", 'Raw Data'!$D:$D,"&lt;&gt;*ancel*",'Raw Data'!$P:$P,"--")
+
COUNTIFS( 'Raw Data'!$AM:$AM,"&lt;=" &amp;DATE(LEFT($AV$3, 4), MONTH("1 " &amp; AE$6 &amp; " " &amp; LEFT($AV$3, 4)) + 1, 0 ), 'Raw Data'!$AM:$AM,"&gt;" &amp;DATE(LEFT($AV$3, 4), MONTH("1 " &amp; AE$6 &amp; " " &amp; LEFT($AV$3, 4)), 0 ), 'Raw Data'!$J:$J, $A76, 'Raw Data'!$P:$P,""&amp;'Raw Data'!$B$1,'Raw Data'!$D:$D,"&lt;&gt;*ithdr*", 'Raw Data'!$D:$D,"&lt;&gt;*aitin*", 'Raw Data'!$D:$D,"&lt;&gt;*ancel*")</f>
        <v>0</v>
      </c>
      <c r="AF90" s="73"/>
      <c r="AG90" s="73"/>
      <c r="AH90" s="77"/>
      <c r="AI90" s="113">
        <f>COUNTIFS( 'Raw Data'!$AM:$AM,"&lt;=" &amp;DATE(LEFT($AV$3, 4), MONTH("1 " &amp; AI$6 &amp; " " &amp; LEFT($AV$3, 4)) + 1, 0 ), 'Raw Data'!$AM:$AM,"&gt;" &amp;DATE(LEFT($AV$3, 4), MONTH("1 " &amp; AI$6 &amp; " " &amp; LEFT($AV$3, 4)), 0 ), 'Raw Data'!$J:$J, $A76, 'Raw Data'!$O:$O,""&amp;'Raw Data'!$B$1,'Raw Data'!$D:$D,"&lt;&gt;*ithdr*",'Raw Data'!$D:$D,"&lt;&gt;*aitin*", 'Raw Data'!$D:$D,"&lt;&gt;*ancel*",'Raw Data'!$P:$P,"--")
+
COUNTIFS( 'Raw Data'!$AM:$AM,"&lt;=" &amp;DATE(LEFT($AV$3, 4), MONTH("1 " &amp; AI$6 &amp; " " &amp; LEFT($AV$3, 4)) + 1, 0 ), 'Raw Data'!$AM:$AM,"&gt;" &amp;DATE(LEFT($AV$3, 4), MONTH("1 " &amp; AI$6 &amp; " " &amp; LEFT($AV$3, 4)), 0 ), 'Raw Data'!$J:$J, $A76, 'Raw Data'!$P:$P,""&amp;'Raw Data'!$B$1,'Raw Data'!$D:$D,"&lt;&gt;*ithdr*", 'Raw Data'!$D:$D,"&lt;&gt;*aitin*", 'Raw Data'!$D:$D,"&lt;&gt;*ancel*")</f>
        <v>0</v>
      </c>
      <c r="AJ90" s="73"/>
      <c r="AK90" s="73"/>
      <c r="AL90" s="77"/>
      <c r="AM90" s="113">
        <f>COUNTIFS( 'Raw Data'!$AM:$AM,"&lt;=" &amp;DATE(LEFT($AV$3, 4), MONTH("1 " &amp; AM$6 &amp; " " &amp; LEFT($AV$3, 4)) + 1, 0 ), 'Raw Data'!$AM:$AM,"&gt;" &amp;DATE(LEFT($AV$3, 4), MONTH("1 " &amp; AM$6 &amp; " " &amp; LEFT($AV$3, 4)), 0 ), 'Raw Data'!$J:$J, $A76, 'Raw Data'!$O:$O,""&amp;'Raw Data'!$B$1,'Raw Data'!$D:$D,"&lt;&gt;*ithdr*",'Raw Data'!$D:$D,"&lt;&gt;*aitin*", 'Raw Data'!$D:$D,"&lt;&gt;*ancel*",'Raw Data'!$P:$P,"--")
+
COUNTIFS( 'Raw Data'!$AM:$AM,"&lt;=" &amp;DATE(LEFT($AV$3, 4), MONTH("1 " &amp; AM$6 &amp; " " &amp; LEFT($AV$3, 4)) + 1, 0 ), 'Raw Data'!$AM:$AM,"&gt;" &amp;DATE(LEFT($AV$3, 4), MONTH("1 " &amp; AM$6 &amp; " " &amp; LEFT($AV$3, 4)), 0 ), 'Raw Data'!$J:$J, $A76, 'Raw Data'!$P:$P,""&amp;'Raw Data'!$B$1,'Raw Data'!$D:$D,"&lt;&gt;*ithdr*", 'Raw Data'!$D:$D,"&lt;&gt;*aitin*", 'Raw Data'!$D:$D,"&lt;&gt;*ancel*")</f>
        <v>0</v>
      </c>
      <c r="AN90" s="73"/>
      <c r="AO90" s="73"/>
      <c r="AP90" s="77"/>
      <c r="AQ90" s="113">
        <f>COUNTIFS( 'Raw Data'!$AM:$AM,"&lt;=" &amp;DATE(LEFT($AV$3, 4), MONTH("1 " &amp; AQ$6 &amp; " " &amp; LEFT($AV$3, 4)) + 1, 0 ), 'Raw Data'!$AM:$AM,"&gt;" &amp;DATE(LEFT($AV$3, 4), MONTH("1 " &amp; AQ$6 &amp; " " &amp; LEFT($AV$3, 4)), 0 ), 'Raw Data'!$J:$J, $A76, 'Raw Data'!$O:$O,""&amp;'Raw Data'!$B$1,'Raw Data'!$D:$D,"&lt;&gt;*ithdr*",'Raw Data'!$D:$D,"&lt;&gt;*aitin*", 'Raw Data'!$D:$D,"&lt;&gt;*ancel*",'Raw Data'!$P:$P,"--")
+
COUNTIFS( 'Raw Data'!$AM:$AM,"&lt;=" &amp;DATE(LEFT($AV$3, 4), MONTH("1 " &amp; AQ$6 &amp; " " &amp; LEFT($AV$3, 4)) + 1, 0 ), 'Raw Data'!$AM:$AM,"&gt;" &amp;DATE(LEFT($AV$3, 4), MONTH("1 " &amp; AQ$6 &amp; " " &amp; LEFT($AV$3, 4)), 0 ), 'Raw Data'!$J:$J, $A76, 'Raw Data'!$P:$P,""&amp;'Raw Data'!$B$1,'Raw Data'!$D:$D,"&lt;&gt;*ithdr*", 'Raw Data'!$D:$D,"&lt;&gt;*aitin*", 'Raw Data'!$D:$D,"&lt;&gt;*ancel*")</f>
        <v>0</v>
      </c>
      <c r="AR90" s="73"/>
      <c r="AS90" s="73"/>
      <c r="AT90" s="77"/>
      <c r="AU90" s="113">
        <f>COUNTIFS( 'Raw Data'!$AM:$AM,"&lt;=" &amp;DATE(MID($AV$3, 15, 4), MONTH("1 " &amp; AU$6 &amp; " " &amp; MID($AV$3, 15, 4)) + 1, 0 ), 'Raw Data'!$AN:$AN,"&gt;" &amp;DATE(MID($AV$3, 15, 4), MONTH("1 " &amp; AU$6 &amp; " " &amp; MID($AV$3, 15, 4)), 0 ), 'Raw Data'!$J:$J, $A76, 'Raw Data'!$O:$O,""&amp;'Raw Data'!$B$1,'Raw Data'!$D:$D,"&lt;&gt;*ithdr*",'Raw Data'!$D:$D,"&lt;&gt;*aitin*",'Raw Data'!$D:$D,"&lt;&gt;*ancel*",'Raw Data'!$P:$P,"--")
+
COUNTIFS( 'Raw Data'!$AM:$AM,"&lt;=" &amp;DATE(MID($AV$3, 15, 4), MONTH("1 " &amp; AU$6 &amp; " " &amp; MID($AV$3, 15, 4)) + 1, 0 ), 'Raw Data'!$AN:$AN,"&gt;" &amp;DATE(MID($AV$3, 15, 4), MONTH("1 " &amp; AU$6 &amp; " " &amp; MID($AV$3, 15, 4)), 0 ), 'Raw Data'!$J:$J, $A76, 'Raw Data'!$P:$P,""&amp;'Raw Data'!$B$1,'Raw Data'!$D:$D,"&lt;&gt;*ithdr*", 'Raw Data'!$D:$D,"&lt;&gt;*aitin*", 'Raw Data'!$D:$D,"&lt;&gt;*ancel*")</f>
        <v>0</v>
      </c>
      <c r="AV90" s="73"/>
      <c r="AW90" s="73"/>
      <c r="AX90" s="77"/>
      <c r="AY90" s="113">
        <f>COUNTIFS( 'Raw Data'!$AM:$AM,"&lt;=" &amp;DATE(MID($AV$3, 15, 4), MONTH("1 " &amp; AY$6 &amp; " " &amp; MID($AV$3, 15, 4)) + 1, 0 ), 'Raw Data'!$AN:$AN,"&gt;" &amp;DATE(MID($AV$3, 15, 4), MONTH("1 " &amp; AY$6 &amp; " " &amp; MID($AV$3, 15, 4)), 0 ), 'Raw Data'!$J:$J, $A76, 'Raw Data'!$O:$O,""&amp;'Raw Data'!$B$1,'Raw Data'!$D:$D,"&lt;&gt;*ithdr*",'Raw Data'!$D:$D,"&lt;&gt;*aitin*",'Raw Data'!$D:$D,"&lt;&gt;*ancel*",'Raw Data'!$P:$P,"--")
+
COUNTIFS( 'Raw Data'!$AM:$AM,"&lt;=" &amp;DATE(MID($AV$3, 15, 4), MONTH("1 " &amp; AY$6 &amp; " " &amp; MID($AV$3, 15, 4)) + 1, 0 ), 'Raw Data'!$AN:$AN,"&gt;" &amp;DATE(MID($AV$3, 15, 4), MONTH("1 " &amp; AY$6 &amp; " " &amp; MID($AV$3, 15, 4)), 0 ), 'Raw Data'!$J:$J, $A76, 'Raw Data'!$P:$P,""&amp;'Raw Data'!$B$1,'Raw Data'!$D:$D,"&lt;&gt;*ithdr*", 'Raw Data'!$D:$D,"&lt;&gt;*aitin*", 'Raw Data'!$D:$D,"&lt;&gt;*ancel*")</f>
        <v>0</v>
      </c>
      <c r="AZ90" s="73"/>
      <c r="BA90" s="73"/>
      <c r="BB90" s="77"/>
      <c r="BC90" s="113">
        <f>COUNTIFS( 'Raw Data'!$AM:$AM,"&lt;=" &amp;DATE(MID($AV$3, 15, 4), MONTH("1 " &amp; BC$6 &amp; " " &amp; MID($AV$3, 15, 4)) + 1, 0 ), 'Raw Data'!$AN:$AN,"&gt;" &amp;DATE(MID($AV$3, 15, 4), MONTH("1 " &amp; BC$6 &amp; " " &amp; MID($AV$3, 15, 4)), 0 ), 'Raw Data'!$J:$J, $A76, 'Raw Data'!$O:$O,""&amp;'Raw Data'!$B$1,'Raw Data'!$D:$D,"&lt;&gt;*ithdr*",'Raw Data'!$D:$D,"&lt;&gt;*aitin*",'Raw Data'!$D:$D,"&lt;&gt;*ancel*",'Raw Data'!$P:$P,"--")
+
COUNTIFS( 'Raw Data'!$AM:$AM,"&lt;=" &amp;DATE(MID($AV$3, 15, 4), MONTH("1 " &amp; BC$6 &amp; " " &amp; MID($AV$3, 15, 4)) + 1, 0 ), 'Raw Data'!$AN:$AN,"&gt;" &amp;DATE(MID($AV$3, 15, 4), MONTH("1 " &amp; BC$6 &amp; " " &amp; MID($AV$3, 15, 4)), 0 ), 'Raw Data'!$J:$J, $A76, 'Raw Data'!$P:$P,""&amp;'Raw Data'!$B$1,'Raw Data'!$D:$D,"&lt;&gt;*ithdr*", 'Raw Data'!$D:$D,"&lt;&gt;*aitin*", 'Raw Data'!$D:$D,"&lt;&gt;*ancel*")</f>
        <v>0</v>
      </c>
      <c r="BD90" s="73"/>
      <c r="BE90" s="73"/>
      <c r="BF90" s="77"/>
    </row>
    <row r="91" ht="12.75" customHeight="1">
      <c r="A91" s="114" t="s">
        <v>209</v>
      </c>
      <c r="B91" s="73"/>
      <c r="C91" s="73"/>
      <c r="D91" s="73"/>
      <c r="E91" s="73"/>
      <c r="F91" s="73"/>
      <c r="G91" s="73"/>
      <c r="H91" s="73"/>
      <c r="I91" s="73"/>
      <c r="J91" s="77"/>
      <c r="K91" s="113">
        <f>COUNTIFS('Raw Data'!$AM:$AM,"&lt;=" &amp;DATE(LEFT($AV$3, 4), MONTH("1 " &amp; K$6 &amp; " " &amp; LEFT($AV$3, 4)) + 1, 0 ), 'Raw Data'!$AM:$AM,"&gt;" &amp;DATE(LEFT($AV$3, 4), MONTH("1 " &amp; K$6 &amp; " " &amp; LEFT($AV$3, 4)), 0 ), 'Raw Data'!$J:$J, $A76, 'Raw Data'!$H:$H, "Ear*", 'Raw Data'!$O:$O,""&amp;'Raw Data'!$B$1,'Raw Data'!$D:$D,"&lt;&gt;*ithdr*",'Raw Data'!$D:$D,"&lt;&gt;*ancel*",'Raw Data'!$P:$P,"--")
+
COUNTIFS( 'Raw Data'!$AM:$AM,"&lt;=" &amp;DATE(LEFT($AV$3, 4), MONTH("1 " &amp; K$6 &amp; " " &amp; LEFT($AV$3, 4)) + 1, 0 ), 'Raw Data'!$AM:$AM,"&gt;" &amp;DATE(LEFT($AV$3, 4), MONTH("1 " &amp; K$6 &amp; " " &amp; LEFT($AV$3, 4)), 0 ), 'Raw Data'!$J:$J, $A76, 'Raw Data'!$H:$H, "Ear*", 'Raw Data'!$P:$P,""&amp;'Raw Data'!$B$1,'Raw Data'!$D:$D,"&lt;&gt;*ithdr*",'Raw Data'!$D:$D,"&lt;&gt;*ancel*")</f>
        <v>0</v>
      </c>
      <c r="L91" s="73"/>
      <c r="M91" s="73"/>
      <c r="N91" s="77"/>
      <c r="O91" s="113">
        <f>COUNTIFS('Raw Data'!$AM:$AM,"&lt;=" &amp;DATE(LEFT($AV$3, 4), MONTH("1 " &amp; O$6 &amp; " " &amp; LEFT($AV$3, 4)) + 1, 0 ), 'Raw Data'!$AM:$AM,"&gt;" &amp;DATE(LEFT($AV$3, 4), MONTH("1 " &amp; O$6 &amp; " " &amp; LEFT($AV$3, 4)), 0 ), 'Raw Data'!$J:$J, $A76, 'Raw Data'!$H:$H, "Ear*", 'Raw Data'!$O:$O,""&amp;'Raw Data'!$B$1,'Raw Data'!$D:$D,"&lt;&gt;*ithdr*",'Raw Data'!$D:$D,"&lt;&gt;*ancel*",'Raw Data'!$P:$P,"--")
+
COUNTIFS( 'Raw Data'!$AM:$AM,"&lt;=" &amp;DATE(LEFT($AV$3, 4), MONTH("1 " &amp; O$6 &amp; " " &amp; LEFT($AV$3, 4)) + 1, 0 ), 'Raw Data'!$AM:$AM,"&gt;" &amp;DATE(LEFT($AV$3, 4), MONTH("1 " &amp; O$6 &amp; " " &amp; LEFT($AV$3, 4)), 0 ), 'Raw Data'!$J:$J, $A76, 'Raw Data'!$H:$H, "Ear*", 'Raw Data'!$P:$P,""&amp;'Raw Data'!$B$1,'Raw Data'!$D:$D,"&lt;&gt;*ithdr*",'Raw Data'!$D:$D,"&lt;&gt;*ancel*")</f>
        <v>0</v>
      </c>
      <c r="P91" s="73"/>
      <c r="Q91" s="73"/>
      <c r="R91" s="77"/>
      <c r="S91" s="113">
        <f>COUNTIFS('Raw Data'!$AM:$AM,"&lt;=" &amp;DATE(LEFT($AV$3, 4), MONTH("1 " &amp; S$6 &amp; " " &amp; LEFT($AV$3, 4)) + 1, 0 ), 'Raw Data'!$AM:$AM,"&gt;" &amp;DATE(LEFT($AV$3, 4), MONTH("1 " &amp; S$6 &amp; " " &amp; LEFT($AV$3, 4)), 0 ), 'Raw Data'!$J:$J, $A76, 'Raw Data'!$H:$H, "Ear*", 'Raw Data'!$O:$O,""&amp;'Raw Data'!$B$1,'Raw Data'!$D:$D,"&lt;&gt;*ithdr*",'Raw Data'!$D:$D,"&lt;&gt;*ancel*",'Raw Data'!$P:$P,"--")
+
COUNTIFS( 'Raw Data'!$AM:$AM,"&lt;=" &amp;DATE(LEFT($AV$3, 4), MONTH("1 " &amp; S$6 &amp; " " &amp; LEFT($AV$3, 4)) + 1, 0 ), 'Raw Data'!$AM:$AM,"&gt;" &amp;DATE(LEFT($AV$3, 4), MONTH("1 " &amp; S$6 &amp; " " &amp; LEFT($AV$3, 4)), 0 ), 'Raw Data'!$J:$J, $A76, 'Raw Data'!$H:$H, "Ear*", 'Raw Data'!$P:$P,""&amp;'Raw Data'!$B$1,'Raw Data'!$D:$D,"&lt;&gt;*ithdr*",'Raw Data'!$D:$D,"&lt;&gt;*ancel*")</f>
        <v>0</v>
      </c>
      <c r="T91" s="73"/>
      <c r="U91" s="73"/>
      <c r="V91" s="77"/>
      <c r="W91" s="113">
        <f>COUNTIFS('Raw Data'!$AM:$AM,"&lt;=" &amp;DATE(LEFT($AV$3, 4), MONTH("1 " &amp; W$6 &amp; " " &amp; LEFT($AV$3, 4)) + 1, 0 ), 'Raw Data'!$AM:$AM,"&gt;" &amp;DATE(LEFT($AV$3, 4), MONTH("1 " &amp; W$6 &amp; " " &amp; LEFT($AV$3, 4)), 0 ), 'Raw Data'!$J:$J, $A76, 'Raw Data'!$H:$H, "Ear*", 'Raw Data'!$O:$O,""&amp;'Raw Data'!$B$1,'Raw Data'!$D:$D,"&lt;&gt;*ithdr*",'Raw Data'!$D:$D,"&lt;&gt;*ancel*",'Raw Data'!$P:$P,"--")
+
COUNTIFS( 'Raw Data'!$AM:$AM,"&lt;=" &amp;DATE(LEFT($AV$3, 4), MONTH("1 " &amp; W$6 &amp; " " &amp; LEFT($AV$3, 4)) + 1, 0 ), 'Raw Data'!$AM:$AM,"&gt;" &amp;DATE(LEFT($AV$3, 4), MONTH("1 " &amp; W$6 &amp; " " &amp; LEFT($AV$3, 4)), 0 ), 'Raw Data'!$J:$J, $A76, 'Raw Data'!$H:$H, "Ear*", 'Raw Data'!$P:$P,""&amp;'Raw Data'!$B$1,'Raw Data'!$D:$D,"&lt;&gt;*ithdr*",'Raw Data'!$D:$D,"&lt;&gt;*ancel*")</f>
        <v>0</v>
      </c>
      <c r="X91" s="73"/>
      <c r="Y91" s="73"/>
      <c r="Z91" s="77"/>
      <c r="AA91" s="113">
        <f>COUNTIFS('Raw Data'!$AM:$AM,"&lt;=" &amp;DATE(LEFT($AV$3, 4), MONTH("1 " &amp; AA$6 &amp; " " &amp; LEFT($AV$3, 4)) + 1, 0 ), 'Raw Data'!$AM:$AM,"&gt;" &amp;DATE(LEFT($AV$3, 4), MONTH("1 " &amp; AA$6 &amp; " " &amp; LEFT($AV$3, 4)), 0 ), 'Raw Data'!$J:$J, $A76, 'Raw Data'!$H:$H, "Ear*", 'Raw Data'!$O:$O,""&amp;'Raw Data'!$B$1,'Raw Data'!$D:$D,"&lt;&gt;*ithdr*",'Raw Data'!$D:$D,"&lt;&gt;*ancel*",'Raw Data'!$P:$P,"--")
+
COUNTIFS( 'Raw Data'!$AM:$AM,"&lt;=" &amp;DATE(LEFT($AV$3, 4), MONTH("1 " &amp; AA$6 &amp; " " &amp; LEFT($AV$3, 4)) + 1, 0 ), 'Raw Data'!$AM:$AM,"&gt;" &amp;DATE(LEFT($AV$3, 4), MONTH("1 " &amp; AA$6 &amp; " " &amp; LEFT($AV$3, 4)), 0 ), 'Raw Data'!$J:$J, $A76, 'Raw Data'!$H:$H, "Ear*", 'Raw Data'!$P:$P,""&amp;'Raw Data'!$B$1,'Raw Data'!$D:$D,"&lt;&gt;*ithdr*",'Raw Data'!$D:$D,"&lt;&gt;*ancel*")</f>
        <v>0</v>
      </c>
      <c r="AB91" s="73"/>
      <c r="AC91" s="73"/>
      <c r="AD91" s="77"/>
      <c r="AE91" s="113">
        <f>COUNTIFS('Raw Data'!$AM:$AM,"&lt;=" &amp;DATE(LEFT($AV$3, 4), MONTH("1 " &amp; AE$6 &amp; " " &amp; LEFT($AV$3, 4)) + 1, 0 ), 'Raw Data'!$AM:$AM,"&gt;" &amp;DATE(LEFT($AV$3, 4), MONTH("1 " &amp; AE$6 &amp; " " &amp; LEFT($AV$3, 4)), 0 ), 'Raw Data'!$J:$J, $A76, 'Raw Data'!$H:$H, "Ear*", 'Raw Data'!$O:$O,""&amp;'Raw Data'!$B$1,'Raw Data'!$D:$D,"&lt;&gt;*ithdr*",'Raw Data'!$D:$D,"&lt;&gt;*ancel*",'Raw Data'!$P:$P,"--")
+
COUNTIFS( 'Raw Data'!$AM:$AM,"&lt;=" &amp;DATE(LEFT($AV$3, 4), MONTH("1 " &amp; AE$6 &amp; " " &amp; LEFT($AV$3, 4)) + 1, 0 ), 'Raw Data'!$AM:$AM,"&gt;" &amp;DATE(LEFT($AV$3, 4), MONTH("1 " &amp; AE$6 &amp; " " &amp; LEFT($AV$3, 4)), 0 ), 'Raw Data'!$J:$J, $A76, 'Raw Data'!$H:$H, "Ear*", 'Raw Data'!$P:$P,""&amp;'Raw Data'!$B$1,'Raw Data'!$D:$D,"&lt;&gt;*ithdr*",'Raw Data'!$D:$D,"&lt;&gt;*ancel*")</f>
        <v>0</v>
      </c>
      <c r="AF91" s="73"/>
      <c r="AG91" s="73"/>
      <c r="AH91" s="77"/>
      <c r="AI91" s="113">
        <f>COUNTIFS('Raw Data'!$AM:$AM,"&lt;=" &amp;DATE(LEFT($AV$3, 4), MONTH("1 " &amp; AI$6 &amp; " " &amp; LEFT($AV$3, 4)) + 1, 0 ), 'Raw Data'!$AM:$AM,"&gt;" &amp;DATE(LEFT($AV$3, 4), MONTH("1 " &amp; AI$6 &amp; " " &amp; LEFT($AV$3, 4)), 0 ), 'Raw Data'!$J:$J, $A76, 'Raw Data'!$H:$H, "Ear*", 'Raw Data'!$O:$O,""&amp;'Raw Data'!$B$1,'Raw Data'!$D:$D,"&lt;&gt;*ithdr*",'Raw Data'!$D:$D,"&lt;&gt;*ancel*",'Raw Data'!$P:$P,"--")
+
COUNTIFS( 'Raw Data'!$AM:$AM,"&lt;=" &amp;DATE(LEFT($AV$3, 4), MONTH("1 " &amp; AI$6 &amp; " " &amp; LEFT($AV$3, 4)) + 1, 0 ), 'Raw Data'!$AM:$AM,"&gt;" &amp;DATE(LEFT($AV$3, 4), MONTH("1 " &amp; AI$6 &amp; " " &amp; LEFT($AV$3, 4)), 0 ), 'Raw Data'!$J:$J, $A76, 'Raw Data'!$H:$H, "Ear*", 'Raw Data'!$P:$P,""&amp;'Raw Data'!$B$1,'Raw Data'!$D:$D,"&lt;&gt;*ithdr*",'Raw Data'!$D:$D,"&lt;&gt;*ancel*")</f>
        <v>0</v>
      </c>
      <c r="AJ91" s="73"/>
      <c r="AK91" s="73"/>
      <c r="AL91" s="77"/>
      <c r="AM91" s="113">
        <f>COUNTIFS('Raw Data'!$AM:$AM,"&lt;=" &amp;DATE(LEFT($AV$3, 4), MONTH("1 " &amp; AM$6 &amp; " " &amp; LEFT($AV$3, 4)) + 1, 0 ), 'Raw Data'!$AM:$AM,"&gt;" &amp;DATE(LEFT($AV$3, 4), MONTH("1 " &amp; AM$6 &amp; " " &amp; LEFT($AV$3, 4)), 0 ), 'Raw Data'!$J:$J, $A76, 'Raw Data'!$H:$H, "Ear*", 'Raw Data'!$O:$O,""&amp;'Raw Data'!$B$1,'Raw Data'!$D:$D,"&lt;&gt;*ithdr*",'Raw Data'!$D:$D,"&lt;&gt;*ancel*",'Raw Data'!$P:$P,"--")
+
COUNTIFS( 'Raw Data'!$AM:$AM,"&lt;=" &amp;DATE(LEFT($AV$3, 4), MONTH("1 " &amp; AM$6 &amp; " " &amp; LEFT($AV$3, 4)) + 1, 0 ), 'Raw Data'!$AM:$AM,"&gt;" &amp;DATE(LEFT($AV$3, 4), MONTH("1 " &amp; AM$6 &amp; " " &amp; LEFT($AV$3, 4)), 0 ), 'Raw Data'!$J:$J, $A76, 'Raw Data'!$H:$H, "Ear*", 'Raw Data'!$P:$P,""&amp;'Raw Data'!$B$1,'Raw Data'!$D:$D,"&lt;&gt;*ithdr*",'Raw Data'!$D:$D,"&lt;&gt;*ancel*")</f>
        <v>0</v>
      </c>
      <c r="AN91" s="73"/>
      <c r="AO91" s="73"/>
      <c r="AP91" s="77"/>
      <c r="AQ91" s="113">
        <f>COUNTIFS('Raw Data'!$AM:$AM,"&lt;=" &amp;DATE(LEFT($AV$3, 4), MONTH("1 " &amp; AQ$6 &amp; " " &amp; LEFT($AV$3, 4)) + 1, 0 ), 'Raw Data'!$AM:$AM,"&gt;" &amp;DATE(LEFT($AV$3, 4), MONTH("1 " &amp; AQ$6 &amp; " " &amp; LEFT($AV$3, 4)), 0 ), 'Raw Data'!$J:$J, $A76, 'Raw Data'!$H:$H, "Ear*", 'Raw Data'!$O:$O,""&amp;'Raw Data'!$B$1,'Raw Data'!$D:$D,"&lt;&gt;*ithdr*",'Raw Data'!$D:$D,"&lt;&gt;*ancel*",'Raw Data'!$P:$P,"--")
+
COUNTIFS( 'Raw Data'!$AM:$AM,"&lt;=" &amp;DATE(LEFT($AV$3, 4), MONTH("1 " &amp; AQ$6 &amp; " " &amp; LEFT($AV$3, 4)) + 1, 0 ), 'Raw Data'!$AM:$AM,"&gt;" &amp;DATE(LEFT($AV$3, 4), MONTH("1 " &amp; AQ$6 &amp; " " &amp; LEFT($AV$3, 4)), 0 ), 'Raw Data'!$J:$J, $A76, 'Raw Data'!$H:$H, "Ear*", 'Raw Data'!$P:$P,""&amp;'Raw Data'!$B$1,'Raw Data'!$D:$D,"&lt;&gt;*ithdr*",'Raw Data'!$D:$D,"&lt;&gt;*ancel*")</f>
        <v>0</v>
      </c>
      <c r="AR91" s="73"/>
      <c r="AS91" s="73"/>
      <c r="AT91" s="77"/>
      <c r="AU91" s="113">
        <f>COUNTIFS('Raw Data'!$AM:$AM,"&lt;=" &amp;DATE(MID($AV$3, 15, 4), MONTH("1 " &amp; AU$6 &amp; " " &amp; MID($AV$3, 15, 4)) + 1, 0 ), 'Raw Data'!$AN:$AN,"&gt;" &amp;DATE(MID($AV$3, 15, 4), MONTH("1 " &amp; AU$6 &amp; " " &amp; MID($AV$3, 15, 4)), 0 ), 'Raw Data'!$J:$J, $A76, 'Raw Data'!$H:$H, "Ear*", 'Raw Data'!$O:$O,""&amp;'Raw Data'!$B$1,'Raw Data'!$D:$D,"&lt;&gt;*ithdr*",'Raw Data'!$D:$D,"&lt;&gt;*ancel*",'Raw Data'!$P:$P,"--")
+
COUNTIFS( 'Raw Data'!$AM:$AM,"&lt;=" &amp;DATE(MID($AV$3, 15, 4), MONTH("1 " &amp; AU$6 &amp; " " &amp; MID($AV$3, 15, 4)) + 1, 0 ), 'Raw Data'!$AN:$AN,"&gt;" &amp;DATE(MID($AV$3, 15, 4), MONTH("1 " &amp; AU$6 &amp; " " &amp; MID($AV$3, 15, 4)), 0 ), 'Raw Data'!$J:$J, $A76, 'Raw Data'!$H:$H, "Ear*", 'Raw Data'!$P:$P,""&amp;'Raw Data'!$B$1,'Raw Data'!$D:$D,"&lt;&gt;*ithdr*",'Raw Data'!$D:$D,"&lt;&gt;*ancel*")</f>
        <v>0</v>
      </c>
      <c r="AV91" s="73"/>
      <c r="AW91" s="73"/>
      <c r="AX91" s="77"/>
      <c r="AY91" s="113">
        <f>COUNTIFS('Raw Data'!$AM:$AM,"&lt;=" &amp;DATE(MID($AV$3, 15, 4), MONTH("1 " &amp; AY$6 &amp; " " &amp; MID($AV$3, 15, 4)) + 1, 0 ), 'Raw Data'!$AN:$AN,"&gt;" &amp;DATE(MID($AV$3, 15, 4), MONTH("1 " &amp; AY$6 &amp; " " &amp; MID($AV$3, 15, 4)), 0 ), 'Raw Data'!$J:$J, $A76, 'Raw Data'!$H:$H, "Ear*", 'Raw Data'!$O:$O,""&amp;'Raw Data'!$B$1,'Raw Data'!$D:$D,"&lt;&gt;*ithdr*",'Raw Data'!$D:$D,"&lt;&gt;*ancel*",'Raw Data'!$P:$P,"--")
+
COUNTIFS( 'Raw Data'!$AM:$AM,"&lt;=" &amp;DATE(MID($AV$3, 15, 4), MONTH("1 " &amp; AY$6 &amp; " " &amp; MID($AV$3, 15, 4)) + 1, 0 ), 'Raw Data'!$AN:$AN,"&gt;" &amp;DATE(MID($AV$3, 15, 4), MONTH("1 " &amp; AY$6 &amp; " " &amp; MID($AV$3, 15, 4)), 0 ), 'Raw Data'!$J:$J, $A76, 'Raw Data'!$H:$H, "Ear*", 'Raw Data'!$P:$P,""&amp;'Raw Data'!$B$1,'Raw Data'!$D:$D,"&lt;&gt;*ithdr*",'Raw Data'!$D:$D,"&lt;&gt;*ancel*")</f>
        <v>0</v>
      </c>
      <c r="AZ91" s="73"/>
      <c r="BA91" s="73"/>
      <c r="BB91" s="77"/>
      <c r="BC91" s="113">
        <f>COUNTIFS('Raw Data'!$AM:$AM,"&lt;=" &amp;DATE(MID($AV$3, 15, 4), MONTH("1 " &amp; BC$6 &amp; " " &amp; MID($AV$3, 15, 4)) + 1, 0 ), 'Raw Data'!$AN:$AN,"&gt;" &amp;DATE(MID($AV$3, 15, 4), MONTH("1 " &amp; BC$6 &amp; " " &amp; MID($AV$3, 15, 4)), 0 ), 'Raw Data'!$J:$J, $A76, 'Raw Data'!$H:$H, "Ear*", 'Raw Data'!$O:$O,""&amp;'Raw Data'!$B$1,'Raw Data'!$D:$D,"&lt;&gt;*ithdr*",'Raw Data'!$D:$D,"&lt;&gt;*ancel*",'Raw Data'!$P:$P,"--")
+
COUNTIFS( 'Raw Data'!$AM:$AM,"&lt;=" &amp;DATE(MID($AV$3, 15, 4), MONTH("1 " &amp; BC$6 &amp; " " &amp; MID($AV$3, 15, 4)) + 1, 0 ), 'Raw Data'!$AN:$AN,"&gt;" &amp;DATE(MID($AV$3, 15, 4), MONTH("1 " &amp; BC$6 &amp; " " &amp; MID($AV$3, 15, 4)), 0 ), 'Raw Data'!$J:$J, $A76, 'Raw Data'!$H:$H, "Ear*", 'Raw Data'!$P:$P,""&amp;'Raw Data'!$B$1,'Raw Data'!$D:$D,"&lt;&gt;*ithdr*",'Raw Data'!$D:$D,"&lt;&gt;*ancel*")</f>
        <v>0</v>
      </c>
      <c r="BD91" s="73"/>
      <c r="BE91" s="73"/>
      <c r="BF91" s="77"/>
    </row>
    <row r="92" ht="12.75" customHeight="1">
      <c r="A92" s="114" t="s">
        <v>210</v>
      </c>
      <c r="B92" s="73"/>
      <c r="C92" s="73"/>
      <c r="D92" s="73"/>
      <c r="E92" s="73"/>
      <c r="F92" s="73"/>
      <c r="G92" s="73"/>
      <c r="H92" s="73"/>
      <c r="I92" s="73"/>
      <c r="J92" s="77"/>
      <c r="K92" s="113">
        <f>COUNTIFS('Raw Data'!$AM:$AM,"&lt;=" &amp;DATE(LEFT($AV$3, 4), MONTH("1 " &amp; K$6 &amp; " " &amp; LEFT($AV$3, 4)) + 1, 0 ), 'Raw Data'!$AM:$AM,"&gt;" &amp;DATE(LEFT($AV$3, 4), MONTH("1 " &amp; K$6 &amp; " " &amp; LEFT($AV$3, 4)), 0 ), 'Raw Data'!$J:$J, $A76, 'Raw Data'!$H:$H, "Non*", 'Raw Data'!$O:$O,""&amp;'Raw Data'!$B$1,'Raw Data'!$D:$D,"&lt;&gt;*ithdr*",'Raw Data'!$D:$D,"&lt;&gt;*ancel*",'Raw Data'!$P:$P,"--")
+
COUNTIFS( 'Raw Data'!$AM:$AM,"&lt;=" &amp;DATE(LEFT($AV$3, 4), MONTH("1 " &amp; K$6 &amp; " " &amp; LEFT($AV$3, 4)) + 1, 0 ), 'Raw Data'!$AM:$AM,"&gt;" &amp;DATE(LEFT($AV$3, 4), MONTH("1 " &amp; K$6 &amp; " " &amp; LEFT($AV$3, 4)), 0 ), 'Raw Data'!$J:$J, $A76, 'Raw Data'!$H:$H, "Non*", 'Raw Data'!$P:$P,""&amp;'Raw Data'!$B$1,'Raw Data'!$D:$D,"&lt;&gt;*ithdr*",'Raw Data'!$D:$D,"&lt;&gt;*ancel*")</f>
        <v>0</v>
      </c>
      <c r="L92" s="73"/>
      <c r="M92" s="73"/>
      <c r="N92" s="77"/>
      <c r="O92" s="113">
        <f>COUNTIFS('Raw Data'!$AM:$AM,"&lt;=" &amp;DATE(LEFT($AV$3, 4), MONTH("1 " &amp; O$6 &amp; " " &amp; LEFT($AV$3, 4)) + 1, 0 ), 'Raw Data'!$AM:$AM,"&gt;" &amp;DATE(LEFT($AV$3, 4), MONTH("1 " &amp; O$6 &amp; " " &amp; LEFT($AV$3, 4)), 0 ), 'Raw Data'!$J:$J, $A76, 'Raw Data'!$H:$H, "Non*", 'Raw Data'!$O:$O,""&amp;'Raw Data'!$B$1,'Raw Data'!$D:$D,"&lt;&gt;*ithdr*",'Raw Data'!$D:$D,"&lt;&gt;*ancel*",'Raw Data'!$P:$P,"--")
+
COUNTIFS( 'Raw Data'!$AM:$AM,"&lt;=" &amp;DATE(LEFT($AV$3, 4), MONTH("1 " &amp; O$6 &amp; " " &amp; LEFT($AV$3, 4)) + 1, 0 ), 'Raw Data'!$AM:$AM,"&gt;" &amp;DATE(LEFT($AV$3, 4), MONTH("1 " &amp; O$6 &amp; " " &amp; LEFT($AV$3, 4)), 0 ), 'Raw Data'!$J:$J, $A76, 'Raw Data'!$H:$H, "Non*", 'Raw Data'!$P:$P,""&amp;'Raw Data'!$B$1,'Raw Data'!$D:$D,"&lt;&gt;*ithdr*",'Raw Data'!$D:$D,"&lt;&gt;*ancel*")</f>
        <v>0</v>
      </c>
      <c r="P92" s="73"/>
      <c r="Q92" s="73"/>
      <c r="R92" s="77"/>
      <c r="S92" s="113">
        <f>COUNTIFS('Raw Data'!$AM:$AM,"&lt;=" &amp;DATE(LEFT($AV$3, 4), MONTH("1 " &amp; S$6 &amp; " " &amp; LEFT($AV$3, 4)) + 1, 0 ), 'Raw Data'!$AM:$AM,"&gt;" &amp;DATE(LEFT($AV$3, 4), MONTH("1 " &amp; S$6 &amp; " " &amp; LEFT($AV$3, 4)), 0 ), 'Raw Data'!$J:$J, $A76, 'Raw Data'!$H:$H, "Non*", 'Raw Data'!$O:$O,""&amp;'Raw Data'!$B$1,'Raw Data'!$D:$D,"&lt;&gt;*ithdr*",'Raw Data'!$D:$D,"&lt;&gt;*ancel*",'Raw Data'!$P:$P,"--")
+
COUNTIFS( 'Raw Data'!$AM:$AM,"&lt;=" &amp;DATE(LEFT($AV$3, 4), MONTH("1 " &amp; S$6 &amp; " " &amp; LEFT($AV$3, 4)) + 1, 0 ), 'Raw Data'!$AM:$AM,"&gt;" &amp;DATE(LEFT($AV$3, 4), MONTH("1 " &amp; S$6 &amp; " " &amp; LEFT($AV$3, 4)), 0 ), 'Raw Data'!$J:$J, $A76, 'Raw Data'!$H:$H, "Non*", 'Raw Data'!$P:$P,""&amp;'Raw Data'!$B$1,'Raw Data'!$D:$D,"&lt;&gt;*ithdr*",'Raw Data'!$D:$D,"&lt;&gt;*ancel*")</f>
        <v>0</v>
      </c>
      <c r="T92" s="73"/>
      <c r="U92" s="73"/>
      <c r="V92" s="77"/>
      <c r="W92" s="113">
        <f>COUNTIFS('Raw Data'!$AM:$AM,"&lt;=" &amp;DATE(LEFT($AV$3, 4), MONTH("1 " &amp; W$6 &amp; " " &amp; LEFT($AV$3, 4)) + 1, 0 ), 'Raw Data'!$AM:$AM,"&gt;" &amp;DATE(LEFT($AV$3, 4), MONTH("1 " &amp; W$6 &amp; " " &amp; LEFT($AV$3, 4)), 0 ), 'Raw Data'!$J:$J, $A76, 'Raw Data'!$H:$H, "Non*", 'Raw Data'!$O:$O,""&amp;'Raw Data'!$B$1,'Raw Data'!$D:$D,"&lt;&gt;*ithdr*",'Raw Data'!$D:$D,"&lt;&gt;*ancel*",'Raw Data'!$P:$P,"--")
+
COUNTIFS( 'Raw Data'!$AM:$AM,"&lt;=" &amp;DATE(LEFT($AV$3, 4), MONTH("1 " &amp; W$6 &amp; " " &amp; LEFT($AV$3, 4)) + 1, 0 ), 'Raw Data'!$AM:$AM,"&gt;" &amp;DATE(LEFT($AV$3, 4), MONTH("1 " &amp; W$6 &amp; " " &amp; LEFT($AV$3, 4)), 0 ), 'Raw Data'!$J:$J, $A76, 'Raw Data'!$H:$H, "Non*", 'Raw Data'!$P:$P,""&amp;'Raw Data'!$B$1,'Raw Data'!$D:$D,"&lt;&gt;*ithdr*",'Raw Data'!$D:$D,"&lt;&gt;*ancel*")</f>
        <v>0</v>
      </c>
      <c r="X92" s="73"/>
      <c r="Y92" s="73"/>
      <c r="Z92" s="77"/>
      <c r="AA92" s="113">
        <f>COUNTIFS('Raw Data'!$AM:$AM,"&lt;=" &amp;DATE(LEFT($AV$3, 4), MONTH("1 " &amp; AA$6 &amp; " " &amp; LEFT($AV$3, 4)) + 1, 0 ), 'Raw Data'!$AM:$AM,"&gt;" &amp;DATE(LEFT($AV$3, 4), MONTH("1 " &amp; AA$6 &amp; " " &amp; LEFT($AV$3, 4)), 0 ), 'Raw Data'!$J:$J, $A76, 'Raw Data'!$H:$H, "Non*", 'Raw Data'!$O:$O,""&amp;'Raw Data'!$B$1,'Raw Data'!$D:$D,"&lt;&gt;*ithdr*",'Raw Data'!$D:$D,"&lt;&gt;*ancel*",'Raw Data'!$P:$P,"--")
+
COUNTIFS( 'Raw Data'!$AM:$AM,"&lt;=" &amp;DATE(LEFT($AV$3, 4), MONTH("1 " &amp; AA$6 &amp; " " &amp; LEFT($AV$3, 4)) + 1, 0 ), 'Raw Data'!$AM:$AM,"&gt;" &amp;DATE(LEFT($AV$3, 4), MONTH("1 " &amp; AA$6 &amp; " " &amp; LEFT($AV$3, 4)), 0 ), 'Raw Data'!$J:$J, $A76, 'Raw Data'!$H:$H, "Non*", 'Raw Data'!$P:$P,""&amp;'Raw Data'!$B$1,'Raw Data'!$D:$D,"&lt;&gt;*ithdr*",'Raw Data'!$D:$D,"&lt;&gt;*ancel*")</f>
        <v>0</v>
      </c>
      <c r="AB92" s="73"/>
      <c r="AC92" s="73"/>
      <c r="AD92" s="77"/>
      <c r="AE92" s="113">
        <f>COUNTIFS('Raw Data'!$AM:$AM,"&lt;=" &amp;DATE(LEFT($AV$3, 4), MONTH("1 " &amp; AE$6 &amp; " " &amp; LEFT($AV$3, 4)) + 1, 0 ), 'Raw Data'!$AM:$AM,"&gt;" &amp;DATE(LEFT($AV$3, 4), MONTH("1 " &amp; AE$6 &amp; " " &amp; LEFT($AV$3, 4)), 0 ), 'Raw Data'!$J:$J, $A76, 'Raw Data'!$H:$H, "Non*", 'Raw Data'!$O:$O,""&amp;'Raw Data'!$B$1,'Raw Data'!$D:$D,"&lt;&gt;*ithdr*",'Raw Data'!$D:$D,"&lt;&gt;*ancel*",'Raw Data'!$P:$P,"--")
+
COUNTIFS( 'Raw Data'!$AM:$AM,"&lt;=" &amp;DATE(LEFT($AV$3, 4), MONTH("1 " &amp; AE$6 &amp; " " &amp; LEFT($AV$3, 4)) + 1, 0 ), 'Raw Data'!$AM:$AM,"&gt;" &amp;DATE(LEFT($AV$3, 4), MONTH("1 " &amp; AE$6 &amp; " " &amp; LEFT($AV$3, 4)), 0 ), 'Raw Data'!$J:$J, $A76, 'Raw Data'!$H:$H, "Non*", 'Raw Data'!$P:$P,""&amp;'Raw Data'!$B$1,'Raw Data'!$D:$D,"&lt;&gt;*ithdr*",'Raw Data'!$D:$D,"&lt;&gt;*ancel*")</f>
        <v>0</v>
      </c>
      <c r="AF92" s="73"/>
      <c r="AG92" s="73"/>
      <c r="AH92" s="77"/>
      <c r="AI92" s="113">
        <f>COUNTIFS('Raw Data'!$AM:$AM,"&lt;=" &amp;DATE(LEFT($AV$3, 4), MONTH("1 " &amp; AI$6 &amp; " " &amp; LEFT($AV$3, 4)) + 1, 0 ), 'Raw Data'!$AM:$AM,"&gt;" &amp;DATE(LEFT($AV$3, 4), MONTH("1 " &amp; AI$6 &amp; " " &amp; LEFT($AV$3, 4)), 0 ), 'Raw Data'!$J:$J, $A76, 'Raw Data'!$H:$H, "Non*", 'Raw Data'!$O:$O,""&amp;'Raw Data'!$B$1,'Raw Data'!$D:$D,"&lt;&gt;*ithdr*",'Raw Data'!$D:$D,"&lt;&gt;*ancel*",'Raw Data'!$P:$P,"--")
+
COUNTIFS( 'Raw Data'!$AM:$AM,"&lt;=" &amp;DATE(LEFT($AV$3, 4), MONTH("1 " &amp; AI$6 &amp; " " &amp; LEFT($AV$3, 4)) + 1, 0 ), 'Raw Data'!$AM:$AM,"&gt;" &amp;DATE(LEFT($AV$3, 4), MONTH("1 " &amp; AI$6 &amp; " " &amp; LEFT($AV$3, 4)), 0 ), 'Raw Data'!$J:$J, $A76, 'Raw Data'!$H:$H, "Non*", 'Raw Data'!$P:$P,""&amp;'Raw Data'!$B$1,'Raw Data'!$D:$D,"&lt;&gt;*ithdr*",'Raw Data'!$D:$D,"&lt;&gt;*ancel*")</f>
        <v>0</v>
      </c>
      <c r="AJ92" s="73"/>
      <c r="AK92" s="73"/>
      <c r="AL92" s="77"/>
      <c r="AM92" s="113">
        <f>COUNTIFS('Raw Data'!$AM:$AM,"&lt;=" &amp;DATE(LEFT($AV$3, 4), MONTH("1 " &amp; AM$6 &amp; " " &amp; LEFT($AV$3, 4)) + 1, 0 ), 'Raw Data'!$AM:$AM,"&gt;" &amp;DATE(LEFT($AV$3, 4), MONTH("1 " &amp; AM$6 &amp; " " &amp; LEFT($AV$3, 4)), 0 ), 'Raw Data'!$J:$J, $A76, 'Raw Data'!$H:$H, "Non*", 'Raw Data'!$O:$O,""&amp;'Raw Data'!$B$1,'Raw Data'!$D:$D,"&lt;&gt;*ithdr*",'Raw Data'!$D:$D,"&lt;&gt;*ancel*",'Raw Data'!$P:$P,"--")
+
COUNTIFS( 'Raw Data'!$AM:$AM,"&lt;=" &amp;DATE(LEFT($AV$3, 4), MONTH("1 " &amp; AM$6 &amp; " " &amp; LEFT($AV$3, 4)) + 1, 0 ), 'Raw Data'!$AM:$AM,"&gt;" &amp;DATE(LEFT($AV$3, 4), MONTH("1 " &amp; AM$6 &amp; " " &amp; LEFT($AV$3, 4)), 0 ), 'Raw Data'!$J:$J, $A76, 'Raw Data'!$H:$H, "Non*", 'Raw Data'!$P:$P,""&amp;'Raw Data'!$B$1,'Raw Data'!$D:$D,"&lt;&gt;*ithdr*",'Raw Data'!$D:$D,"&lt;&gt;*ancel*")</f>
        <v>0</v>
      </c>
      <c r="AN92" s="73"/>
      <c r="AO92" s="73"/>
      <c r="AP92" s="77"/>
      <c r="AQ92" s="113">
        <f>COUNTIFS('Raw Data'!$AM:$AM,"&lt;=" &amp;DATE(LEFT($AV$3, 4), MONTH("1 " &amp; AQ$6 &amp; " " &amp; LEFT($AV$3, 4)) + 1, 0 ), 'Raw Data'!$AM:$AM,"&gt;" &amp;DATE(LEFT($AV$3, 4), MONTH("1 " &amp; AQ$6 &amp; " " &amp; LEFT($AV$3, 4)), 0 ), 'Raw Data'!$J:$J, $A76, 'Raw Data'!$H:$H, "Non*", 'Raw Data'!$O:$O,""&amp;'Raw Data'!$B$1,'Raw Data'!$D:$D,"&lt;&gt;*ithdr*",'Raw Data'!$D:$D,"&lt;&gt;*ancel*",'Raw Data'!$P:$P,"--")
+
COUNTIFS( 'Raw Data'!$AM:$AM,"&lt;=" &amp;DATE(LEFT($AV$3, 4), MONTH("1 " &amp; AQ$6 &amp; " " &amp; LEFT($AV$3, 4)) + 1, 0 ), 'Raw Data'!$AM:$AM,"&gt;" &amp;DATE(LEFT($AV$3, 4), MONTH("1 " &amp; AQ$6 &amp; " " &amp; LEFT($AV$3, 4)), 0 ), 'Raw Data'!$J:$J, $A76, 'Raw Data'!$H:$H, "Non*", 'Raw Data'!$P:$P,""&amp;'Raw Data'!$B$1,'Raw Data'!$D:$D,"&lt;&gt;*ithdr*",'Raw Data'!$D:$D,"&lt;&gt;*ancel*")</f>
        <v>0</v>
      </c>
      <c r="AR92" s="73"/>
      <c r="AS92" s="73"/>
      <c r="AT92" s="77"/>
      <c r="AU92" s="113">
        <f>COUNTIFS('Raw Data'!$AM:$AM,"&lt;=" &amp;DATE(MID($AV$3, 15, 4), MONTH("1 " &amp; AU$6 &amp; " " &amp; MID($AV$3, 15, 4)) + 1, 0 ), 'Raw Data'!$AN:$AN,"&gt;" &amp;DATE(MID($AV$3, 15, 4), MONTH("1 " &amp; AU$6 &amp; " " &amp; MID($AV$3, 15, 4)), 0 ), 'Raw Data'!$J:$J, $A76, 'Raw Data'!$H:$H, "Non*", 'Raw Data'!$O:$O,""&amp;'Raw Data'!$B$1,'Raw Data'!$D:$D,"&lt;&gt;*ithdr*",'Raw Data'!$D:$D,"&lt;&gt;*ancel*",'Raw Data'!$P:$P,"--")
+
COUNTIFS( 'Raw Data'!$AM:$AM,"&lt;=" &amp;DATE(MID($AV$3, 15, 4), MONTH("1 " &amp; AU$6 &amp; " " &amp; MID($AV$3, 15, 4)) + 1, 0 ), 'Raw Data'!$AN:$AN,"&gt;" &amp;DATE(MID($AV$3, 15, 4), MONTH("1 " &amp; AU$6 &amp; " " &amp; MID($AV$3, 15, 4)), 0 ), 'Raw Data'!$J:$J, $A76, 'Raw Data'!$H:$H, "Non*", 'Raw Data'!$P:$P,""&amp;'Raw Data'!$B$1,'Raw Data'!$D:$D,"&lt;&gt;*ithdr*",'Raw Data'!$D:$D,"&lt;&gt;*ancel*")</f>
        <v>0</v>
      </c>
      <c r="AV92" s="73"/>
      <c r="AW92" s="73"/>
      <c r="AX92" s="77"/>
      <c r="AY92" s="113">
        <f>COUNTIFS('Raw Data'!$AM:$AM,"&lt;=" &amp;DATE(MID($AV$3, 15, 4), MONTH("1 " &amp; AY$6 &amp; " " &amp; MID($AV$3, 15, 4)) + 1, 0 ), 'Raw Data'!$AN:$AN,"&gt;" &amp;DATE(MID($AV$3, 15, 4), MONTH("1 " &amp; AY$6 &amp; " " &amp; MID($AV$3, 15, 4)), 0 ), 'Raw Data'!$J:$J, $A76, 'Raw Data'!$H:$H, "Non*", 'Raw Data'!$O:$O,""&amp;'Raw Data'!$B$1,'Raw Data'!$D:$D,"&lt;&gt;*ithdr*",'Raw Data'!$D:$D,"&lt;&gt;*ancel*",'Raw Data'!$P:$P,"--")
+
COUNTIFS( 'Raw Data'!$AM:$AM,"&lt;=" &amp;DATE(MID($AV$3, 15, 4), MONTH("1 " &amp; AY$6 &amp; " " &amp; MID($AV$3, 15, 4)) + 1, 0 ), 'Raw Data'!$AN:$AN,"&gt;" &amp;DATE(MID($AV$3, 15, 4), MONTH("1 " &amp; AY$6 &amp; " " &amp; MID($AV$3, 15, 4)), 0 ), 'Raw Data'!$J:$J, $A76, 'Raw Data'!$H:$H, "Non*", 'Raw Data'!$P:$P,""&amp;'Raw Data'!$B$1,'Raw Data'!$D:$D,"&lt;&gt;*ithdr*",'Raw Data'!$D:$D,"&lt;&gt;*ancel*")</f>
        <v>0</v>
      </c>
      <c r="AZ92" s="73"/>
      <c r="BA92" s="73"/>
      <c r="BB92" s="77"/>
      <c r="BC92" s="113">
        <f>COUNTIFS('Raw Data'!$AM:$AM,"&lt;=" &amp;DATE(MID($AV$3, 15, 4), MONTH("1 " &amp; BC$6 &amp; " " &amp; MID($AV$3, 15, 4)) + 1, 0 ), 'Raw Data'!$AN:$AN,"&gt;" &amp;DATE(MID($AV$3, 15, 4), MONTH("1 " &amp; BC$6 &amp; " " &amp; MID($AV$3, 15, 4)), 0 ), 'Raw Data'!$J:$J, $A76, 'Raw Data'!$H:$H, "Non*", 'Raw Data'!$O:$O,""&amp;'Raw Data'!$B$1,'Raw Data'!$D:$D,"&lt;&gt;*ithdr*",'Raw Data'!$D:$D,"&lt;&gt;*ancel*",'Raw Data'!$P:$P,"--")
+
COUNTIFS( 'Raw Data'!$AM:$AM,"&lt;=" &amp;DATE(MID($AV$3, 15, 4), MONTH("1 " &amp; BC$6 &amp; " " &amp; MID($AV$3, 15, 4)) + 1, 0 ), 'Raw Data'!$AN:$AN,"&gt;" &amp;DATE(MID($AV$3, 15, 4), MONTH("1 " &amp; BC$6 &amp; " " &amp; MID($AV$3, 15, 4)), 0 ), 'Raw Data'!$J:$J, $A76, 'Raw Data'!$H:$H, "Non*", 'Raw Data'!$P:$P,""&amp;'Raw Data'!$B$1,'Raw Data'!$D:$D,"&lt;&gt;*ithdr*",'Raw Data'!$D:$D,"&lt;&gt;*ancel*")</f>
        <v>0</v>
      </c>
      <c r="BD92" s="73"/>
      <c r="BE92" s="73"/>
      <c r="BF92" s="77"/>
    </row>
    <row r="93" ht="12.75" customHeight="1">
      <c r="A93" s="75" t="s">
        <v>211</v>
      </c>
      <c r="B93" s="73"/>
      <c r="C93" s="73"/>
      <c r="D93" s="73"/>
      <c r="E93" s="73"/>
      <c r="F93" s="73"/>
      <c r="G93" s="73"/>
      <c r="H93" s="73"/>
      <c r="I93" s="73"/>
      <c r="J93" s="77"/>
      <c r="K93" s="113">
        <f>COUNTIFS( 'Raw Data'!$AM:$AM,"&lt;=" &amp;DATE(LEFT($AV$3, 4), MONTH("1 " &amp; K$6 &amp; " " &amp; LEFT($AV$3, 4)) + 1, 0 ), 'Raw Data'!$AM:$AM,"&gt;" &amp;DATE(LEFT($AV$3, 4), MONTH("1 " &amp; K$6 &amp; " " &amp; LEFT($AV$3, 4)), 0 ), 'Raw Data'!$J:$J, $A76, 'Raw Data'!$O:$O,""&amp;'Raw Data'!$B$1,'Raw Data'!$D:$D,"&lt;&gt;*ithdr*",'Raw Data'!$D:$D,"&lt;&gt;*ancel*",'Raw Data'!$P:$P,"--",'Raw Data'!$AW:$AW,"*arl*")
+
COUNTIFS( 'Raw Data'!$AM:$AM,"&lt;=" &amp;DATE(LEFT($AV$3, 4), MONTH("1 " &amp; K$6 &amp; " " &amp; LEFT($AV$3, 4)) + 1, 0 ), 'Raw Data'!$AM:$AM,"&gt;" &amp;DATE(LEFT($AV$3, 4), MONTH("1 " &amp; K$6 &amp; " " &amp; LEFT($AV$3, 4)), 0 ), 'Raw Data'!$J:$J, $A76, 'Raw Data'!$P:$P,""&amp;'Raw Data'!$B$1,'Raw Data'!$D:$D,"&lt;&gt;*ithdr*",'Raw Data'!$D:$D,"&lt;&gt;*ancel*",'Raw Data'!$AW:$AW,"*arl*")</f>
        <v>0</v>
      </c>
      <c r="L93" s="73"/>
      <c r="M93" s="73"/>
      <c r="N93" s="77"/>
      <c r="O93" s="113">
        <f>COUNTIFS( 'Raw Data'!$AM:$AM,"&lt;=" &amp;DATE(LEFT($AV$3, 4), MONTH("1 " &amp; O$6 &amp; " " &amp; LEFT($AV$3, 4)) + 1, 0 ), 'Raw Data'!$AM:$AM,"&gt;" &amp;DATE(LEFT($AV$3, 4), MONTH("1 " &amp; O$6 &amp; " " &amp; LEFT($AV$3, 4)), 0 ), 'Raw Data'!$J:$J, $A76, 'Raw Data'!$O:$O,""&amp;'Raw Data'!$B$1,'Raw Data'!$D:$D,"&lt;&gt;*ithdr*",'Raw Data'!$D:$D,"&lt;&gt;*ancel*",'Raw Data'!$P:$P,"--",'Raw Data'!$AW:$AW,"*arl*")
+
COUNTIFS( 'Raw Data'!$AM:$AM,"&lt;=" &amp;DATE(LEFT($AV$3, 4), MONTH("1 " &amp; O$6 &amp; " " &amp; LEFT($AV$3, 4)) + 1, 0 ), 'Raw Data'!$AM:$AM,"&gt;" &amp;DATE(LEFT($AV$3, 4), MONTH("1 " &amp; O$6 &amp; " " &amp; LEFT($AV$3, 4)), 0 ), 'Raw Data'!$J:$J, $A76, 'Raw Data'!$P:$P,""&amp;'Raw Data'!$B$1,'Raw Data'!$D:$D,"&lt;&gt;*ithdr*",'Raw Data'!$D:$D,"&lt;&gt;*ancel*",'Raw Data'!$AW:$AW,"*arl*")</f>
        <v>0</v>
      </c>
      <c r="P93" s="73"/>
      <c r="Q93" s="73"/>
      <c r="R93" s="77"/>
      <c r="S93" s="113">
        <f>COUNTIFS( 'Raw Data'!$AM:$AM,"&lt;=" &amp;DATE(LEFT($AV$3, 4), MONTH("1 " &amp; S$6 &amp; " " &amp; LEFT($AV$3, 4)) + 1, 0 ), 'Raw Data'!$AM:$AM,"&gt;" &amp;DATE(LEFT($AV$3, 4), MONTH("1 " &amp; S$6 &amp; " " &amp; LEFT($AV$3, 4)), 0 ), 'Raw Data'!$J:$J, $A76, 'Raw Data'!$O:$O,""&amp;'Raw Data'!$B$1,'Raw Data'!$D:$D,"&lt;&gt;*ithdr*",'Raw Data'!$D:$D,"&lt;&gt;*ancel*",'Raw Data'!$P:$P,"--",'Raw Data'!$AW:$AW,"*arl*")
+
COUNTIFS( 'Raw Data'!$AM:$AM,"&lt;=" &amp;DATE(LEFT($AV$3, 4), MONTH("1 " &amp; S$6 &amp; " " &amp; LEFT($AV$3, 4)) + 1, 0 ), 'Raw Data'!$AM:$AM,"&gt;" &amp;DATE(LEFT($AV$3, 4), MONTH("1 " &amp; S$6 &amp; " " &amp; LEFT($AV$3, 4)), 0 ), 'Raw Data'!$J:$J, $A76, 'Raw Data'!$P:$P,""&amp;'Raw Data'!$B$1,'Raw Data'!$D:$D,"&lt;&gt;*ithdr*",'Raw Data'!$D:$D,"&lt;&gt;*ancel*",'Raw Data'!$AW:$AW,"*arl*")</f>
        <v>0</v>
      </c>
      <c r="T93" s="73"/>
      <c r="U93" s="73"/>
      <c r="V93" s="77"/>
      <c r="W93" s="113">
        <f>COUNTIFS( 'Raw Data'!$AM:$AM,"&lt;=" &amp;DATE(LEFT($AV$3, 4), MONTH("1 " &amp; W$6 &amp; " " &amp; LEFT($AV$3, 4)) + 1, 0 ), 'Raw Data'!$AM:$AM,"&gt;" &amp;DATE(LEFT($AV$3, 4), MONTH("1 " &amp; W$6 &amp; " " &amp; LEFT($AV$3, 4)), 0 ), 'Raw Data'!$J:$J, $A76, 'Raw Data'!$O:$O,""&amp;'Raw Data'!$B$1,'Raw Data'!$D:$D,"&lt;&gt;*ithdr*",'Raw Data'!$D:$D,"&lt;&gt;*ancel*",'Raw Data'!$P:$P,"--",'Raw Data'!$AW:$AW,"*arl*")
+
COUNTIFS( 'Raw Data'!$AM:$AM,"&lt;=" &amp;DATE(LEFT($AV$3, 4), MONTH("1 " &amp; W$6 &amp; " " &amp; LEFT($AV$3, 4)) + 1, 0 ), 'Raw Data'!$AM:$AM,"&gt;" &amp;DATE(LEFT($AV$3, 4), MONTH("1 " &amp; W$6 &amp; " " &amp; LEFT($AV$3, 4)), 0 ), 'Raw Data'!$J:$J, $A76, 'Raw Data'!$P:$P,""&amp;'Raw Data'!$B$1,'Raw Data'!$D:$D,"&lt;&gt;*ithdr*",'Raw Data'!$D:$D,"&lt;&gt;*ancel*",'Raw Data'!$AW:$AW,"*arl*")</f>
        <v>0</v>
      </c>
      <c r="X93" s="73"/>
      <c r="Y93" s="73"/>
      <c r="Z93" s="77"/>
      <c r="AA93" s="113">
        <f>COUNTIFS( 'Raw Data'!$AM:$AM,"&lt;=" &amp;DATE(LEFT($AV$3, 4), MONTH("1 " &amp; AA$6 &amp; " " &amp; LEFT($AV$3, 4)) + 1, 0 ), 'Raw Data'!$AM:$AM,"&gt;" &amp;DATE(LEFT($AV$3, 4), MONTH("1 " &amp; AA$6 &amp; " " &amp; LEFT($AV$3, 4)), 0 ), 'Raw Data'!$J:$J, $A76, 'Raw Data'!$O:$O,""&amp;'Raw Data'!$B$1,'Raw Data'!$D:$D,"&lt;&gt;*ithdr*",'Raw Data'!$D:$D,"&lt;&gt;*ancel*",'Raw Data'!$P:$P,"--",'Raw Data'!$AW:$AW,"*arl*")
+
COUNTIFS( 'Raw Data'!$AM:$AM,"&lt;=" &amp;DATE(LEFT($AV$3, 4), MONTH("1 " &amp; AA$6 &amp; " " &amp; LEFT($AV$3, 4)) + 1, 0 ), 'Raw Data'!$AM:$AM,"&gt;" &amp;DATE(LEFT($AV$3, 4), MONTH("1 " &amp; AA$6 &amp; " " &amp; LEFT($AV$3, 4)), 0 ), 'Raw Data'!$J:$J, $A76, 'Raw Data'!$P:$P,""&amp;'Raw Data'!$B$1,'Raw Data'!$D:$D,"&lt;&gt;*ithdr*",'Raw Data'!$D:$D,"&lt;&gt;*ancel*",'Raw Data'!$AW:$AW,"*arl*")</f>
        <v>0</v>
      </c>
      <c r="AB93" s="73"/>
      <c r="AC93" s="73"/>
      <c r="AD93" s="77"/>
      <c r="AE93" s="113">
        <f>COUNTIFS( 'Raw Data'!$AM:$AM,"&lt;=" &amp;DATE(LEFT($AV$3, 4), MONTH("1 " &amp; AE$6 &amp; " " &amp; LEFT($AV$3, 4)) + 1, 0 ), 'Raw Data'!$AM:$AM,"&gt;" &amp;DATE(LEFT($AV$3, 4), MONTH("1 " &amp; AE$6 &amp; " " &amp; LEFT($AV$3, 4)), 0 ), 'Raw Data'!$J:$J, $A76, 'Raw Data'!$O:$O,""&amp;'Raw Data'!$B$1,'Raw Data'!$D:$D,"&lt;&gt;*ithdr*",'Raw Data'!$D:$D,"&lt;&gt;*ancel*",'Raw Data'!$P:$P,"--",'Raw Data'!$AW:$AW,"*arl*")
+
COUNTIFS( 'Raw Data'!$AM:$AM,"&lt;=" &amp;DATE(LEFT($AV$3, 4), MONTH("1 " &amp; AE$6 &amp; " " &amp; LEFT($AV$3, 4)) + 1, 0 ), 'Raw Data'!$AM:$AM,"&gt;" &amp;DATE(LEFT($AV$3, 4), MONTH("1 " &amp; AE$6 &amp; " " &amp; LEFT($AV$3, 4)), 0 ), 'Raw Data'!$J:$J, $A76, 'Raw Data'!$P:$P,""&amp;'Raw Data'!$B$1,'Raw Data'!$D:$D,"&lt;&gt;*ithdr*",'Raw Data'!$D:$D,"&lt;&gt;*ancel*",'Raw Data'!$AW:$AW,"*arl*")</f>
        <v>0</v>
      </c>
      <c r="AF93" s="73"/>
      <c r="AG93" s="73"/>
      <c r="AH93" s="77"/>
      <c r="AI93" s="113">
        <f>COUNTIFS( 'Raw Data'!$AM:$AM,"&lt;=" &amp;DATE(LEFT($AV$3, 4), MONTH("1 " &amp; AI$6 &amp; " " &amp; LEFT($AV$3, 4)) + 1, 0 ), 'Raw Data'!$AM:$AM,"&gt;" &amp;DATE(LEFT($AV$3, 4), MONTH("1 " &amp; AI$6 &amp; " " &amp; LEFT($AV$3, 4)), 0 ), 'Raw Data'!$J:$J, $A76, 'Raw Data'!$O:$O,""&amp;'Raw Data'!$B$1,'Raw Data'!$D:$D,"&lt;&gt;*ithdr*",'Raw Data'!$D:$D,"&lt;&gt;*ancel*",'Raw Data'!$P:$P,"--",'Raw Data'!$AW:$AW,"*arl*")
+
COUNTIFS( 'Raw Data'!$AM:$AM,"&lt;=" &amp;DATE(LEFT($AV$3, 4), MONTH("1 " &amp; AI$6 &amp; " " &amp; LEFT($AV$3, 4)) + 1, 0 ), 'Raw Data'!$AM:$AM,"&gt;" &amp;DATE(LEFT($AV$3, 4), MONTH("1 " &amp; AI$6 &amp; " " &amp; LEFT($AV$3, 4)), 0 ), 'Raw Data'!$J:$J, $A76, 'Raw Data'!$P:$P,""&amp;'Raw Data'!$B$1,'Raw Data'!$D:$D,"&lt;&gt;*ithdr*",'Raw Data'!$D:$D,"&lt;&gt;*ancel*",'Raw Data'!$AW:$AW,"*arl*")</f>
        <v>0</v>
      </c>
      <c r="AJ93" s="73"/>
      <c r="AK93" s="73"/>
      <c r="AL93" s="77"/>
      <c r="AM93" s="113">
        <f>COUNTIFS( 'Raw Data'!$AM:$AM,"&lt;=" &amp;DATE(LEFT($AV$3, 4), MONTH("1 " &amp; AM$6 &amp; " " &amp; LEFT($AV$3, 4)) + 1, 0 ), 'Raw Data'!$AM:$AM,"&gt;" &amp;DATE(LEFT($AV$3, 4), MONTH("1 " &amp; AM$6 &amp; " " &amp; LEFT($AV$3, 4)), 0 ), 'Raw Data'!$J:$J, $A76, 'Raw Data'!$O:$O,""&amp;'Raw Data'!$B$1,'Raw Data'!$D:$D,"&lt;&gt;*ithdr*",'Raw Data'!$D:$D,"&lt;&gt;*ancel*",'Raw Data'!$P:$P,"--",'Raw Data'!$AW:$AW,"*arl*")
+
COUNTIFS( 'Raw Data'!$AM:$AM,"&lt;=" &amp;DATE(LEFT($AV$3, 4), MONTH("1 " &amp; AM$6 &amp; " " &amp; LEFT($AV$3, 4)) + 1, 0 ), 'Raw Data'!$AM:$AM,"&gt;" &amp;DATE(LEFT($AV$3, 4), MONTH("1 " &amp; AM$6 &amp; " " &amp; LEFT($AV$3, 4)), 0 ), 'Raw Data'!$J:$J, $A76, 'Raw Data'!$P:$P,""&amp;'Raw Data'!$B$1,'Raw Data'!$D:$D,"&lt;&gt;*ithdr*",'Raw Data'!$D:$D,"&lt;&gt;*ancel*",'Raw Data'!$AW:$AW,"*arl*")</f>
        <v>0</v>
      </c>
      <c r="AN93" s="73"/>
      <c r="AO93" s="73"/>
      <c r="AP93" s="77"/>
      <c r="AQ93" s="113">
        <f>COUNTIFS( 'Raw Data'!$AM:$AM,"&lt;=" &amp;DATE(LEFT($AV$3, 4), MONTH("1 " &amp; AQ$6 &amp; " " &amp; LEFT($AV$3, 4)) + 1, 0 ), 'Raw Data'!$AM:$AM,"&gt;" &amp;DATE(LEFT($AV$3, 4), MONTH("1 " &amp; AQ$6 &amp; " " &amp; LEFT($AV$3, 4)), 0 ), 'Raw Data'!$J:$J, $A76, 'Raw Data'!$O:$O,""&amp;'Raw Data'!$B$1,'Raw Data'!$D:$D,"&lt;&gt;*ithdr*",'Raw Data'!$D:$D,"&lt;&gt;*ancel*",'Raw Data'!$P:$P,"--",'Raw Data'!$AW:$AW,"*arl*")
+
COUNTIFS( 'Raw Data'!$AM:$AM,"&lt;=" &amp;DATE(LEFT($AV$3, 4), MONTH("1 " &amp; AQ$6 &amp; " " &amp; LEFT($AV$3, 4)) + 1, 0 ), 'Raw Data'!$AM:$AM,"&gt;" &amp;DATE(LEFT($AV$3, 4), MONTH("1 " &amp; AQ$6 &amp; " " &amp; LEFT($AV$3, 4)), 0 ), 'Raw Data'!$J:$J, $A76, 'Raw Data'!$P:$P,""&amp;'Raw Data'!$B$1,'Raw Data'!$D:$D,"&lt;&gt;*ithdr*",'Raw Data'!$D:$D,"&lt;&gt;*ancel*",'Raw Data'!$AW:$AW,"*arl*")</f>
        <v>0</v>
      </c>
      <c r="AR93" s="73"/>
      <c r="AS93" s="73"/>
      <c r="AT93" s="77"/>
      <c r="AU93" s="113">
        <f>COUNTIFS( 'Raw Data'!$AM:$AM,"&lt;=" &amp;DATE(MID($AV$3, 15, 4), MONTH("1 " &amp; AU$6 &amp; " " &amp; MID($AV$3, 15, 4)) + 1, 0 ), 'Raw Data'!$AN:$AN,"&gt;" &amp;DATE(MID($AV$3, 15, 4), MONTH("1 " &amp; AU$6 &amp; " " &amp; MID($AV$3, 15, 4)), 0 ), 'Raw Data'!$J:$J, $A76, 'Raw Data'!$O:$O,""&amp;'Raw Data'!$B$1,'Raw Data'!$D:$D,"&lt;&gt;*ithdr*",'Raw Data'!$D:$D,"&lt;&gt;*ancel*",'Raw Data'!$P:$P,"--",'Raw Data'!$AW:$AW,"*arl*")
+
COUNTIFS( 'Raw Data'!$AM:$AM,"&lt;=" &amp;DATE(MID($AV$3, 15, 4), MONTH("1 " &amp; AU$6 &amp; " " &amp; MID($AV$3, 15, 4)) + 1, 0 ), 'Raw Data'!$AN:$AN,"&gt;" &amp;DATE(MID($AV$3, 15, 4), MONTH("1 " &amp; AU$6 &amp; " " &amp; MID($AV$3, 15, 4)), 0 ), 'Raw Data'!$J:$J, $A76, 'Raw Data'!$P:$P,""&amp;'Raw Data'!$B$1,'Raw Data'!$D:$D,"&lt;&gt;*ithdr*",'Raw Data'!$D:$D,"&lt;&gt;*ancel*",'Raw Data'!$AW:$AW,"*arl*")</f>
        <v>0</v>
      </c>
      <c r="AV93" s="73"/>
      <c r="AW93" s="73"/>
      <c r="AX93" s="77"/>
      <c r="AY93" s="113">
        <f>COUNTIFS( 'Raw Data'!$AM:$AM,"&lt;=" &amp;DATE(MID($AV$3, 15, 4), MONTH("1 " &amp; AY$6 &amp; " " &amp; MID($AV$3, 15, 4)) + 1, 0 ), 'Raw Data'!$AN:$AN,"&gt;" &amp;DATE(MID($AV$3, 15, 4), MONTH("1 " &amp; AY$6 &amp; " " &amp; MID($AV$3, 15, 4)), 0 ), 'Raw Data'!$J:$J, $A76, 'Raw Data'!$O:$O,""&amp;'Raw Data'!$B$1,'Raw Data'!$D:$D,"&lt;&gt;*ithdr*",'Raw Data'!$D:$D,"&lt;&gt;*ancel*",'Raw Data'!$P:$P,"--",'Raw Data'!$AW:$AW,"*arl*")
+
COUNTIFS( 'Raw Data'!$AM:$AM,"&lt;=" &amp;DATE(MID($AV$3, 15, 4), MONTH("1 " &amp; AY$6 &amp; " " &amp; MID($AV$3, 15, 4)) + 1, 0 ), 'Raw Data'!$AN:$AN,"&gt;" &amp;DATE(MID($AV$3, 15, 4), MONTH("1 " &amp; AY$6 &amp; " " &amp; MID($AV$3, 15, 4)), 0 ), 'Raw Data'!$J:$J, $A76, 'Raw Data'!$P:$P,""&amp;'Raw Data'!$B$1,'Raw Data'!$D:$D,"&lt;&gt;*ithdr*",'Raw Data'!$D:$D,"&lt;&gt;*ancel*",'Raw Data'!$AW:$AW,"*arl*")</f>
        <v>0</v>
      </c>
      <c r="AZ93" s="73"/>
      <c r="BA93" s="73"/>
      <c r="BB93" s="77"/>
      <c r="BC93" s="113">
        <f>COUNTIFS( 'Raw Data'!$AM:$AM,"&lt;=" &amp;DATE(MID($AV$3, 15, 4), MONTH("1 " &amp; BC$6 &amp; " " &amp; MID($AV$3, 15, 4)) + 1, 0 ), 'Raw Data'!$AN:$AN,"&gt;" &amp;DATE(MID($AV$3, 15, 4), MONTH("1 " &amp; BC$6 &amp; " " &amp; MID($AV$3, 15, 4)), 0 ), 'Raw Data'!$J:$J, $A76, 'Raw Data'!$O:$O,""&amp;'Raw Data'!$B$1,'Raw Data'!$D:$D,"&lt;&gt;*ithdr*",'Raw Data'!$D:$D,"&lt;&gt;*ancel*",'Raw Data'!$P:$P,"--",'Raw Data'!$AW:$AW,"*arl*")
+
COUNTIFS( 'Raw Data'!$AM:$AM,"&lt;=" &amp;DATE(MID($AV$3, 15, 4), MONTH("1 " &amp; BC$6 &amp; " " &amp; MID($AV$3, 15, 4)) + 1, 0 ), 'Raw Data'!$AN:$AN,"&gt;" &amp;DATE(MID($AV$3, 15, 4), MONTH("1 " &amp; BC$6 &amp; " " &amp; MID($AV$3, 15, 4)), 0 ), 'Raw Data'!$J:$J, $A76, 'Raw Data'!$P:$P,""&amp;'Raw Data'!$B$1,'Raw Data'!$D:$D,"&lt;&gt;*ithdr*",'Raw Data'!$D:$D,"&lt;&gt;*ancel*",'Raw Data'!$AW:$AW,"*arl*")</f>
        <v>0</v>
      </c>
      <c r="BD93" s="73"/>
      <c r="BE93" s="73"/>
      <c r="BF93" s="77"/>
    </row>
    <row r="94" ht="12.75" customHeight="1">
      <c r="A94" s="75" t="s">
        <v>212</v>
      </c>
      <c r="B94" s="73"/>
      <c r="C94" s="73"/>
      <c r="D94" s="73"/>
      <c r="E94" s="73"/>
      <c r="F94" s="73"/>
      <c r="G94" s="73"/>
      <c r="H94" s="73"/>
      <c r="I94" s="73"/>
      <c r="J94" s="77"/>
      <c r="K94" s="106" t="str">
        <f>IFERROR(ROUND(((K93/K90)*100),0), "---")</f>
        <v>---</v>
      </c>
      <c r="L94" s="73"/>
      <c r="M94" s="73"/>
      <c r="N94" s="77"/>
      <c r="O94" s="106" t="str">
        <f>IFERROR(ROUND(((O93/O90)*100),0), "---")</f>
        <v>---</v>
      </c>
      <c r="P94" s="73"/>
      <c r="Q94" s="73"/>
      <c r="R94" s="77"/>
      <c r="S94" s="106" t="str">
        <f>IFERROR(ROUND(((S93/S90)*100),0), "---")</f>
        <v>---</v>
      </c>
      <c r="T94" s="73"/>
      <c r="U94" s="73"/>
      <c r="V94" s="77"/>
      <c r="W94" s="106" t="str">
        <f>IFERROR(ROUND(((W93/W90)*100),0), "---")</f>
        <v>---</v>
      </c>
      <c r="X94" s="73"/>
      <c r="Y94" s="73"/>
      <c r="Z94" s="77"/>
      <c r="AA94" s="106" t="str">
        <f>IFERROR(ROUND(((AA93/AA90)*100),0), "---")</f>
        <v>---</v>
      </c>
      <c r="AB94" s="73"/>
      <c r="AC94" s="73"/>
      <c r="AD94" s="77"/>
      <c r="AE94" s="106" t="str">
        <f>IFERROR(ROUND(((AE93/AE90)*100),0), "---")</f>
        <v>---</v>
      </c>
      <c r="AF94" s="73"/>
      <c r="AG94" s="73"/>
      <c r="AH94" s="77"/>
      <c r="AI94" s="106" t="str">
        <f>IFERROR(ROUND(((AI93/AI90)*100),0), "---")</f>
        <v>---</v>
      </c>
      <c r="AJ94" s="73"/>
      <c r="AK94" s="73"/>
      <c r="AL94" s="77"/>
      <c r="AM94" s="106" t="str">
        <f>IFERROR(ROUND(((AM93/AM90)*100),0), "---")</f>
        <v>---</v>
      </c>
      <c r="AN94" s="73"/>
      <c r="AO94" s="73"/>
      <c r="AP94" s="77"/>
      <c r="AQ94" s="106" t="str">
        <f>IFERROR(ROUND(((AQ93/AQ90)*100),0), "---")</f>
        <v>---</v>
      </c>
      <c r="AR94" s="73"/>
      <c r="AS94" s="73"/>
      <c r="AT94" s="77"/>
      <c r="AU94" s="106" t="str">
        <f>IFERROR(ROUND(((AU93/AU90)*100),0), "---")</f>
        <v>---</v>
      </c>
      <c r="AV94" s="73"/>
      <c r="AW94" s="73"/>
      <c r="AX94" s="77"/>
      <c r="AY94" s="106" t="str">
        <f>IFERROR(ROUND(((AY93/AY90)*100),0), "---")</f>
        <v>---</v>
      </c>
      <c r="AZ94" s="73"/>
      <c r="BA94" s="73"/>
      <c r="BB94" s="77"/>
      <c r="BC94" s="106" t="str">
        <f>IFERROR(ROUND(((BC93/BC90)*100),0), "---")</f>
        <v>---</v>
      </c>
      <c r="BD94" s="73"/>
      <c r="BE94" s="73"/>
      <c r="BF94" s="77"/>
    </row>
    <row r="95" ht="12.75" customHeight="1">
      <c r="A95" s="75" t="s">
        <v>175</v>
      </c>
      <c r="B95" s="73"/>
      <c r="C95" s="73"/>
      <c r="D95" s="73"/>
      <c r="E95" s="73"/>
      <c r="F95" s="73"/>
      <c r="G95" s="73"/>
      <c r="H95" s="73"/>
      <c r="I95" s="73"/>
      <c r="J95" s="77"/>
      <c r="K95" s="113">
        <f>SUMIFS('Raw Data'!$R:$R, 'Raw Data'!$AN:$AN,"&lt;=" &amp;DATE(LEFT($AV$3, 4), MONTH("1 " &amp; K$6 &amp; " " &amp; LEFT($AV$3, 4)) + 1, 0 ), 'Raw Data'!$AN:$AN,"&gt;" &amp;DATE(LEFT($AV$3, 4), MONTH("1 " &amp; K$6 &amp; " " &amp; LEFT($AV$3, 4)), 0 ), 'Raw Data'!$J:$J, $A76, 'Raw Data'!$O:$O,""&amp;'Raw Data'!$B$1,'Raw Data'!$D:$D,"&lt;&gt;*ithdr*",'Raw Data'!$D:$D,"&lt;&gt;*ancel*",'Raw Data'!$P:$P,"--")
+
SUMIFS('Raw Data'!$R:$R, 'Raw Data'!$AN:$AN,"&lt;=" &amp;DATE(LEFT($AV$3, 4), MONTH("1 " &amp; K$6 &amp; " " &amp; LEFT($AV$3, 4)) + 1, 0 ), 'Raw Data'!$AN:$AN,"&gt;" &amp;DATE(LEFT($AV$3, 4), MONTH("1 " &amp; K$6 &amp; " " &amp; LEFT($AV$3, 4)), 0 ), 'Raw Data'!$J:$J, $A76, 'Raw Data'!$P:$P,""&amp;'Raw Data'!$B$1,'Raw Data'!$D:$D,"&lt;&gt;*ithdr*",'Raw Data'!$D:$D,"&lt;&gt;*ancel*")</f>
        <v>0</v>
      </c>
      <c r="L95" s="73"/>
      <c r="M95" s="73"/>
      <c r="N95" s="77"/>
      <c r="O95" s="113">
        <f>SUMIFS('Raw Data'!$R:$R, 'Raw Data'!$AN:$AN,"&lt;=" &amp;DATE(LEFT($AV$3, 4), MONTH("1 " &amp; O$6 &amp; " " &amp; LEFT($AV$3, 4)) + 1, 0 ), 'Raw Data'!$AN:$AN,"&gt;" &amp;DATE(LEFT($AV$3, 4), MONTH("1 " &amp; O$6 &amp; " " &amp; LEFT($AV$3, 4)), 0 ), 'Raw Data'!$J:$J, $A76, 'Raw Data'!$O:$O,""&amp;'Raw Data'!$B$1,'Raw Data'!$D:$D,"&lt;&gt;*ithdr*",'Raw Data'!$D:$D,"&lt;&gt;*ancel*",'Raw Data'!$P:$P,"--")
+
SUMIFS('Raw Data'!$R:$R, 'Raw Data'!$AN:$AN,"&lt;=" &amp;DATE(LEFT($AV$3, 4), MONTH("1 " &amp; O$6 &amp; " " &amp; LEFT($AV$3, 4)) + 1, 0 ), 'Raw Data'!$AN:$AN,"&gt;" &amp;DATE(LEFT($AV$3, 4), MONTH("1 " &amp; O$6 &amp; " " &amp; LEFT($AV$3, 4)), 0 ), 'Raw Data'!$J:$J, $A76, 'Raw Data'!$P:$P,""&amp;'Raw Data'!$B$1,'Raw Data'!$D:$D,"&lt;&gt;*ithdr*",'Raw Data'!$D:$D,"&lt;&gt;*ancel*")</f>
        <v>0</v>
      </c>
      <c r="P95" s="73"/>
      <c r="Q95" s="73"/>
      <c r="R95" s="77"/>
      <c r="S95" s="113">
        <f>SUMIFS('Raw Data'!$R:$R, 'Raw Data'!$AN:$AN,"&lt;=" &amp;DATE(LEFT($AV$3, 4), MONTH("1 " &amp; S$6 &amp; " " &amp; LEFT($AV$3, 4)) + 1, 0 ), 'Raw Data'!$AN:$AN,"&gt;" &amp;DATE(LEFT($AV$3, 4), MONTH("1 " &amp; S$6 &amp; " " &amp; LEFT($AV$3, 4)), 0 ), 'Raw Data'!$J:$J, $A76, 'Raw Data'!$O:$O,""&amp;'Raw Data'!$B$1,'Raw Data'!$D:$D,"&lt;&gt;*ithdr*",'Raw Data'!$D:$D,"&lt;&gt;*ancel*",'Raw Data'!$P:$P,"--")
+
SUMIFS('Raw Data'!$R:$R, 'Raw Data'!$AN:$AN,"&lt;=" &amp;DATE(LEFT($AV$3, 4), MONTH("1 " &amp; S$6 &amp; " " &amp; LEFT($AV$3, 4)) + 1, 0 ), 'Raw Data'!$AN:$AN,"&gt;" &amp;DATE(LEFT($AV$3, 4), MONTH("1 " &amp; S$6 &amp; " " &amp; LEFT($AV$3, 4)), 0 ), 'Raw Data'!$J:$J, $A76, 'Raw Data'!$P:$P,""&amp;'Raw Data'!$B$1,'Raw Data'!$D:$D,"&lt;&gt;*ithdr*",'Raw Data'!$D:$D,"&lt;&gt;*ancel*")</f>
        <v>0</v>
      </c>
      <c r="T95" s="73"/>
      <c r="U95" s="73"/>
      <c r="V95" s="77"/>
      <c r="W95" s="113">
        <f>SUMIFS('Raw Data'!$R:$R, 'Raw Data'!$AN:$AN,"&lt;=" &amp;DATE(LEFT($AV$3, 4), MONTH("1 " &amp; W$6 &amp; " " &amp; LEFT($AV$3, 4)) + 1, 0 ), 'Raw Data'!$AN:$AN,"&gt;" &amp;DATE(LEFT($AV$3, 4), MONTH("1 " &amp; W$6 &amp; " " &amp; LEFT($AV$3, 4)), 0 ), 'Raw Data'!$J:$J, $A76, 'Raw Data'!$O:$O,""&amp;'Raw Data'!$B$1,'Raw Data'!$D:$D,"&lt;&gt;*ithdr*",'Raw Data'!$D:$D,"&lt;&gt;*ancel*",'Raw Data'!$P:$P,"--")
+
SUMIFS('Raw Data'!$R:$R, 'Raw Data'!$AN:$AN,"&lt;=" &amp;DATE(LEFT($AV$3, 4), MONTH("1 " &amp; W$6 &amp; " " &amp; LEFT($AV$3, 4)) + 1, 0 ), 'Raw Data'!$AN:$AN,"&gt;" &amp;DATE(LEFT($AV$3, 4), MONTH("1 " &amp; W$6 &amp; " " &amp; LEFT($AV$3, 4)), 0 ), 'Raw Data'!$J:$J, $A76, 'Raw Data'!$P:$P,""&amp;'Raw Data'!$B$1,'Raw Data'!$D:$D,"&lt;&gt;*ithdr*",'Raw Data'!$D:$D,"&lt;&gt;*ancel*")</f>
        <v>0</v>
      </c>
      <c r="X95" s="73"/>
      <c r="Y95" s="73"/>
      <c r="Z95" s="77"/>
      <c r="AA95" s="113">
        <f>SUMIFS('Raw Data'!$R:$R, 'Raw Data'!$AN:$AN,"&lt;=" &amp;DATE(LEFT($AV$3, 4), MONTH("1 " &amp; AA$6 &amp; " " &amp; LEFT($AV$3, 4)) + 1, 0 ), 'Raw Data'!$AN:$AN,"&gt;" &amp;DATE(LEFT($AV$3, 4), MONTH("1 " &amp; AA$6 &amp; " " &amp; LEFT($AV$3, 4)), 0 ), 'Raw Data'!$J:$J, $A76, 'Raw Data'!$O:$O,""&amp;'Raw Data'!$B$1,'Raw Data'!$D:$D,"&lt;&gt;*ithdr*",'Raw Data'!$D:$D,"&lt;&gt;*ancel*",'Raw Data'!$P:$P,"--")
+
SUMIFS('Raw Data'!$R:$R, 'Raw Data'!$AN:$AN,"&lt;=" &amp;DATE(LEFT($AV$3, 4), MONTH("1 " &amp; AA$6 &amp; " " &amp; LEFT($AV$3, 4)) + 1, 0 ), 'Raw Data'!$AN:$AN,"&gt;" &amp;DATE(LEFT($AV$3, 4), MONTH("1 " &amp; AA$6 &amp; " " &amp; LEFT($AV$3, 4)), 0 ), 'Raw Data'!$J:$J, $A76, 'Raw Data'!$P:$P,""&amp;'Raw Data'!$B$1,'Raw Data'!$D:$D,"&lt;&gt;*ithdr*",'Raw Data'!$D:$D,"&lt;&gt;*ancel*")</f>
        <v>0</v>
      </c>
      <c r="AB95" s="73"/>
      <c r="AC95" s="73"/>
      <c r="AD95" s="77"/>
      <c r="AE95" s="113">
        <f>SUMIFS('Raw Data'!$R:$R, 'Raw Data'!$AN:$AN,"&lt;=" &amp;DATE(LEFT($AV$3, 4), MONTH("1 " &amp; AE$6 &amp; " " &amp; LEFT($AV$3, 4)) + 1, 0 ), 'Raw Data'!$AN:$AN,"&gt;" &amp;DATE(LEFT($AV$3, 4), MONTH("1 " &amp; AE$6 &amp; " " &amp; LEFT($AV$3, 4)), 0 ), 'Raw Data'!$J:$J, $A76, 'Raw Data'!$O:$O,""&amp;'Raw Data'!$B$1,'Raw Data'!$D:$D,"&lt;&gt;*ithdr*",'Raw Data'!$D:$D,"&lt;&gt;*ancel*",'Raw Data'!$P:$P,"--")
+
SUMIFS('Raw Data'!$R:$R, 'Raw Data'!$AN:$AN,"&lt;=" &amp;DATE(LEFT($AV$3, 4), MONTH("1 " &amp; AE$6 &amp; " " &amp; LEFT($AV$3, 4)) + 1, 0 ), 'Raw Data'!$AN:$AN,"&gt;" &amp;DATE(LEFT($AV$3, 4), MONTH("1 " &amp; AE$6 &amp; " " &amp; LEFT($AV$3, 4)), 0 ), 'Raw Data'!$J:$J, $A76, 'Raw Data'!$P:$P,""&amp;'Raw Data'!$B$1,'Raw Data'!$D:$D,"&lt;&gt;*ithdr*",'Raw Data'!$D:$D,"&lt;&gt;*ancel*")</f>
        <v>0</v>
      </c>
      <c r="AF95" s="73"/>
      <c r="AG95" s="73"/>
      <c r="AH95" s="77"/>
      <c r="AI95" s="113">
        <f>SUMIFS('Raw Data'!$R:$R, 'Raw Data'!$AN:$AN,"&lt;=" &amp;DATE(LEFT($AV$3, 4), MONTH("1 " &amp; AI$6 &amp; " " &amp; LEFT($AV$3, 4)) + 1, 0 ), 'Raw Data'!$AN:$AN,"&gt;" &amp;DATE(LEFT($AV$3, 4), MONTH("1 " &amp; AI$6 &amp; " " &amp; LEFT($AV$3, 4)), 0 ), 'Raw Data'!$J:$J, $A76, 'Raw Data'!$O:$O,""&amp;'Raw Data'!$B$1,'Raw Data'!$D:$D,"&lt;&gt;*ithdr*",'Raw Data'!$D:$D,"&lt;&gt;*ancel*",'Raw Data'!$P:$P,"--")
+
SUMIFS('Raw Data'!$R:$R, 'Raw Data'!$AN:$AN,"&lt;=" &amp;DATE(LEFT($AV$3, 4), MONTH("1 " &amp; AI$6 &amp; " " &amp; LEFT($AV$3, 4)) + 1, 0 ), 'Raw Data'!$AN:$AN,"&gt;" &amp;DATE(LEFT($AV$3, 4), MONTH("1 " &amp; AI$6 &amp; " " &amp; LEFT($AV$3, 4)), 0 ), 'Raw Data'!$J:$J, $A76, 'Raw Data'!$P:$P,""&amp;'Raw Data'!$B$1,'Raw Data'!$D:$D,"&lt;&gt;*ithdr*",'Raw Data'!$D:$D,"&lt;&gt;*ancel*")</f>
        <v>0</v>
      </c>
      <c r="AJ95" s="73"/>
      <c r="AK95" s="73"/>
      <c r="AL95" s="77"/>
      <c r="AM95" s="113">
        <f>SUMIFS('Raw Data'!$R:$R, 'Raw Data'!$AN:$AN,"&lt;=" &amp;DATE(LEFT($AV$3, 4), MONTH("1 " &amp; AM$6 &amp; " " &amp; LEFT($AV$3, 4)) + 1, 0 ), 'Raw Data'!$AN:$AN,"&gt;" &amp;DATE(LEFT($AV$3, 4), MONTH("1 " &amp; AM$6 &amp; " " &amp; LEFT($AV$3, 4)), 0 ), 'Raw Data'!$J:$J, $A76, 'Raw Data'!$O:$O,""&amp;'Raw Data'!$B$1,'Raw Data'!$D:$D,"&lt;&gt;*ithdr*",'Raw Data'!$D:$D,"&lt;&gt;*ancel*",'Raw Data'!$P:$P,"--")
+
SUMIFS('Raw Data'!$R:$R, 'Raw Data'!$AN:$AN,"&lt;=" &amp;DATE(LEFT($AV$3, 4), MONTH("1 " &amp; AM$6 &amp; " " &amp; LEFT($AV$3, 4)) + 1, 0 ), 'Raw Data'!$AN:$AN,"&gt;" &amp;DATE(LEFT($AV$3, 4), MONTH("1 " &amp; AM$6 &amp; " " &amp; LEFT($AV$3, 4)), 0 ), 'Raw Data'!$J:$J, $A76, 'Raw Data'!$P:$P,""&amp;'Raw Data'!$B$1,'Raw Data'!$D:$D,"&lt;&gt;*ithdr*",'Raw Data'!$D:$D,"&lt;&gt;*ancel*")</f>
        <v>0</v>
      </c>
      <c r="AN95" s="73"/>
      <c r="AO95" s="73"/>
      <c r="AP95" s="77"/>
      <c r="AQ95" s="113">
        <f>SUMIFS('Raw Data'!$R:$R, 'Raw Data'!$AN:$AN,"&lt;=" &amp;DATE(LEFT($AV$3, 4), MONTH("1 " &amp; AQ$6 &amp; " " &amp; LEFT($AV$3, 4)) + 1, 0 ), 'Raw Data'!$AN:$AN,"&gt;" &amp;DATE(LEFT($AV$3, 4), MONTH("1 " &amp; AQ$6 &amp; " " &amp; LEFT($AV$3, 4)), 0 ), 'Raw Data'!$J:$J, $A76, 'Raw Data'!$O:$O,""&amp;'Raw Data'!$B$1,'Raw Data'!$D:$D,"&lt;&gt;*ithdr*",'Raw Data'!$D:$D,"&lt;&gt;*ancel*",'Raw Data'!$P:$P,"--")
+
SUMIFS('Raw Data'!$R:$R, 'Raw Data'!$AN:$AN,"&lt;=" &amp;DATE(LEFT($AV$3, 4), MONTH("1 " &amp; AQ$6 &amp; " " &amp; LEFT($AV$3, 4)) + 1, 0 ), 'Raw Data'!$AN:$AN,"&gt;" &amp;DATE(LEFT($AV$3, 4), MONTH("1 " &amp; AQ$6 &amp; " " &amp; LEFT($AV$3, 4)), 0 ), 'Raw Data'!$J:$J, $A76, 'Raw Data'!$P:$P,""&amp;'Raw Data'!$B$1,'Raw Data'!$D:$D,"&lt;&gt;*ithdr*",'Raw Data'!$D:$D,"&lt;&gt;*ancel*")</f>
        <v>0</v>
      </c>
      <c r="AR95" s="73"/>
      <c r="AS95" s="73"/>
      <c r="AT95" s="77"/>
      <c r="AU95" s="113">
        <f>SUMIFS('Raw Data'!$R:$R, 'Raw Data'!$AN:$AN,"&lt;=" &amp;DATE(MID($AV$3, 15, 4), MONTH("1 " &amp; AU$6 &amp; " " &amp; MID($AV$3, 15, 4)) + 1, 0 ), 'Raw Data'!$AN:$AN,"&gt;" &amp;DATE(MID($AV$3, 15, 4), MONTH("1 " &amp; AU$6 &amp; " " &amp; MID($AV$3, 15, 4)), 0 ), 'Raw Data'!$J:$J, $A76, 'Raw Data'!$O:$O,""&amp;'Raw Data'!$B$1,'Raw Data'!$D:$D,"&lt;&gt;*ithdr*",'Raw Data'!$D:$D,"&lt;&gt;*ancel*",'Raw Data'!$P:$P,"--")
+
SUMIFS('Raw Data'!$R:$R, 'Raw Data'!$AN:$AN,"&lt;=" &amp;DATE(MID($AV$3, 15, 4), MONTH("1 " &amp; AU$6 &amp; " " &amp; MID($AV$3, 15, 4)) + 1, 0 ), 'Raw Data'!$AN:$AN,"&gt;" &amp;DATE(MID($AV$3, 15, 4), MONTH("1 " &amp; AU$6 &amp; " " &amp; MID($AV$3, 15, 4)), 0 ), 'Raw Data'!$J:$J, $A76, 'Raw Data'!$P:$P,""&amp;'Raw Data'!$B$1,'Raw Data'!$D:$D,"&lt;&gt;*ithdr*",'Raw Data'!$D:$D,"&lt;&gt;*ancel*")</f>
        <v>0</v>
      </c>
      <c r="AV95" s="73"/>
      <c r="AW95" s="73"/>
      <c r="AX95" s="77"/>
      <c r="AY95" s="113">
        <f>SUMIFS('Raw Data'!$R:$R, 'Raw Data'!$AN:$AN,"&lt;=" &amp;DATE(MID($AV$3, 15, 4), MONTH("1 " &amp; AY$6 &amp; " " &amp; MID($AV$3, 15, 4)) + 1, 0 ), 'Raw Data'!$AN:$AN,"&gt;" &amp;DATE(MID($AV$3, 15, 4), MONTH("1 " &amp; AY$6 &amp; " " &amp; MID($AV$3, 15, 4)), 0 ), 'Raw Data'!$J:$J, $A76, 'Raw Data'!$O:$O,""&amp;'Raw Data'!$B$1,'Raw Data'!$D:$D,"&lt;&gt;*ithdr*",'Raw Data'!$D:$D,"&lt;&gt;*ancel*",'Raw Data'!$P:$P,"--")
+
SUMIFS('Raw Data'!$R:$R, 'Raw Data'!$AN:$AN,"&lt;=" &amp;DATE(MID($AV$3, 15, 4), MONTH("1 " &amp; AY$6 &amp; " " &amp; MID($AV$3, 15, 4)) + 1, 0 ), 'Raw Data'!$AN:$AN,"&gt;" &amp;DATE(MID($AV$3, 15, 4), MONTH("1 " &amp; AY$6 &amp; " " &amp; MID($AV$3, 15, 4)), 0 ), 'Raw Data'!$J:$J, $A76, 'Raw Data'!$P:$P,""&amp;'Raw Data'!$B$1,'Raw Data'!$D:$D,"&lt;&gt;*ithdr*",'Raw Data'!$D:$D,"&lt;&gt;*ancel*")</f>
        <v>0</v>
      </c>
      <c r="AZ95" s="73"/>
      <c r="BA95" s="73"/>
      <c r="BB95" s="77"/>
      <c r="BC95" s="113">
        <f>SUMIFS('Raw Data'!$R:$R, 'Raw Data'!$AN:$AN,"&lt;=" &amp;DATE(MID($AV$3, 15, 4), MONTH("1 " &amp; BC$6 &amp; " " &amp; MID($AV$3, 15, 4)) + 1, 0 ), 'Raw Data'!$AN:$AN,"&gt;" &amp;DATE(MID($AV$3, 15, 4), MONTH("1 " &amp; BC$6 &amp; " " &amp; MID($AV$3, 15, 4)), 0 ), 'Raw Data'!$J:$J, $A76, 'Raw Data'!$O:$O,""&amp;'Raw Data'!$B$1,'Raw Data'!$D:$D,"&lt;&gt;*ithdr*",'Raw Data'!$D:$D,"&lt;&gt;*ancel*",'Raw Data'!$P:$P,"--")
+
SUMIFS('Raw Data'!$R:$R, 'Raw Data'!$AN:$AN,"&lt;=" &amp;DATE(MID($AV$3, 15, 4), MONTH("1 " &amp; BC$6 &amp; " " &amp; MID($AV$3, 15, 4)) + 1, 0 ), 'Raw Data'!$AN:$AN,"&gt;" &amp;DATE(MID($AV$3, 15, 4), MONTH("1 " &amp; BC$6 &amp; " " &amp; MID($AV$3, 15, 4)), 0 ), 'Raw Data'!$J:$J, $A76, 'Raw Data'!$P:$P,""&amp;'Raw Data'!$B$1,'Raw Data'!$D:$D,"&lt;&gt;*ithdr*",'Raw Data'!$D:$D,"&lt;&gt;*ancel*")</f>
        <v>0</v>
      </c>
      <c r="BD95" s="73"/>
      <c r="BE95" s="73"/>
      <c r="BF95" s="77"/>
    </row>
    <row r="96" ht="12.75" customHeight="1">
      <c r="A96" s="116" t="s">
        <v>106</v>
      </c>
      <c r="B96" s="73"/>
      <c r="C96" s="73"/>
      <c r="D96" s="73"/>
      <c r="E96" s="73"/>
      <c r="F96" s="73"/>
      <c r="G96" s="73"/>
      <c r="H96" s="73"/>
      <c r="I96" s="73"/>
      <c r="J96" s="73"/>
      <c r="K96" s="73"/>
      <c r="L96" s="73"/>
      <c r="M96" s="73"/>
      <c r="N96" s="73"/>
      <c r="O96" s="73"/>
      <c r="P96" s="73"/>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c r="AV96" s="73"/>
      <c r="AW96" s="73"/>
      <c r="AX96" s="73"/>
      <c r="AY96" s="73"/>
      <c r="AZ96" s="73"/>
      <c r="BA96" s="73"/>
      <c r="BB96" s="73"/>
      <c r="BC96" s="73"/>
      <c r="BD96" s="73"/>
      <c r="BE96" s="73"/>
      <c r="BF96" s="74"/>
    </row>
    <row r="97" ht="12.75" customHeight="1">
      <c r="A97" s="75" t="s">
        <v>153</v>
      </c>
      <c r="B97" s="73"/>
      <c r="C97" s="73"/>
      <c r="D97" s="73"/>
      <c r="E97" s="73"/>
      <c r="F97" s="73"/>
      <c r="G97" s="73"/>
      <c r="H97" s="73"/>
      <c r="I97" s="73"/>
      <c r="J97" s="77"/>
      <c r="K97" s="113">
        <f>SUMIFS('Raw Data'!$S:$S, 'Raw Data'!$AN:$AN,"&lt;=" &amp;DATE(LEFT($AV$3, 4), MONTH("1 " &amp; K$6 &amp; " " &amp; LEFT($AV$3, 4)) + 1, 0 ), 'Raw Data'!$AN:$AN,"&gt;" &amp;DATE(LEFT($AV$3, 4), MONTH("1 " &amp; K$6 &amp; " " &amp; LEFT($AV$3, 4)), 0 ), 'Raw Data'!$J:$J, $A96, 'Raw Data'!$O:$O,""&amp;'Raw Data'!$B$1,'Raw Data'!$D:$D,"&lt;&gt;*ithdr*",'Raw Data'!$D:$D,"&lt;&gt;*ancel*",'Raw Data'!$P:$P,"--")
+
SUMIFS('Raw Data'!$S:$S, 'Raw Data'!$AN:$AN,"&lt;=" &amp;DATE(LEFT($AV$3, 4), MONTH("1 " &amp; K$6 &amp; " " &amp; LEFT($AV$3, 4)) + 1, 0 ), 'Raw Data'!$AN:$AN,"&gt;" &amp;DATE(LEFT($AV$3, 4), MONTH("1 " &amp; K$6 &amp; " " &amp; LEFT($AV$3, 4)), 0 ), 'Raw Data'!$J:$J, $A96, 'Raw Data'!$P:$P,""&amp;'Raw Data'!$B$1,'Raw Data'!$D:$D,"&lt;&gt;*ithdr*",'Raw Data'!$D:$D,"&lt;&gt;*ancel*")</f>
        <v>0</v>
      </c>
      <c r="L97" s="73"/>
      <c r="M97" s="73"/>
      <c r="N97" s="77"/>
      <c r="O97" s="113">
        <f>SUMIFS('Raw Data'!$S:$S, 'Raw Data'!$AN:$AN,"&lt;=" &amp;DATE(LEFT($AV$3, 4), MONTH("1 " &amp; O$6 &amp; " " &amp; LEFT($AV$3, 4)) + 1, 0 ), 'Raw Data'!$AN:$AN,"&gt;" &amp;DATE(LEFT($AV$3, 4), MONTH("1 " &amp; O$6 &amp; " " &amp; LEFT($AV$3, 4)), 0 ), 'Raw Data'!$J:$J, $A96, 'Raw Data'!$O:$O,""&amp;'Raw Data'!$B$1,'Raw Data'!$D:$D,"&lt;&gt;*ithdr*",'Raw Data'!$D:$D,"&lt;&gt;*ancel*",'Raw Data'!$P:$P,"--")
+
SUMIFS('Raw Data'!$S:$S, 'Raw Data'!$AN:$AN,"&lt;=" &amp;DATE(LEFT($AV$3, 4), MONTH("1 " &amp; O$6 &amp; " " &amp; LEFT($AV$3, 4)) + 1, 0 ), 'Raw Data'!$AN:$AN,"&gt;" &amp;DATE(LEFT($AV$3, 4), MONTH("1 " &amp; O$6 &amp; " " &amp; LEFT($AV$3, 4)), 0 ), 'Raw Data'!$J:$J, $A96, 'Raw Data'!$P:$P,""&amp;'Raw Data'!$B$1,'Raw Data'!$D:$D,"&lt;&gt;*ithdr*",'Raw Data'!$D:$D,"&lt;&gt;*ancel*")</f>
        <v>0</v>
      </c>
      <c r="P97" s="73"/>
      <c r="Q97" s="73"/>
      <c r="R97" s="77"/>
      <c r="S97" s="113">
        <f>SUMIFS('Raw Data'!$S:$S, 'Raw Data'!$AN:$AN,"&lt;=" &amp;DATE(LEFT($AV$3, 4), MONTH("1 " &amp; S$6 &amp; " " &amp; LEFT($AV$3, 4)) + 1, 0 ), 'Raw Data'!$AN:$AN,"&gt;" &amp;DATE(LEFT($AV$3, 4), MONTH("1 " &amp; S$6 &amp; " " &amp; LEFT($AV$3, 4)), 0 ), 'Raw Data'!$J:$J, $A96, 'Raw Data'!$O:$O,""&amp;'Raw Data'!$B$1,'Raw Data'!$D:$D,"&lt;&gt;*ithdr*",'Raw Data'!$D:$D,"&lt;&gt;*ancel*",'Raw Data'!$P:$P,"--")
+
SUMIFS('Raw Data'!$S:$S, 'Raw Data'!$AN:$AN,"&lt;=" &amp;DATE(LEFT($AV$3, 4), MONTH("1 " &amp; S$6 &amp; " " &amp; LEFT($AV$3, 4)) + 1, 0 ), 'Raw Data'!$AN:$AN,"&gt;" &amp;DATE(LEFT($AV$3, 4), MONTH("1 " &amp; S$6 &amp; " " &amp; LEFT($AV$3, 4)), 0 ), 'Raw Data'!$J:$J, $A96, 'Raw Data'!$P:$P,""&amp;'Raw Data'!$B$1,'Raw Data'!$D:$D,"&lt;&gt;*ithdr*",'Raw Data'!$D:$D,"&lt;&gt;*ancel*")</f>
        <v>0</v>
      </c>
      <c r="T97" s="73"/>
      <c r="U97" s="73"/>
      <c r="V97" s="77"/>
      <c r="W97" s="113">
        <f>SUMIFS('Raw Data'!$S:$S, 'Raw Data'!$AN:$AN,"&lt;=" &amp;DATE(LEFT($AV$3, 4), MONTH("1 " &amp; W$6 &amp; " " &amp; LEFT($AV$3, 4)) + 1, 0 ), 'Raw Data'!$AN:$AN,"&gt;" &amp;DATE(LEFT($AV$3, 4), MONTH("1 " &amp; W$6 &amp; " " &amp; LEFT($AV$3, 4)), 0 ), 'Raw Data'!$J:$J, $A96, 'Raw Data'!$O:$O,""&amp;'Raw Data'!$B$1,'Raw Data'!$D:$D,"&lt;&gt;*ithdr*",'Raw Data'!$D:$D,"&lt;&gt;*ancel*",'Raw Data'!$P:$P,"--")
+
SUMIFS('Raw Data'!$S:$S, 'Raw Data'!$AN:$AN,"&lt;=" &amp;DATE(LEFT($AV$3, 4), MONTH("1 " &amp; W$6 &amp; " " &amp; LEFT($AV$3, 4)) + 1, 0 ), 'Raw Data'!$AN:$AN,"&gt;" &amp;DATE(LEFT($AV$3, 4), MONTH("1 " &amp; W$6 &amp; " " &amp; LEFT($AV$3, 4)), 0 ), 'Raw Data'!$J:$J, $A96, 'Raw Data'!$P:$P,""&amp;'Raw Data'!$B$1,'Raw Data'!$D:$D,"&lt;&gt;*ithdr*",'Raw Data'!$D:$D,"&lt;&gt;*ancel*")</f>
        <v>0</v>
      </c>
      <c r="X97" s="73"/>
      <c r="Y97" s="73"/>
      <c r="Z97" s="77"/>
      <c r="AA97" s="113">
        <f>SUMIFS('Raw Data'!$S:$S, 'Raw Data'!$AN:$AN,"&lt;=" &amp;DATE(LEFT($AV$3, 4), MONTH("1 " &amp; AA$6 &amp; " " &amp; LEFT($AV$3, 4)) + 1, 0 ), 'Raw Data'!$AN:$AN,"&gt;" &amp;DATE(LEFT($AV$3, 4), MONTH("1 " &amp; AA$6 &amp; " " &amp; LEFT($AV$3, 4)), 0 ), 'Raw Data'!$J:$J, $A96, 'Raw Data'!$O:$O,""&amp;'Raw Data'!$B$1,'Raw Data'!$D:$D,"&lt;&gt;*ithdr*",'Raw Data'!$D:$D,"&lt;&gt;*ancel*",'Raw Data'!$P:$P,"--")
+
SUMIFS('Raw Data'!$S:$S, 'Raw Data'!$AN:$AN,"&lt;=" &amp;DATE(LEFT($AV$3, 4), MONTH("1 " &amp; AA$6 &amp; " " &amp; LEFT($AV$3, 4)) + 1, 0 ), 'Raw Data'!$AN:$AN,"&gt;" &amp;DATE(LEFT($AV$3, 4), MONTH("1 " &amp; AA$6 &amp; " " &amp; LEFT($AV$3, 4)), 0 ), 'Raw Data'!$J:$J, $A96, 'Raw Data'!$P:$P,""&amp;'Raw Data'!$B$1,'Raw Data'!$D:$D,"&lt;&gt;*ithdr*",'Raw Data'!$D:$D,"&lt;&gt;*ancel*")</f>
        <v>0</v>
      </c>
      <c r="AB97" s="73"/>
      <c r="AC97" s="73"/>
      <c r="AD97" s="77"/>
      <c r="AE97" s="113">
        <f>SUMIFS('Raw Data'!$S:$S, 'Raw Data'!$AN:$AN,"&lt;=" &amp;DATE(LEFT($AV$3, 4), MONTH("1 " &amp; AE$6 &amp; " " &amp; LEFT($AV$3, 4)) + 1, 0 ), 'Raw Data'!$AN:$AN,"&gt;" &amp;DATE(LEFT($AV$3, 4), MONTH("1 " &amp; AE$6 &amp; " " &amp; LEFT($AV$3, 4)), 0 ), 'Raw Data'!$J:$J, $A96, 'Raw Data'!$O:$O,""&amp;'Raw Data'!$B$1,'Raw Data'!$D:$D,"&lt;&gt;*ithdr*",'Raw Data'!$D:$D,"&lt;&gt;*ancel*",'Raw Data'!$P:$P,"--")
+
SUMIFS('Raw Data'!$S:$S, 'Raw Data'!$AN:$AN,"&lt;=" &amp;DATE(LEFT($AV$3, 4), MONTH("1 " &amp; AE$6 &amp; " " &amp; LEFT($AV$3, 4)) + 1, 0 ), 'Raw Data'!$AN:$AN,"&gt;" &amp;DATE(LEFT($AV$3, 4), MONTH("1 " &amp; AE$6 &amp; " " &amp; LEFT($AV$3, 4)), 0 ), 'Raw Data'!$J:$J, $A96, 'Raw Data'!$P:$P,""&amp;'Raw Data'!$B$1,'Raw Data'!$D:$D,"&lt;&gt;*ithdr*",'Raw Data'!$D:$D,"&lt;&gt;*ancel*")</f>
        <v>0</v>
      </c>
      <c r="AF97" s="73"/>
      <c r="AG97" s="73"/>
      <c r="AH97" s="77"/>
      <c r="AI97" s="113">
        <f>SUMIFS('Raw Data'!$S:$S, 'Raw Data'!$AN:$AN,"&lt;=" &amp;DATE(LEFT($AV$3, 4), MONTH("1 " &amp; AI$6 &amp; " " &amp; LEFT($AV$3, 4)) + 1, 0 ), 'Raw Data'!$AN:$AN,"&gt;" &amp;DATE(LEFT($AV$3, 4), MONTH("1 " &amp; AI$6 &amp; " " &amp; LEFT($AV$3, 4)), 0 ), 'Raw Data'!$J:$J, $A96, 'Raw Data'!$O:$O,""&amp;'Raw Data'!$B$1,'Raw Data'!$D:$D,"&lt;&gt;*ithdr*",'Raw Data'!$D:$D,"&lt;&gt;*ancel*",'Raw Data'!$P:$P,"--")
+
SUMIFS('Raw Data'!$S:$S, 'Raw Data'!$AN:$AN,"&lt;=" &amp;DATE(LEFT($AV$3, 4), MONTH("1 " &amp; AI$6 &amp; " " &amp; LEFT($AV$3, 4)) + 1, 0 ), 'Raw Data'!$AN:$AN,"&gt;" &amp;DATE(LEFT($AV$3, 4), MONTH("1 " &amp; AI$6 &amp; " " &amp; LEFT($AV$3, 4)), 0 ), 'Raw Data'!$J:$J, $A96, 'Raw Data'!$P:$P,""&amp;'Raw Data'!$B$1,'Raw Data'!$D:$D,"&lt;&gt;*ithdr*",'Raw Data'!$D:$D,"&lt;&gt;*ancel*")</f>
        <v>0</v>
      </c>
      <c r="AJ97" s="73"/>
      <c r="AK97" s="73"/>
      <c r="AL97" s="77"/>
      <c r="AM97" s="113">
        <f>SUMIFS('Raw Data'!$S:$S, 'Raw Data'!$AN:$AN,"&lt;=" &amp;DATE(LEFT($AV$3, 4), MONTH("1 " &amp; AM$6 &amp; " " &amp; LEFT($AV$3, 4)) + 1, 0 ), 'Raw Data'!$AN:$AN,"&gt;" &amp;DATE(LEFT($AV$3, 4), MONTH("1 " &amp; AM$6 &amp; " " &amp; LEFT($AV$3, 4)), 0 ), 'Raw Data'!$J:$J, $A96, 'Raw Data'!$O:$O,""&amp;'Raw Data'!$B$1,'Raw Data'!$D:$D,"&lt;&gt;*ithdr*",'Raw Data'!$D:$D,"&lt;&gt;*ancel*",'Raw Data'!$P:$P,"--")
+
SUMIFS('Raw Data'!$S:$S, 'Raw Data'!$AN:$AN,"&lt;=" &amp;DATE(LEFT($AV$3, 4), MONTH("1 " &amp; AM$6 &amp; " " &amp; LEFT($AV$3, 4)) + 1, 0 ), 'Raw Data'!$AN:$AN,"&gt;" &amp;DATE(LEFT($AV$3, 4), MONTH("1 " &amp; AM$6 &amp; " " &amp; LEFT($AV$3, 4)), 0 ), 'Raw Data'!$J:$J, $A96, 'Raw Data'!$P:$P,""&amp;'Raw Data'!$B$1,'Raw Data'!$D:$D,"&lt;&gt;*ithdr*",'Raw Data'!$D:$D,"&lt;&gt;*ancel*")</f>
        <v>0</v>
      </c>
      <c r="AN97" s="73"/>
      <c r="AO97" s="73"/>
      <c r="AP97" s="77"/>
      <c r="AQ97" s="113">
        <f>SUMIFS('Raw Data'!$S:$S, 'Raw Data'!$AN:$AN,"&lt;=" &amp;DATE(LEFT($AV$3, 4), MONTH("1 " &amp; AQ$6 &amp; " " &amp; LEFT($AV$3, 4)) + 1, 0 ), 'Raw Data'!$AN:$AN,"&gt;" &amp;DATE(LEFT($AV$3, 4), MONTH("1 " &amp; AQ$6 &amp; " " &amp; LEFT($AV$3, 4)), 0 ), 'Raw Data'!$J:$J, $A96, 'Raw Data'!$O:$O,""&amp;'Raw Data'!$B$1,'Raw Data'!$D:$D,"&lt;&gt;*ithdr*",'Raw Data'!$D:$D,"&lt;&gt;*ancel*",'Raw Data'!$P:$P,"--")
+
SUMIFS('Raw Data'!$S:$S, 'Raw Data'!$AN:$AN,"&lt;=" &amp;DATE(LEFT($AV$3, 4), MONTH("1 " &amp; AQ$6 &amp; " " &amp; LEFT($AV$3, 4)) + 1, 0 ), 'Raw Data'!$AN:$AN,"&gt;" &amp;DATE(LEFT($AV$3, 4), MONTH("1 " &amp; AQ$6 &amp; " " &amp; LEFT($AV$3, 4)), 0 ), 'Raw Data'!$J:$J, $A96, 'Raw Data'!$P:$P,""&amp;'Raw Data'!$B$1,'Raw Data'!$D:$D,"&lt;&gt;*ithdr*",'Raw Data'!$D:$D,"&lt;&gt;*ancel*")</f>
        <v>0</v>
      </c>
      <c r="AR97" s="73"/>
      <c r="AS97" s="73"/>
      <c r="AT97" s="77"/>
      <c r="AU97" s="113">
        <f>SUMIFS('Raw Data'!$S:$S, 'Raw Data'!$AN:$AN,"&lt;=" &amp;DATE(MID($AV$3, 15, 4), MONTH("1 " &amp; AU$6 &amp; " " &amp; MID($AV$3, 15, 4)) + 1, 0 ), 'Raw Data'!$AN:$AN,"&gt;" &amp;DATE(MID($AV$3, 15, 4), MONTH("1 " &amp; AU$6 &amp; " " &amp; MID($AV$3, 15, 4)), 0 ), 'Raw Data'!$J:$J, $A96, 'Raw Data'!$O:$O,""&amp;'Raw Data'!$B$1,'Raw Data'!$D:$D,"&lt;&gt;*ithdr*",'Raw Data'!$D:$D,"&lt;&gt;*ancel*",'Raw Data'!$P:$P,"--")
+
SUMIFS('Raw Data'!$S:$S, 'Raw Data'!$AN:$AN,"&lt;=" &amp;DATE(MID($AV$3, 15, 4), MONTH("1 " &amp; AU$6 &amp; " " &amp; MID($AV$3, 15, 4)) + 1, 0 ), 'Raw Data'!$AN:$AN,"&gt;" &amp;DATE(MID($AV$3, 15, 4), MONTH("1 " &amp; AU$6 &amp; " " &amp; MID($AV$3, 15, 4)), 0 ), 'Raw Data'!$J:$J, $A96, 'Raw Data'!$P:$P,""&amp;'Raw Data'!$B$1,'Raw Data'!$D:$D,"&lt;&gt;*ithdr*",'Raw Data'!$D:$D,"&lt;&gt;*ancel*")</f>
        <v>0</v>
      </c>
      <c r="AV97" s="73"/>
      <c r="AW97" s="73"/>
      <c r="AX97" s="77"/>
      <c r="AY97" s="113">
        <f>SUMIFS('Raw Data'!$S:$S, 'Raw Data'!$AN:$AN,"&lt;=" &amp;DATE(MID($AV$3, 15, 4), MONTH("1 " &amp; AY$6 &amp; " " &amp; MID($AV$3, 15, 4)) + 1, 0 ), 'Raw Data'!$AN:$AN,"&gt;" &amp;DATE(MID($AV$3, 15, 4), MONTH("1 " &amp; AY$6 &amp; " " &amp; MID($AV$3, 15, 4)), 0 ), 'Raw Data'!$J:$J, $A96, 'Raw Data'!$O:$O,""&amp;'Raw Data'!$B$1,'Raw Data'!$D:$D,"&lt;&gt;*ithdr*",'Raw Data'!$D:$D,"&lt;&gt;*ancel*",'Raw Data'!$P:$P,"--")
+
SUMIFS('Raw Data'!$S:$S, 'Raw Data'!$AN:$AN,"&lt;=" &amp;DATE(MID($AV$3, 15, 4), MONTH("1 " &amp; AY$6 &amp; " " &amp; MID($AV$3, 15, 4)) + 1, 0 ), 'Raw Data'!$AN:$AN,"&gt;" &amp;DATE(MID($AV$3, 15, 4), MONTH("1 " &amp; AY$6 &amp; " " &amp; MID($AV$3, 15, 4)), 0 ), 'Raw Data'!$J:$J, $A96, 'Raw Data'!$P:$P,""&amp;'Raw Data'!$B$1,'Raw Data'!$D:$D,"&lt;&gt;*ithdr*",'Raw Data'!$D:$D,"&lt;&gt;*ancel*")</f>
        <v>0</v>
      </c>
      <c r="AZ97" s="73"/>
      <c r="BA97" s="73"/>
      <c r="BB97" s="77"/>
      <c r="BC97" s="113">
        <f>SUMIFS('Raw Data'!$S:$S, 'Raw Data'!$AN:$AN,"&lt;=" &amp;DATE(MID($AV$3, 15, 4), MONTH("1 " &amp; BC$6 &amp; " " &amp; MID($AV$3, 15, 4)) + 1, 0 ), 'Raw Data'!$AN:$AN,"&gt;" &amp;DATE(MID($AV$3, 15, 4), MONTH("1 " &amp; BC$6 &amp; " " &amp; MID($AV$3, 15, 4)), 0 ), 'Raw Data'!$J:$J, $A96, 'Raw Data'!$O:$O,""&amp;'Raw Data'!$B$1,'Raw Data'!$D:$D,"&lt;&gt;*ithdr*",'Raw Data'!$D:$D,"&lt;&gt;*ancel*",'Raw Data'!$P:$P,"--")
+
SUMIFS('Raw Data'!$S:$S, 'Raw Data'!$AN:$AN,"&lt;=" &amp;DATE(MID($AV$3, 15, 4), MONTH("1 " &amp; BC$6 &amp; " " &amp; MID($AV$3, 15, 4)) + 1, 0 ), 'Raw Data'!$AN:$AN,"&gt;" &amp;DATE(MID($AV$3, 15, 4), MONTH("1 " &amp; BC$6 &amp; " " &amp; MID($AV$3, 15, 4)), 0 ), 'Raw Data'!$J:$J, $A96, 'Raw Data'!$P:$P,""&amp;'Raw Data'!$B$1,'Raw Data'!$D:$D,"&lt;&gt;*ithdr*",'Raw Data'!$D:$D,"&lt;&gt;*ancel*")</f>
        <v>0</v>
      </c>
      <c r="BD97" s="73"/>
      <c r="BE97" s="73"/>
      <c r="BF97" s="77"/>
    </row>
    <row r="98" ht="12.75" customHeight="1">
      <c r="A98" s="114" t="s">
        <v>154</v>
      </c>
      <c r="B98" s="73"/>
      <c r="C98" s="73"/>
      <c r="D98" s="73"/>
      <c r="E98" s="73"/>
      <c r="F98" s="73"/>
      <c r="G98" s="73"/>
      <c r="H98" s="73"/>
      <c r="I98" s="73"/>
      <c r="J98" s="77"/>
      <c r="K98" s="113">
        <f>SUMIFS('Raw Data'!$S:$S, 'Raw Data'!$AN:$AN,"&lt;=" &amp;DATE(LEFT($AV$3, 4), MONTH("1 " &amp; K$6 &amp; " " &amp; LEFT($AV$3, 4)) + 1, 0 ), 'Raw Data'!$AN:$AN,"&gt;" &amp;DATE(LEFT($AV$3, 4), MONTH("1 " &amp; K$6 &amp; " " &amp; LEFT($AV$3, 4)), 0 ), 'Raw Data'!$J:$J, $A96, 'Raw Data'!$H:$H, "Ear*", 'Raw Data'!$O:$O,""&amp;'Raw Data'!$B$1,'Raw Data'!$D:$D,"&lt;&gt;*ithdr*",'Raw Data'!$D:$D,"&lt;&gt;*ancel*",'Raw Data'!$P:$P,"--")
+
SUMIFS('Raw Data'!$S:$S, 'Raw Data'!$AN:$AN,"&lt;=" &amp;DATE(LEFT($AV$3, 4), MONTH("1 " &amp; K$6 &amp; " " &amp; LEFT($AV$3, 4)) + 1, 0 ), 'Raw Data'!$AN:$AN,"&gt;" &amp;DATE(LEFT($AV$3, 4), MONTH("1 " &amp; K$6 &amp; " " &amp; LEFT($AV$3, 4)), 0 ), 'Raw Data'!$J:$J, $A96, 'Raw Data'!$H:$H, "Ear*", 'Raw Data'!$P:$P,""&amp;'Raw Data'!$B$1,'Raw Data'!$D:$D,"&lt;&gt;*ithdr*",'Raw Data'!$D:$D,"&lt;&gt;*ancel*")</f>
        <v>0</v>
      </c>
      <c r="L98" s="73"/>
      <c r="M98" s="73"/>
      <c r="N98" s="77"/>
      <c r="O98" s="113">
        <f>SUMIFS('Raw Data'!$S:$S, 'Raw Data'!$AN:$AN,"&lt;=" &amp;DATE(LEFT($AV$3, 4), MONTH("1 " &amp; O$6 &amp; " " &amp; LEFT($AV$3, 4)) + 1, 0 ), 'Raw Data'!$AN:$AN,"&gt;" &amp;DATE(LEFT($AV$3, 4), MONTH("1 " &amp; O$6 &amp; " " &amp; LEFT($AV$3, 4)), 0 ), 'Raw Data'!$J:$J, $A96, 'Raw Data'!$H:$H, "Ear*", 'Raw Data'!$O:$O,""&amp;'Raw Data'!$B$1,'Raw Data'!$D:$D,"&lt;&gt;*ithdr*",'Raw Data'!$D:$D,"&lt;&gt;*ancel*",'Raw Data'!$P:$P,"--")
+
SUMIFS('Raw Data'!$S:$S, 'Raw Data'!$AN:$AN,"&lt;=" &amp;DATE(LEFT($AV$3, 4), MONTH("1 " &amp; O$6 &amp; " " &amp; LEFT($AV$3, 4)) + 1, 0 ), 'Raw Data'!$AN:$AN,"&gt;" &amp;DATE(LEFT($AV$3, 4), MONTH("1 " &amp; O$6 &amp; " " &amp; LEFT($AV$3, 4)), 0 ), 'Raw Data'!$J:$J, $A96, 'Raw Data'!$H:$H, "Ear*", 'Raw Data'!$P:$P,""&amp;'Raw Data'!$B$1,'Raw Data'!$D:$D,"&lt;&gt;*ithdr*",'Raw Data'!$D:$D,"&lt;&gt;*ancel*")</f>
        <v>0</v>
      </c>
      <c r="P98" s="73"/>
      <c r="Q98" s="73"/>
      <c r="R98" s="77"/>
      <c r="S98" s="113">
        <f>SUMIFS('Raw Data'!$S:$S, 'Raw Data'!$AN:$AN,"&lt;=" &amp;DATE(LEFT($AV$3, 4), MONTH("1 " &amp; S$6 &amp; " " &amp; LEFT($AV$3, 4)) + 1, 0 ), 'Raw Data'!$AN:$AN,"&gt;" &amp;DATE(LEFT($AV$3, 4), MONTH("1 " &amp; S$6 &amp; " " &amp; LEFT($AV$3, 4)), 0 ), 'Raw Data'!$J:$J, $A96, 'Raw Data'!$H:$H, "Ear*", 'Raw Data'!$O:$O,""&amp;'Raw Data'!$B$1,'Raw Data'!$D:$D,"&lt;&gt;*ithdr*",'Raw Data'!$D:$D,"&lt;&gt;*ancel*",'Raw Data'!$P:$P,"--")
+
SUMIFS('Raw Data'!$S:$S, 'Raw Data'!$AN:$AN,"&lt;=" &amp;DATE(LEFT($AV$3, 4), MONTH("1 " &amp; S$6 &amp; " " &amp; LEFT($AV$3, 4)) + 1, 0 ), 'Raw Data'!$AN:$AN,"&gt;" &amp;DATE(LEFT($AV$3, 4), MONTH("1 " &amp; S$6 &amp; " " &amp; LEFT($AV$3, 4)), 0 ), 'Raw Data'!$J:$J, $A96, 'Raw Data'!$H:$H, "Ear*", 'Raw Data'!$P:$P,""&amp;'Raw Data'!$B$1,'Raw Data'!$D:$D,"&lt;&gt;*ithdr*",'Raw Data'!$D:$D,"&lt;&gt;*ancel*")</f>
        <v>0</v>
      </c>
      <c r="T98" s="73"/>
      <c r="U98" s="73"/>
      <c r="V98" s="77"/>
      <c r="W98" s="113">
        <f>SUMIFS('Raw Data'!$S:$S, 'Raw Data'!$AN:$AN,"&lt;=" &amp;DATE(LEFT($AV$3, 4), MONTH("1 " &amp; W$6 &amp; " " &amp; LEFT($AV$3, 4)) + 1, 0 ), 'Raw Data'!$AN:$AN,"&gt;" &amp;DATE(LEFT($AV$3, 4), MONTH("1 " &amp; W$6 &amp; " " &amp; LEFT($AV$3, 4)), 0 ), 'Raw Data'!$J:$J, $A96, 'Raw Data'!$H:$H, "Ear*", 'Raw Data'!$O:$O,""&amp;'Raw Data'!$B$1,'Raw Data'!$D:$D,"&lt;&gt;*ithdr*",'Raw Data'!$D:$D,"&lt;&gt;*ancel*",'Raw Data'!$P:$P,"--")
+
SUMIFS('Raw Data'!$S:$S, 'Raw Data'!$AN:$AN,"&lt;=" &amp;DATE(LEFT($AV$3, 4), MONTH("1 " &amp; W$6 &amp; " " &amp; LEFT($AV$3, 4)) + 1, 0 ), 'Raw Data'!$AN:$AN,"&gt;" &amp;DATE(LEFT($AV$3, 4), MONTH("1 " &amp; W$6 &amp; " " &amp; LEFT($AV$3, 4)), 0 ), 'Raw Data'!$J:$J, $A96, 'Raw Data'!$H:$H, "Ear*", 'Raw Data'!$P:$P,""&amp;'Raw Data'!$B$1,'Raw Data'!$D:$D,"&lt;&gt;*ithdr*",'Raw Data'!$D:$D,"&lt;&gt;*ancel*")</f>
        <v>0</v>
      </c>
      <c r="X98" s="73"/>
      <c r="Y98" s="73"/>
      <c r="Z98" s="77"/>
      <c r="AA98" s="113">
        <f>SUMIFS('Raw Data'!$S:$S, 'Raw Data'!$AN:$AN,"&lt;=" &amp;DATE(LEFT($AV$3, 4), MONTH("1 " &amp; AA$6 &amp; " " &amp; LEFT($AV$3, 4)) + 1, 0 ), 'Raw Data'!$AN:$AN,"&gt;" &amp;DATE(LEFT($AV$3, 4), MONTH("1 " &amp; AA$6 &amp; " " &amp; LEFT($AV$3, 4)), 0 ), 'Raw Data'!$J:$J, $A96, 'Raw Data'!$H:$H, "Ear*", 'Raw Data'!$O:$O,""&amp;'Raw Data'!$B$1,'Raw Data'!$D:$D,"&lt;&gt;*ithdr*",'Raw Data'!$D:$D,"&lt;&gt;*ancel*",'Raw Data'!$P:$P,"--")
+
SUMIFS('Raw Data'!$S:$S, 'Raw Data'!$AN:$AN,"&lt;=" &amp;DATE(LEFT($AV$3, 4), MONTH("1 " &amp; AA$6 &amp; " " &amp; LEFT($AV$3, 4)) + 1, 0 ), 'Raw Data'!$AN:$AN,"&gt;" &amp;DATE(LEFT($AV$3, 4), MONTH("1 " &amp; AA$6 &amp; " " &amp; LEFT($AV$3, 4)), 0 ), 'Raw Data'!$J:$J, $A96, 'Raw Data'!$H:$H, "Ear*", 'Raw Data'!$P:$P,""&amp;'Raw Data'!$B$1,'Raw Data'!$D:$D,"&lt;&gt;*ithdr*",'Raw Data'!$D:$D,"&lt;&gt;*ancel*")</f>
        <v>0</v>
      </c>
      <c r="AB98" s="73"/>
      <c r="AC98" s="73"/>
      <c r="AD98" s="77"/>
      <c r="AE98" s="113">
        <f>SUMIFS('Raw Data'!$S:$S, 'Raw Data'!$AN:$AN,"&lt;=" &amp;DATE(LEFT($AV$3, 4), MONTH("1 " &amp; AE$6 &amp; " " &amp; LEFT($AV$3, 4)) + 1, 0 ), 'Raw Data'!$AN:$AN,"&gt;" &amp;DATE(LEFT($AV$3, 4), MONTH("1 " &amp; AE$6 &amp; " " &amp; LEFT($AV$3, 4)), 0 ), 'Raw Data'!$J:$J, $A96, 'Raw Data'!$H:$H, "Ear*", 'Raw Data'!$O:$O,""&amp;'Raw Data'!$B$1,'Raw Data'!$D:$D,"&lt;&gt;*ithdr*",'Raw Data'!$D:$D,"&lt;&gt;*ancel*",'Raw Data'!$P:$P,"--")
+
SUMIFS('Raw Data'!$S:$S, 'Raw Data'!$AN:$AN,"&lt;=" &amp;DATE(LEFT($AV$3, 4), MONTH("1 " &amp; AE$6 &amp; " " &amp; LEFT($AV$3, 4)) + 1, 0 ), 'Raw Data'!$AN:$AN,"&gt;" &amp;DATE(LEFT($AV$3, 4), MONTH("1 " &amp; AE$6 &amp; " " &amp; LEFT($AV$3, 4)), 0 ), 'Raw Data'!$J:$J, $A96, 'Raw Data'!$H:$H, "Ear*", 'Raw Data'!$P:$P,""&amp;'Raw Data'!$B$1,'Raw Data'!$D:$D,"&lt;&gt;*ithdr*",'Raw Data'!$D:$D,"&lt;&gt;*ancel*")</f>
        <v>0</v>
      </c>
      <c r="AF98" s="73"/>
      <c r="AG98" s="73"/>
      <c r="AH98" s="77"/>
      <c r="AI98" s="113">
        <f>SUMIFS('Raw Data'!$S:$S, 'Raw Data'!$AN:$AN,"&lt;=" &amp;DATE(LEFT($AV$3, 4), MONTH("1 " &amp; AI$6 &amp; " " &amp; LEFT($AV$3, 4)) + 1, 0 ), 'Raw Data'!$AN:$AN,"&gt;" &amp;DATE(LEFT($AV$3, 4), MONTH("1 " &amp; AI$6 &amp; " " &amp; LEFT($AV$3, 4)), 0 ), 'Raw Data'!$J:$J, $A96, 'Raw Data'!$H:$H, "Ear*", 'Raw Data'!$O:$O,""&amp;'Raw Data'!$B$1,'Raw Data'!$D:$D,"&lt;&gt;*ithdr*",'Raw Data'!$D:$D,"&lt;&gt;*ancel*",'Raw Data'!$P:$P,"--")
+
SUMIFS('Raw Data'!$S:$S, 'Raw Data'!$AN:$AN,"&lt;=" &amp;DATE(LEFT($AV$3, 4), MONTH("1 " &amp; AI$6 &amp; " " &amp; LEFT($AV$3, 4)) + 1, 0 ), 'Raw Data'!$AN:$AN,"&gt;" &amp;DATE(LEFT($AV$3, 4), MONTH("1 " &amp; AI$6 &amp; " " &amp; LEFT($AV$3, 4)), 0 ), 'Raw Data'!$J:$J, $A96, 'Raw Data'!$H:$H, "Ear*", 'Raw Data'!$P:$P,""&amp;'Raw Data'!$B$1,'Raw Data'!$D:$D,"&lt;&gt;*ithdr*",'Raw Data'!$D:$D,"&lt;&gt;*ancel*")</f>
        <v>0</v>
      </c>
      <c r="AJ98" s="73"/>
      <c r="AK98" s="73"/>
      <c r="AL98" s="77"/>
      <c r="AM98" s="113">
        <f>SUMIFS('Raw Data'!$S:$S, 'Raw Data'!$AN:$AN,"&lt;=" &amp;DATE(LEFT($AV$3, 4), MONTH("1 " &amp; AM$6 &amp; " " &amp; LEFT($AV$3, 4)) + 1, 0 ), 'Raw Data'!$AN:$AN,"&gt;" &amp;DATE(LEFT($AV$3, 4), MONTH("1 " &amp; AM$6 &amp; " " &amp; LEFT($AV$3, 4)), 0 ), 'Raw Data'!$J:$J, $A96, 'Raw Data'!$H:$H, "Ear*", 'Raw Data'!$O:$O,""&amp;'Raw Data'!$B$1,'Raw Data'!$D:$D,"&lt;&gt;*ithdr*",'Raw Data'!$D:$D,"&lt;&gt;*ancel*",'Raw Data'!$P:$P,"--")
+
SUMIFS('Raw Data'!$S:$S, 'Raw Data'!$AN:$AN,"&lt;=" &amp;DATE(LEFT($AV$3, 4), MONTH("1 " &amp; AM$6 &amp; " " &amp; LEFT($AV$3, 4)) + 1, 0 ), 'Raw Data'!$AN:$AN,"&gt;" &amp;DATE(LEFT($AV$3, 4), MONTH("1 " &amp; AM$6 &amp; " " &amp; LEFT($AV$3, 4)), 0 ), 'Raw Data'!$J:$J, $A96, 'Raw Data'!$H:$H, "Ear*", 'Raw Data'!$P:$P,""&amp;'Raw Data'!$B$1,'Raw Data'!$D:$D,"&lt;&gt;*ithdr*",'Raw Data'!$D:$D,"&lt;&gt;*ancel*")</f>
        <v>0</v>
      </c>
      <c r="AN98" s="73"/>
      <c r="AO98" s="73"/>
      <c r="AP98" s="77"/>
      <c r="AQ98" s="113">
        <f>SUMIFS('Raw Data'!$S:$S, 'Raw Data'!$AN:$AN,"&lt;=" &amp;DATE(LEFT($AV$3, 4), MONTH("1 " &amp; AQ$6 &amp; " " &amp; LEFT($AV$3, 4)) + 1, 0 ), 'Raw Data'!$AN:$AN,"&gt;" &amp;DATE(LEFT($AV$3, 4), MONTH("1 " &amp; AQ$6 &amp; " " &amp; LEFT($AV$3, 4)), 0 ), 'Raw Data'!$J:$J, $A96, 'Raw Data'!$H:$H, "Ear*", 'Raw Data'!$O:$O,""&amp;'Raw Data'!$B$1,'Raw Data'!$D:$D,"&lt;&gt;*ithdr*",'Raw Data'!$D:$D,"&lt;&gt;*ancel*",'Raw Data'!$P:$P,"--")
+
SUMIFS('Raw Data'!$S:$S, 'Raw Data'!$AN:$AN,"&lt;=" &amp;DATE(LEFT($AV$3, 4), MONTH("1 " &amp; AQ$6 &amp; " " &amp; LEFT($AV$3, 4)) + 1, 0 ), 'Raw Data'!$AN:$AN,"&gt;" &amp;DATE(LEFT($AV$3, 4), MONTH("1 " &amp; AQ$6 &amp; " " &amp; LEFT($AV$3, 4)), 0 ), 'Raw Data'!$J:$J, $A96, 'Raw Data'!$H:$H, "Ear*", 'Raw Data'!$P:$P,""&amp;'Raw Data'!$B$1,'Raw Data'!$D:$D,"&lt;&gt;*ithdr*",'Raw Data'!$D:$D,"&lt;&gt;*ancel*")</f>
        <v>0</v>
      </c>
      <c r="AR98" s="73"/>
      <c r="AS98" s="73"/>
      <c r="AT98" s="77"/>
      <c r="AU98" s="113">
        <f>SUMIFS('Raw Data'!$S:$S, 'Raw Data'!$AN:$AN,"&lt;=" &amp;DATE(MID($AV$3, 15, 4), MONTH("1 " &amp; AU$6 &amp; " " &amp; MID($AV$3, 15, 4)) + 1, 0 ), 'Raw Data'!$AN:$AN,"&gt;" &amp;DATE(MID($AV$3, 15, 4), MONTH("1 " &amp; AU$6 &amp; " " &amp; MID($AV$3, 15, 4)), 0 ), 'Raw Data'!$J:$J, $A96, 'Raw Data'!$H:$H, "Ear*", 'Raw Data'!$O:$O,""&amp;'Raw Data'!$B$1,'Raw Data'!$D:$D,"&lt;&gt;*ithdr*",'Raw Data'!$D:$D,"&lt;&gt;*ancel*",'Raw Data'!$P:$P,"--")
+
SUMIFS('Raw Data'!$S:$S, 'Raw Data'!$AN:$AN,"&lt;=" &amp;DATE(MID($AV$3, 15, 4), MONTH("1 " &amp; AU$6 &amp; " " &amp; MID($AV$3, 15, 4)) + 1, 0 ), 'Raw Data'!$AN:$AN,"&gt;" &amp;DATE(MID($AV$3, 15, 4), MONTH("1 " &amp; AU$6 &amp; " " &amp; MID($AV$3, 15, 4)), 0 ), 'Raw Data'!$J:$J, $A96, 'Raw Data'!$H:$H, "Ear*", 'Raw Data'!$P:$P,""&amp;'Raw Data'!$B$1,'Raw Data'!$D:$D,"&lt;&gt;*ithdr*",'Raw Data'!$D:$D,"&lt;&gt;*ancel*")</f>
        <v>0</v>
      </c>
      <c r="AV98" s="73"/>
      <c r="AW98" s="73"/>
      <c r="AX98" s="77"/>
      <c r="AY98" s="113">
        <f>SUMIFS('Raw Data'!$S:$S, 'Raw Data'!$AN:$AN,"&lt;=" &amp;DATE(MID($AV$3, 15, 4), MONTH("1 " &amp; AY$6 &amp; " " &amp; MID($AV$3, 15, 4)) + 1, 0 ), 'Raw Data'!$AN:$AN,"&gt;" &amp;DATE(MID($AV$3, 15, 4), MONTH("1 " &amp; AY$6 &amp; " " &amp; MID($AV$3, 15, 4)), 0 ), 'Raw Data'!$J:$J, $A96, 'Raw Data'!$H:$H, "Ear*", 'Raw Data'!$O:$O,""&amp;'Raw Data'!$B$1,'Raw Data'!$D:$D,"&lt;&gt;*ithdr*",'Raw Data'!$D:$D,"&lt;&gt;*ancel*",'Raw Data'!$P:$P,"--")
+
SUMIFS('Raw Data'!$S:$S, 'Raw Data'!$AN:$AN,"&lt;=" &amp;DATE(MID($AV$3, 15, 4), MONTH("1 " &amp; AY$6 &amp; " " &amp; MID($AV$3, 15, 4)) + 1, 0 ), 'Raw Data'!$AN:$AN,"&gt;" &amp;DATE(MID($AV$3, 15, 4), MONTH("1 " &amp; AY$6 &amp; " " &amp; MID($AV$3, 15, 4)), 0 ), 'Raw Data'!$J:$J, $A96, 'Raw Data'!$H:$H, "Ear*", 'Raw Data'!$P:$P,""&amp;'Raw Data'!$B$1,'Raw Data'!$D:$D,"&lt;&gt;*ithdr*",'Raw Data'!$D:$D,"&lt;&gt;*ancel*")</f>
        <v>0</v>
      </c>
      <c r="AZ98" s="73"/>
      <c r="BA98" s="73"/>
      <c r="BB98" s="77"/>
      <c r="BC98" s="113">
        <f>SUMIFS('Raw Data'!$S:$S, 'Raw Data'!$AN:$AN,"&lt;=" &amp;DATE(MID($AV$3, 15, 4), MONTH("1 " &amp; BC$6 &amp; " " &amp; MID($AV$3, 15, 4)) + 1, 0 ), 'Raw Data'!$AN:$AN,"&gt;" &amp;DATE(MID($AV$3, 15, 4), MONTH("1 " &amp; BC$6 &amp; " " &amp; MID($AV$3, 15, 4)), 0 ), 'Raw Data'!$J:$J, $A96, 'Raw Data'!$H:$H, "Ear*", 'Raw Data'!$O:$O,""&amp;'Raw Data'!$B$1,'Raw Data'!$D:$D,"&lt;&gt;*ithdr*",'Raw Data'!$D:$D,"&lt;&gt;*ancel*",'Raw Data'!$P:$P,"--")
+
SUMIFS('Raw Data'!$S:$S, 'Raw Data'!$AN:$AN,"&lt;=" &amp;DATE(MID($AV$3, 15, 4), MONTH("1 " &amp; BC$6 &amp; " " &amp; MID($AV$3, 15, 4)) + 1, 0 ), 'Raw Data'!$AN:$AN,"&gt;" &amp;DATE(MID($AV$3, 15, 4), MONTH("1 " &amp; BC$6 &amp; " " &amp; MID($AV$3, 15, 4)), 0 ), 'Raw Data'!$J:$J, $A96, 'Raw Data'!$H:$H, "Ear*", 'Raw Data'!$P:$P,""&amp;'Raw Data'!$B$1,'Raw Data'!$D:$D,"&lt;&gt;*ithdr*",'Raw Data'!$D:$D,"&lt;&gt;*ancel*")</f>
        <v>0</v>
      </c>
      <c r="BD98" s="73"/>
      <c r="BE98" s="73"/>
      <c r="BF98" s="77"/>
    </row>
    <row r="99" ht="12.75" customHeight="1">
      <c r="A99" s="114" t="s">
        <v>155</v>
      </c>
      <c r="B99" s="73"/>
      <c r="C99" s="73"/>
      <c r="D99" s="73"/>
      <c r="E99" s="73"/>
      <c r="F99" s="73"/>
      <c r="G99" s="73"/>
      <c r="H99" s="73"/>
      <c r="I99" s="73"/>
      <c r="J99" s="77"/>
      <c r="K99" s="113">
        <f>SUMIFS('Raw Data'!$S:$S, 'Raw Data'!$AN:$AN,"&lt;=" &amp;DATE(LEFT($AV$3, 4), MONTH("1 " &amp; K$6 &amp; " " &amp; LEFT($AV$3, 4)) + 1, 0 ), 'Raw Data'!$AN:$AN,"&gt;" &amp;DATE(LEFT($AV$3, 4), MONTH("1 " &amp; K$6 &amp; " " &amp; LEFT($AV$3, 4)), 0 ), 'Raw Data'!$J:$J, $A96, 'Raw Data'!$H:$H, "Non*", 'Raw Data'!$O:$O,""&amp;'Raw Data'!$B$1,'Raw Data'!$D:$D,"&lt;&gt;*ithdr*",'Raw Data'!$D:$D,"&lt;&gt;*ancel*",'Raw Data'!$P:$P,"--")
+
SUMIFS('Raw Data'!$S:$S, 'Raw Data'!$AN:$AN,"&lt;=" &amp;DATE(LEFT($AV$3, 4), MONTH("1 " &amp; K$6 &amp; " " &amp; LEFT($AV$3, 4)) + 1, 0 ), 'Raw Data'!$AN:$AN,"&gt;" &amp;DATE(LEFT($AV$3, 4), MONTH("1 " &amp; K$6 &amp; " " &amp; LEFT($AV$3, 4)), 0 ), 'Raw Data'!$J:$J, $A96, 'Raw Data'!$H:$H, "Non*", 'Raw Data'!$P:$P,""&amp;'Raw Data'!$B$1,'Raw Data'!$D:$D,"&lt;&gt;*ithdr*",'Raw Data'!$D:$D,"&lt;&gt;*ancel*")</f>
        <v>0</v>
      </c>
      <c r="L99" s="73"/>
      <c r="M99" s="73"/>
      <c r="N99" s="77"/>
      <c r="O99" s="113">
        <f>SUMIFS('Raw Data'!$S:$S, 'Raw Data'!$AN:$AN,"&lt;=" &amp;DATE(LEFT($AV$3, 4), MONTH("1 " &amp; O$6 &amp; " " &amp; LEFT($AV$3, 4)) + 1, 0 ), 'Raw Data'!$AN:$AN,"&gt;" &amp;DATE(LEFT($AV$3, 4), MONTH("1 " &amp; O$6 &amp; " " &amp; LEFT($AV$3, 4)), 0 ), 'Raw Data'!$J:$J, $A96, 'Raw Data'!$H:$H, "Non*", 'Raw Data'!$O:$O,""&amp;'Raw Data'!$B$1,'Raw Data'!$D:$D,"&lt;&gt;*ithdr*",'Raw Data'!$D:$D,"&lt;&gt;*ancel*",'Raw Data'!$P:$P,"--")
+
SUMIFS('Raw Data'!$S:$S, 'Raw Data'!$AN:$AN,"&lt;=" &amp;DATE(LEFT($AV$3, 4), MONTH("1 " &amp; O$6 &amp; " " &amp; LEFT($AV$3, 4)) + 1, 0 ), 'Raw Data'!$AN:$AN,"&gt;" &amp;DATE(LEFT($AV$3, 4), MONTH("1 " &amp; O$6 &amp; " " &amp; LEFT($AV$3, 4)), 0 ), 'Raw Data'!$J:$J, $A96, 'Raw Data'!$H:$H, "Non*", 'Raw Data'!$P:$P,""&amp;'Raw Data'!$B$1,'Raw Data'!$D:$D,"&lt;&gt;*ithdr*",'Raw Data'!$D:$D,"&lt;&gt;*ancel*")</f>
        <v>0</v>
      </c>
      <c r="P99" s="73"/>
      <c r="Q99" s="73"/>
      <c r="R99" s="77"/>
      <c r="S99" s="113">
        <f>SUMIFS('Raw Data'!$S:$S, 'Raw Data'!$AN:$AN,"&lt;=" &amp;DATE(LEFT($AV$3, 4), MONTH("1 " &amp; S$6 &amp; " " &amp; LEFT($AV$3, 4)) + 1, 0 ), 'Raw Data'!$AN:$AN,"&gt;" &amp;DATE(LEFT($AV$3, 4), MONTH("1 " &amp; S$6 &amp; " " &amp; LEFT($AV$3, 4)), 0 ), 'Raw Data'!$J:$J, $A96, 'Raw Data'!$H:$H, "Non*", 'Raw Data'!$O:$O,""&amp;'Raw Data'!$B$1,'Raw Data'!$D:$D,"&lt;&gt;*ithdr*",'Raw Data'!$D:$D,"&lt;&gt;*ancel*",'Raw Data'!$P:$P,"--")
+
SUMIFS('Raw Data'!$S:$S, 'Raw Data'!$AN:$AN,"&lt;=" &amp;DATE(LEFT($AV$3, 4), MONTH("1 " &amp; S$6 &amp; " " &amp; LEFT($AV$3, 4)) + 1, 0 ), 'Raw Data'!$AN:$AN,"&gt;" &amp;DATE(LEFT($AV$3, 4), MONTH("1 " &amp; S$6 &amp; " " &amp; LEFT($AV$3, 4)), 0 ), 'Raw Data'!$J:$J, $A96, 'Raw Data'!$H:$H, "Non*", 'Raw Data'!$P:$P,""&amp;'Raw Data'!$B$1,'Raw Data'!$D:$D,"&lt;&gt;*ithdr*",'Raw Data'!$D:$D,"&lt;&gt;*ancel*")</f>
        <v>0</v>
      </c>
      <c r="T99" s="73"/>
      <c r="U99" s="73"/>
      <c r="V99" s="77"/>
      <c r="W99" s="113">
        <f>SUMIFS('Raw Data'!$S:$S, 'Raw Data'!$AN:$AN,"&lt;=" &amp;DATE(LEFT($AV$3, 4), MONTH("1 " &amp; W$6 &amp; " " &amp; LEFT($AV$3, 4)) + 1, 0 ), 'Raw Data'!$AN:$AN,"&gt;" &amp;DATE(LEFT($AV$3, 4), MONTH("1 " &amp; W$6 &amp; " " &amp; LEFT($AV$3, 4)), 0 ), 'Raw Data'!$J:$J, $A96, 'Raw Data'!$H:$H, "Non*", 'Raw Data'!$O:$O,""&amp;'Raw Data'!$B$1,'Raw Data'!$D:$D,"&lt;&gt;*ithdr*",'Raw Data'!$D:$D,"&lt;&gt;*ancel*",'Raw Data'!$P:$P,"--")
+
SUMIFS('Raw Data'!$S:$S, 'Raw Data'!$AN:$AN,"&lt;=" &amp;DATE(LEFT($AV$3, 4), MONTH("1 " &amp; W$6 &amp; " " &amp; LEFT($AV$3, 4)) + 1, 0 ), 'Raw Data'!$AN:$AN,"&gt;" &amp;DATE(LEFT($AV$3, 4), MONTH("1 " &amp; W$6 &amp; " " &amp; LEFT($AV$3, 4)), 0 ), 'Raw Data'!$J:$J, $A96, 'Raw Data'!$H:$H, "Non*", 'Raw Data'!$P:$P,""&amp;'Raw Data'!$B$1,'Raw Data'!$D:$D,"&lt;&gt;*ithdr*",'Raw Data'!$D:$D,"&lt;&gt;*ancel*")</f>
        <v>0</v>
      </c>
      <c r="X99" s="73"/>
      <c r="Y99" s="73"/>
      <c r="Z99" s="77"/>
      <c r="AA99" s="113">
        <f>SUMIFS('Raw Data'!$S:$S, 'Raw Data'!$AN:$AN,"&lt;=" &amp;DATE(LEFT($AV$3, 4), MONTH("1 " &amp; AA$6 &amp; " " &amp; LEFT($AV$3, 4)) + 1, 0 ), 'Raw Data'!$AN:$AN,"&gt;" &amp;DATE(LEFT($AV$3, 4), MONTH("1 " &amp; AA$6 &amp; " " &amp; LEFT($AV$3, 4)), 0 ), 'Raw Data'!$J:$J, $A96, 'Raw Data'!$H:$H, "Non*", 'Raw Data'!$O:$O,""&amp;'Raw Data'!$B$1,'Raw Data'!$D:$D,"&lt;&gt;*ithdr*",'Raw Data'!$D:$D,"&lt;&gt;*ancel*",'Raw Data'!$P:$P,"--")
+
SUMIFS('Raw Data'!$S:$S, 'Raw Data'!$AN:$AN,"&lt;=" &amp;DATE(LEFT($AV$3, 4), MONTH("1 " &amp; AA$6 &amp; " " &amp; LEFT($AV$3, 4)) + 1, 0 ), 'Raw Data'!$AN:$AN,"&gt;" &amp;DATE(LEFT($AV$3, 4), MONTH("1 " &amp; AA$6 &amp; " " &amp; LEFT($AV$3, 4)), 0 ), 'Raw Data'!$J:$J, $A96, 'Raw Data'!$H:$H, "Non*", 'Raw Data'!$P:$P,""&amp;'Raw Data'!$B$1,'Raw Data'!$D:$D,"&lt;&gt;*ithdr*",'Raw Data'!$D:$D,"&lt;&gt;*ancel*")</f>
        <v>0</v>
      </c>
      <c r="AB99" s="73"/>
      <c r="AC99" s="73"/>
      <c r="AD99" s="77"/>
      <c r="AE99" s="113">
        <f>SUMIFS('Raw Data'!$S:$S, 'Raw Data'!$AN:$AN,"&lt;=" &amp;DATE(LEFT($AV$3, 4), MONTH("1 " &amp; AE$6 &amp; " " &amp; LEFT($AV$3, 4)) + 1, 0 ), 'Raw Data'!$AN:$AN,"&gt;" &amp;DATE(LEFT($AV$3, 4), MONTH("1 " &amp; AE$6 &amp; " " &amp; LEFT($AV$3, 4)), 0 ), 'Raw Data'!$J:$J, $A96, 'Raw Data'!$H:$H, "Non*", 'Raw Data'!$O:$O,""&amp;'Raw Data'!$B$1,'Raw Data'!$D:$D,"&lt;&gt;*ithdr*",'Raw Data'!$D:$D,"&lt;&gt;*ancel*",'Raw Data'!$P:$P,"--")
+
SUMIFS('Raw Data'!$S:$S, 'Raw Data'!$AN:$AN,"&lt;=" &amp;DATE(LEFT($AV$3, 4), MONTH("1 " &amp; AE$6 &amp; " " &amp; LEFT($AV$3, 4)) + 1, 0 ), 'Raw Data'!$AN:$AN,"&gt;" &amp;DATE(LEFT($AV$3, 4), MONTH("1 " &amp; AE$6 &amp; " " &amp; LEFT($AV$3, 4)), 0 ), 'Raw Data'!$J:$J, $A96, 'Raw Data'!$H:$H, "Non*", 'Raw Data'!$P:$P,""&amp;'Raw Data'!$B$1,'Raw Data'!$D:$D,"&lt;&gt;*ithdr*",'Raw Data'!$D:$D,"&lt;&gt;*ancel*")</f>
        <v>0</v>
      </c>
      <c r="AF99" s="73"/>
      <c r="AG99" s="73"/>
      <c r="AH99" s="77"/>
      <c r="AI99" s="113">
        <f>SUMIFS('Raw Data'!$S:$S, 'Raw Data'!$AN:$AN,"&lt;=" &amp;DATE(LEFT($AV$3, 4), MONTH("1 " &amp; AI$6 &amp; " " &amp; LEFT($AV$3, 4)) + 1, 0 ), 'Raw Data'!$AN:$AN,"&gt;" &amp;DATE(LEFT($AV$3, 4), MONTH("1 " &amp; AI$6 &amp; " " &amp; LEFT($AV$3, 4)), 0 ), 'Raw Data'!$J:$J, $A96, 'Raw Data'!$H:$H, "Non*", 'Raw Data'!$O:$O,""&amp;'Raw Data'!$B$1,'Raw Data'!$D:$D,"&lt;&gt;*ithdr*",'Raw Data'!$D:$D,"&lt;&gt;*ancel*",'Raw Data'!$P:$P,"--")
+
SUMIFS('Raw Data'!$S:$S, 'Raw Data'!$AN:$AN,"&lt;=" &amp;DATE(LEFT($AV$3, 4), MONTH("1 " &amp; AI$6 &amp; " " &amp; LEFT($AV$3, 4)) + 1, 0 ), 'Raw Data'!$AN:$AN,"&gt;" &amp;DATE(LEFT($AV$3, 4), MONTH("1 " &amp; AI$6 &amp; " " &amp; LEFT($AV$3, 4)), 0 ), 'Raw Data'!$J:$J, $A96, 'Raw Data'!$H:$H, "Non*", 'Raw Data'!$P:$P,""&amp;'Raw Data'!$B$1,'Raw Data'!$D:$D,"&lt;&gt;*ithdr*",'Raw Data'!$D:$D,"&lt;&gt;*ancel*")</f>
        <v>0</v>
      </c>
      <c r="AJ99" s="73"/>
      <c r="AK99" s="73"/>
      <c r="AL99" s="77"/>
      <c r="AM99" s="113">
        <f>SUMIFS('Raw Data'!$S:$S, 'Raw Data'!$AN:$AN,"&lt;=" &amp;DATE(LEFT($AV$3, 4), MONTH("1 " &amp; AM$6 &amp; " " &amp; LEFT($AV$3, 4)) + 1, 0 ), 'Raw Data'!$AN:$AN,"&gt;" &amp;DATE(LEFT($AV$3, 4), MONTH("1 " &amp; AM$6 &amp; " " &amp; LEFT($AV$3, 4)), 0 ), 'Raw Data'!$J:$J, $A96, 'Raw Data'!$H:$H, "Non*", 'Raw Data'!$O:$O,""&amp;'Raw Data'!$B$1,'Raw Data'!$D:$D,"&lt;&gt;*ithdr*",'Raw Data'!$D:$D,"&lt;&gt;*ancel*",'Raw Data'!$P:$P,"--")
+
SUMIFS('Raw Data'!$S:$S, 'Raw Data'!$AN:$AN,"&lt;=" &amp;DATE(LEFT($AV$3, 4), MONTH("1 " &amp; AM$6 &amp; " " &amp; LEFT($AV$3, 4)) + 1, 0 ), 'Raw Data'!$AN:$AN,"&gt;" &amp;DATE(LEFT($AV$3, 4), MONTH("1 " &amp; AM$6 &amp; " " &amp; LEFT($AV$3, 4)), 0 ), 'Raw Data'!$J:$J, $A96, 'Raw Data'!$H:$H, "Non*", 'Raw Data'!$P:$P,""&amp;'Raw Data'!$B$1,'Raw Data'!$D:$D,"&lt;&gt;*ithdr*",'Raw Data'!$D:$D,"&lt;&gt;*ancel*")</f>
        <v>0</v>
      </c>
      <c r="AN99" s="73"/>
      <c r="AO99" s="73"/>
      <c r="AP99" s="77"/>
      <c r="AQ99" s="113">
        <f>SUMIFS('Raw Data'!$S:$S, 'Raw Data'!$AN:$AN,"&lt;=" &amp;DATE(LEFT($AV$3, 4), MONTH("1 " &amp; AQ$6 &amp; " " &amp; LEFT($AV$3, 4)) + 1, 0 ), 'Raw Data'!$AN:$AN,"&gt;" &amp;DATE(LEFT($AV$3, 4), MONTH("1 " &amp; AQ$6 &amp; " " &amp; LEFT($AV$3, 4)), 0 ), 'Raw Data'!$J:$J, $A96, 'Raw Data'!$H:$H, "Non*", 'Raw Data'!$O:$O,""&amp;'Raw Data'!$B$1,'Raw Data'!$D:$D,"&lt;&gt;*ithdr*",'Raw Data'!$D:$D,"&lt;&gt;*ancel*",'Raw Data'!$P:$P,"--")
+
SUMIFS('Raw Data'!$S:$S, 'Raw Data'!$AN:$AN,"&lt;=" &amp;DATE(LEFT($AV$3, 4), MONTH("1 " &amp; AQ$6 &amp; " " &amp; LEFT($AV$3, 4)) + 1, 0 ), 'Raw Data'!$AN:$AN,"&gt;" &amp;DATE(LEFT($AV$3, 4), MONTH("1 " &amp; AQ$6 &amp; " " &amp; LEFT($AV$3, 4)), 0 ), 'Raw Data'!$J:$J, $A96, 'Raw Data'!$H:$H, "Non*", 'Raw Data'!$P:$P,""&amp;'Raw Data'!$B$1,'Raw Data'!$D:$D,"&lt;&gt;*ithdr*",'Raw Data'!$D:$D,"&lt;&gt;*ancel*")</f>
        <v>0</v>
      </c>
      <c r="AR99" s="73"/>
      <c r="AS99" s="73"/>
      <c r="AT99" s="77"/>
      <c r="AU99" s="113">
        <f>SUMIFS('Raw Data'!$S:$S, 'Raw Data'!$AN:$AN,"&lt;=" &amp;DATE(MID($AV$3, 15, 4), MONTH("1 " &amp; AU$6 &amp; " " &amp; MID($AV$3, 15, 4)) + 1, 0 ), 'Raw Data'!$AN:$AN,"&gt;" &amp;DATE(MID($AV$3, 15, 4), MONTH("1 " &amp; AU$6 &amp; " " &amp; MID($AV$3, 15, 4)), 0 ), 'Raw Data'!$J:$J, $A96, 'Raw Data'!$H:$H, "Non*", 'Raw Data'!$O:$O,""&amp;'Raw Data'!$B$1,'Raw Data'!$D:$D,"&lt;&gt;*ithdr*",'Raw Data'!$D:$D,"&lt;&gt;*ancel*",'Raw Data'!$P:$P,"--")
+
SUMIFS('Raw Data'!$S:$S, 'Raw Data'!$AN:$AN,"&lt;=" &amp;DATE(MID($AV$3, 15, 4), MONTH("1 " &amp; AU$6 &amp; " " &amp; MID($AV$3, 15, 4)) + 1, 0 ), 'Raw Data'!$AN:$AN,"&gt;" &amp;DATE(MID($AV$3, 15, 4), MONTH("1 " &amp; AU$6 &amp; " " &amp; MID($AV$3, 15, 4)), 0 ), 'Raw Data'!$J:$J, $A96, 'Raw Data'!$H:$H, "Non*", 'Raw Data'!$P:$P,""&amp;'Raw Data'!$B$1,'Raw Data'!$D:$D,"&lt;&gt;*ithdr*",'Raw Data'!$D:$D,"&lt;&gt;*ancel*")</f>
        <v>0</v>
      </c>
      <c r="AV99" s="73"/>
      <c r="AW99" s="73"/>
      <c r="AX99" s="77"/>
      <c r="AY99" s="113">
        <f>SUMIFS('Raw Data'!$S:$S, 'Raw Data'!$AN:$AN,"&lt;=" &amp;DATE(MID($AV$3, 15, 4), MONTH("1 " &amp; AY$6 &amp; " " &amp; MID($AV$3, 15, 4)) + 1, 0 ), 'Raw Data'!$AN:$AN,"&gt;" &amp;DATE(MID($AV$3, 15, 4), MONTH("1 " &amp; AY$6 &amp; " " &amp; MID($AV$3, 15, 4)), 0 ), 'Raw Data'!$J:$J, $A96, 'Raw Data'!$H:$H, "Non*", 'Raw Data'!$O:$O,""&amp;'Raw Data'!$B$1,'Raw Data'!$D:$D,"&lt;&gt;*ithdr*",'Raw Data'!$D:$D,"&lt;&gt;*ancel*",'Raw Data'!$P:$P,"--")
+
SUMIFS('Raw Data'!$S:$S, 'Raw Data'!$AN:$AN,"&lt;=" &amp;DATE(MID($AV$3, 15, 4), MONTH("1 " &amp; AY$6 &amp; " " &amp; MID($AV$3, 15, 4)) + 1, 0 ), 'Raw Data'!$AN:$AN,"&gt;" &amp;DATE(MID($AV$3, 15, 4), MONTH("1 " &amp; AY$6 &amp; " " &amp; MID($AV$3, 15, 4)), 0 ), 'Raw Data'!$J:$J, $A96, 'Raw Data'!$H:$H, "Non*", 'Raw Data'!$P:$P,""&amp;'Raw Data'!$B$1,'Raw Data'!$D:$D,"&lt;&gt;*ithdr*",'Raw Data'!$D:$D,"&lt;&gt;*ancel*")</f>
        <v>0</v>
      </c>
      <c r="AZ99" s="73"/>
      <c r="BA99" s="73"/>
      <c r="BB99" s="77"/>
      <c r="BC99" s="113">
        <f>SUMIFS('Raw Data'!$S:$S, 'Raw Data'!$AN:$AN,"&lt;=" &amp;DATE(MID($AV$3, 15, 4), MONTH("1 " &amp; BC$6 &amp; " " &amp; MID($AV$3, 15, 4)) + 1, 0 ), 'Raw Data'!$AN:$AN,"&gt;" &amp;DATE(MID($AV$3, 15, 4), MONTH("1 " &amp; BC$6 &amp; " " &amp; MID($AV$3, 15, 4)), 0 ), 'Raw Data'!$J:$J, $A96, 'Raw Data'!$H:$H, "Non*", 'Raw Data'!$O:$O,""&amp;'Raw Data'!$B$1,'Raw Data'!$D:$D,"&lt;&gt;*ithdr*",'Raw Data'!$D:$D,"&lt;&gt;*ancel*",'Raw Data'!$P:$P,"--")
+
SUMIFS('Raw Data'!$S:$S, 'Raw Data'!$AN:$AN,"&lt;=" &amp;DATE(MID($AV$3, 15, 4), MONTH("1 " &amp; BC$6 &amp; " " &amp; MID($AV$3, 15, 4)) + 1, 0 ), 'Raw Data'!$AN:$AN,"&gt;" &amp;DATE(MID($AV$3, 15, 4), MONTH("1 " &amp; BC$6 &amp; " " &amp; MID($AV$3, 15, 4)), 0 ), 'Raw Data'!$J:$J, $A96, 'Raw Data'!$H:$H, "Non*", 'Raw Data'!$P:$P,""&amp;'Raw Data'!$B$1,'Raw Data'!$D:$D,"&lt;&gt;*ithdr*",'Raw Data'!$D:$D,"&lt;&gt;*ancel*")</f>
        <v>0</v>
      </c>
      <c r="BD99" s="73"/>
      <c r="BE99" s="73"/>
      <c r="BF99" s="77"/>
    </row>
    <row r="100" ht="12.75" customHeight="1">
      <c r="A100" s="75" t="s">
        <v>156</v>
      </c>
      <c r="B100" s="73"/>
      <c r="C100" s="73"/>
      <c r="D100" s="73"/>
      <c r="E100" s="73"/>
      <c r="F100" s="73"/>
      <c r="G100" s="73"/>
      <c r="H100" s="73"/>
      <c r="I100" s="73"/>
      <c r="J100" s="77"/>
      <c r="K100" s="113">
        <f>SUMIFS('Raw Data'!$T:$T, 'Raw Data'!$AN:$AN,"&lt;=" &amp;DATE(LEFT($AV$3, 4), MONTH("1 " &amp; K$6 &amp; " " &amp; LEFT($AV$3, 4)) + 1, 0 ), 'Raw Data'!$AN:$AN,"&gt;" &amp;DATE(LEFT($AV$3, 4), MONTH("1 " &amp; K$6 &amp; " " &amp; LEFT($AV$3, 4)), 0 ), 'Raw Data'!$J:$J, $A96, 'Raw Data'!$O:$O,""&amp;'Raw Data'!$B$1,'Raw Data'!$D:$D,"&lt;&gt;*ithdr*",'Raw Data'!$D:$D,"&lt;&gt;*ancel*",'Raw Data'!$P:$P,"--")
+
SUMIFS('Raw Data'!$T:$T, 'Raw Data'!$AN:$AN,"&lt;=" &amp;DATE(LEFT($AV$3, 4), MONTH("1 " &amp; K$6 &amp; " " &amp; LEFT($AV$3, 4)) + 1, 0 ), 'Raw Data'!$AN:$AN,"&gt;" &amp;DATE(LEFT($AV$3, 4), MONTH("1 " &amp; K$6 &amp; " " &amp; LEFT($AV$3, 4)), 0 ), 'Raw Data'!$J:$J, $A96, 'Raw Data'!$P:$P,""&amp;'Raw Data'!$B$1,'Raw Data'!$D:$D,"&lt;&gt;*ithdr*",'Raw Data'!$D:$D,"&lt;&gt;*ancel*")</f>
        <v>0</v>
      </c>
      <c r="L100" s="73"/>
      <c r="M100" s="73"/>
      <c r="N100" s="77"/>
      <c r="O100" s="113">
        <f>SUMIFS('Raw Data'!$T:$T, 'Raw Data'!$AN:$AN,"&lt;=" &amp;DATE(LEFT($AV$3, 4), MONTH("1 " &amp; O$6 &amp; " " &amp; LEFT($AV$3, 4)) + 1, 0 ), 'Raw Data'!$AN:$AN,"&gt;" &amp;DATE(LEFT($AV$3, 4), MONTH("1 " &amp; O$6 &amp; " " &amp; LEFT($AV$3, 4)), 0 ), 'Raw Data'!$J:$J, $A96, 'Raw Data'!$O:$O,""&amp;'Raw Data'!$B$1,'Raw Data'!$D:$D,"&lt;&gt;*ithdr*",'Raw Data'!$D:$D,"&lt;&gt;*ancel*",'Raw Data'!$P:$P,"--")
+
SUMIFS('Raw Data'!$T:$T, 'Raw Data'!$AN:$AN,"&lt;=" &amp;DATE(LEFT($AV$3, 4), MONTH("1 " &amp; O$6 &amp; " " &amp; LEFT($AV$3, 4)) + 1, 0 ), 'Raw Data'!$AN:$AN,"&gt;" &amp;DATE(LEFT($AV$3, 4), MONTH("1 " &amp; O$6 &amp; " " &amp; LEFT($AV$3, 4)), 0 ), 'Raw Data'!$J:$J, $A96, 'Raw Data'!$P:$P,""&amp;'Raw Data'!$B$1,'Raw Data'!$D:$D,"&lt;&gt;*ithdr*",'Raw Data'!$D:$D,"&lt;&gt;*ancel*")</f>
        <v>0</v>
      </c>
      <c r="P100" s="73"/>
      <c r="Q100" s="73"/>
      <c r="R100" s="77"/>
      <c r="S100" s="113">
        <f>SUMIFS('Raw Data'!$T:$T, 'Raw Data'!$AN:$AN,"&lt;=" &amp;DATE(LEFT($AV$3, 4), MONTH("1 " &amp; S$6 &amp; " " &amp; LEFT($AV$3, 4)) + 1, 0 ), 'Raw Data'!$AN:$AN,"&gt;" &amp;DATE(LEFT($AV$3, 4), MONTH("1 " &amp; S$6 &amp; " " &amp; LEFT($AV$3, 4)), 0 ), 'Raw Data'!$J:$J, $A96, 'Raw Data'!$O:$O,""&amp;'Raw Data'!$B$1,'Raw Data'!$D:$D,"&lt;&gt;*ithdr*",'Raw Data'!$D:$D,"&lt;&gt;*ancel*",'Raw Data'!$P:$P,"--")
+
SUMIFS('Raw Data'!$T:$T, 'Raw Data'!$AN:$AN,"&lt;=" &amp;DATE(LEFT($AV$3, 4), MONTH("1 " &amp; S$6 &amp; " " &amp; LEFT($AV$3, 4)) + 1, 0 ), 'Raw Data'!$AN:$AN,"&gt;" &amp;DATE(LEFT($AV$3, 4), MONTH("1 " &amp; S$6 &amp; " " &amp; LEFT($AV$3, 4)), 0 ), 'Raw Data'!$J:$J, $A96, 'Raw Data'!$P:$P,""&amp;'Raw Data'!$B$1,'Raw Data'!$D:$D,"&lt;&gt;*ithdr*",'Raw Data'!$D:$D,"&lt;&gt;*ancel*")</f>
        <v>0</v>
      </c>
      <c r="T100" s="73"/>
      <c r="U100" s="73"/>
      <c r="V100" s="77"/>
      <c r="W100" s="113">
        <f>SUMIFS('Raw Data'!$T:$T, 'Raw Data'!$AN:$AN,"&lt;=" &amp;DATE(LEFT($AV$3, 4), MONTH("1 " &amp; W$6 &amp; " " &amp; LEFT($AV$3, 4)) + 1, 0 ), 'Raw Data'!$AN:$AN,"&gt;" &amp;DATE(LEFT($AV$3, 4), MONTH("1 " &amp; W$6 &amp; " " &amp; LEFT($AV$3, 4)), 0 ), 'Raw Data'!$J:$J, $A96, 'Raw Data'!$O:$O,""&amp;'Raw Data'!$B$1,'Raw Data'!$D:$D,"&lt;&gt;*ithdr*",'Raw Data'!$D:$D,"&lt;&gt;*ancel*",'Raw Data'!$P:$P,"--")
+
SUMIFS('Raw Data'!$T:$T, 'Raw Data'!$AN:$AN,"&lt;=" &amp;DATE(LEFT($AV$3, 4), MONTH("1 " &amp; W$6 &amp; " " &amp; LEFT($AV$3, 4)) + 1, 0 ), 'Raw Data'!$AN:$AN,"&gt;" &amp;DATE(LEFT($AV$3, 4), MONTH("1 " &amp; W$6 &amp; " " &amp; LEFT($AV$3, 4)), 0 ), 'Raw Data'!$J:$J, $A96, 'Raw Data'!$P:$P,""&amp;'Raw Data'!$B$1,'Raw Data'!$D:$D,"&lt;&gt;*ithdr*",'Raw Data'!$D:$D,"&lt;&gt;*ancel*")</f>
        <v>0</v>
      </c>
      <c r="X100" s="73"/>
      <c r="Y100" s="73"/>
      <c r="Z100" s="77"/>
      <c r="AA100" s="113">
        <f>SUMIFS('Raw Data'!$T:$T, 'Raw Data'!$AN:$AN,"&lt;=" &amp;DATE(LEFT($AV$3, 4), MONTH("1 " &amp; AA$6 &amp; " " &amp; LEFT($AV$3, 4)) + 1, 0 ), 'Raw Data'!$AN:$AN,"&gt;" &amp;DATE(LEFT($AV$3, 4), MONTH("1 " &amp; AA$6 &amp; " " &amp; LEFT($AV$3, 4)), 0 ), 'Raw Data'!$J:$J, $A96, 'Raw Data'!$O:$O,""&amp;'Raw Data'!$B$1,'Raw Data'!$D:$D,"&lt;&gt;*ithdr*",'Raw Data'!$D:$D,"&lt;&gt;*ancel*",'Raw Data'!$P:$P,"--")
+
SUMIFS('Raw Data'!$T:$T, 'Raw Data'!$AN:$AN,"&lt;=" &amp;DATE(LEFT($AV$3, 4), MONTH("1 " &amp; AA$6 &amp; " " &amp; LEFT($AV$3, 4)) + 1, 0 ), 'Raw Data'!$AN:$AN,"&gt;" &amp;DATE(LEFT($AV$3, 4), MONTH("1 " &amp; AA$6 &amp; " " &amp; LEFT($AV$3, 4)), 0 ), 'Raw Data'!$J:$J, $A96, 'Raw Data'!$P:$P,""&amp;'Raw Data'!$B$1,'Raw Data'!$D:$D,"&lt;&gt;*ithdr*",'Raw Data'!$D:$D,"&lt;&gt;*ancel*")</f>
        <v>0</v>
      </c>
      <c r="AB100" s="73"/>
      <c r="AC100" s="73"/>
      <c r="AD100" s="77"/>
      <c r="AE100" s="113">
        <f>SUMIFS('Raw Data'!$T:$T, 'Raw Data'!$AN:$AN,"&lt;=" &amp;DATE(LEFT($AV$3, 4), MONTH("1 " &amp; AE$6 &amp; " " &amp; LEFT($AV$3, 4)) + 1, 0 ), 'Raw Data'!$AN:$AN,"&gt;" &amp;DATE(LEFT($AV$3, 4), MONTH("1 " &amp; AE$6 &amp; " " &amp; LEFT($AV$3, 4)), 0 ), 'Raw Data'!$J:$J, $A96, 'Raw Data'!$O:$O,""&amp;'Raw Data'!$B$1,'Raw Data'!$D:$D,"&lt;&gt;*ithdr*",'Raw Data'!$D:$D,"&lt;&gt;*ancel*",'Raw Data'!$P:$P,"--")
+
SUMIFS('Raw Data'!$T:$T, 'Raw Data'!$AN:$AN,"&lt;=" &amp;DATE(LEFT($AV$3, 4), MONTH("1 " &amp; AE$6 &amp; " " &amp; LEFT($AV$3, 4)) + 1, 0 ), 'Raw Data'!$AN:$AN,"&gt;" &amp;DATE(LEFT($AV$3, 4), MONTH("1 " &amp; AE$6 &amp; " " &amp; LEFT($AV$3, 4)), 0 ), 'Raw Data'!$J:$J, $A96, 'Raw Data'!$P:$P,""&amp;'Raw Data'!$B$1,'Raw Data'!$D:$D,"&lt;&gt;*ithdr*",'Raw Data'!$D:$D,"&lt;&gt;*ancel*")</f>
        <v>0</v>
      </c>
      <c r="AF100" s="73"/>
      <c r="AG100" s="73"/>
      <c r="AH100" s="77"/>
      <c r="AI100" s="113">
        <f>SUMIFS('Raw Data'!$T:$T, 'Raw Data'!$AN:$AN,"&lt;=" &amp;DATE(LEFT($AV$3, 4), MONTH("1 " &amp; AI$6 &amp; " " &amp; LEFT($AV$3, 4)) + 1, 0 ), 'Raw Data'!$AN:$AN,"&gt;" &amp;DATE(LEFT($AV$3, 4), MONTH("1 " &amp; AI$6 &amp; " " &amp; LEFT($AV$3, 4)), 0 ), 'Raw Data'!$J:$J, $A96, 'Raw Data'!$O:$O,""&amp;'Raw Data'!$B$1,'Raw Data'!$D:$D,"&lt;&gt;*ithdr*",'Raw Data'!$D:$D,"&lt;&gt;*ancel*",'Raw Data'!$P:$P,"--")
+
SUMIFS('Raw Data'!$T:$T, 'Raw Data'!$AN:$AN,"&lt;=" &amp;DATE(LEFT($AV$3, 4), MONTH("1 " &amp; AI$6 &amp; " " &amp; LEFT($AV$3, 4)) + 1, 0 ), 'Raw Data'!$AN:$AN,"&gt;" &amp;DATE(LEFT($AV$3, 4), MONTH("1 " &amp; AI$6 &amp; " " &amp; LEFT($AV$3, 4)), 0 ), 'Raw Data'!$J:$J, $A96, 'Raw Data'!$P:$P,""&amp;'Raw Data'!$B$1,'Raw Data'!$D:$D,"&lt;&gt;*ithdr*",'Raw Data'!$D:$D,"&lt;&gt;*ancel*")</f>
        <v>0</v>
      </c>
      <c r="AJ100" s="73"/>
      <c r="AK100" s="73"/>
      <c r="AL100" s="77"/>
      <c r="AM100" s="113">
        <f>SUMIFS('Raw Data'!$T:$T, 'Raw Data'!$AN:$AN,"&lt;=" &amp;DATE(LEFT($AV$3, 4), MONTH("1 " &amp; AM$6 &amp; " " &amp; LEFT($AV$3, 4)) + 1, 0 ), 'Raw Data'!$AN:$AN,"&gt;" &amp;DATE(LEFT($AV$3, 4), MONTH("1 " &amp; AM$6 &amp; " " &amp; LEFT($AV$3, 4)), 0 ), 'Raw Data'!$J:$J, $A96, 'Raw Data'!$O:$O,""&amp;'Raw Data'!$B$1,'Raw Data'!$D:$D,"&lt;&gt;*ithdr*",'Raw Data'!$D:$D,"&lt;&gt;*ancel*",'Raw Data'!$P:$P,"--")
+
SUMIFS('Raw Data'!$T:$T, 'Raw Data'!$AN:$AN,"&lt;=" &amp;DATE(LEFT($AV$3, 4), MONTH("1 " &amp; AM$6 &amp; " " &amp; LEFT($AV$3, 4)) + 1, 0 ), 'Raw Data'!$AN:$AN,"&gt;" &amp;DATE(LEFT($AV$3, 4), MONTH("1 " &amp; AM$6 &amp; " " &amp; LEFT($AV$3, 4)), 0 ), 'Raw Data'!$J:$J, $A96, 'Raw Data'!$P:$P,""&amp;'Raw Data'!$B$1,'Raw Data'!$D:$D,"&lt;&gt;*ithdr*",'Raw Data'!$D:$D,"&lt;&gt;*ancel*")</f>
        <v>0</v>
      </c>
      <c r="AN100" s="73"/>
      <c r="AO100" s="73"/>
      <c r="AP100" s="77"/>
      <c r="AQ100" s="113">
        <f>SUMIFS('Raw Data'!$T:$T, 'Raw Data'!$AN:$AN,"&lt;=" &amp;DATE(LEFT($AV$3, 4), MONTH("1 " &amp; AQ$6 &amp; " " &amp; LEFT($AV$3, 4)) + 1, 0 ), 'Raw Data'!$AN:$AN,"&gt;" &amp;DATE(LEFT($AV$3, 4), MONTH("1 " &amp; AQ$6 &amp; " " &amp; LEFT($AV$3, 4)), 0 ), 'Raw Data'!$J:$J, $A96, 'Raw Data'!$O:$O,""&amp;'Raw Data'!$B$1,'Raw Data'!$D:$D,"&lt;&gt;*ithdr*",'Raw Data'!$D:$D,"&lt;&gt;*ancel*",'Raw Data'!$P:$P,"--")
+
SUMIFS('Raw Data'!$T:$T, 'Raw Data'!$AN:$AN,"&lt;=" &amp;DATE(LEFT($AV$3, 4), MONTH("1 " &amp; AQ$6 &amp; " " &amp; LEFT($AV$3, 4)) + 1, 0 ), 'Raw Data'!$AN:$AN,"&gt;" &amp;DATE(LEFT($AV$3, 4), MONTH("1 " &amp; AQ$6 &amp; " " &amp; LEFT($AV$3, 4)), 0 ), 'Raw Data'!$J:$J, $A96, 'Raw Data'!$P:$P,""&amp;'Raw Data'!$B$1,'Raw Data'!$D:$D,"&lt;&gt;*ithdr*",'Raw Data'!$D:$D,"&lt;&gt;*ancel*")</f>
        <v>0</v>
      </c>
      <c r="AR100" s="73"/>
      <c r="AS100" s="73"/>
      <c r="AT100" s="77"/>
      <c r="AU100" s="113">
        <f>SUMIFS('Raw Data'!$T:$T, 'Raw Data'!$AN:$AN,"&lt;=" &amp;DATE(MID($AV$3, 15, 4), MONTH("1 " &amp; AU$6 &amp; " " &amp; MID($AV$3, 15, 4)) + 1, 0 ), 'Raw Data'!$AN:$AN,"&gt;" &amp;DATE(MID($AV$3, 15, 4), MONTH("1 " &amp; AU$6 &amp; " " &amp; MID($AV$3, 15, 4)), 0 ), 'Raw Data'!$J:$J, $A96, 'Raw Data'!$O:$O,""&amp;'Raw Data'!$B$1,'Raw Data'!$D:$D,"&lt;&gt;*ithdr*",'Raw Data'!$D:$D,"&lt;&gt;*ancel*",'Raw Data'!$P:$P,"--")
+
SUMIFS('Raw Data'!$T:$T, 'Raw Data'!$AN:$AN,"&lt;=" &amp;DATE(MID($AV$3, 15, 4), MONTH("1 " &amp; AU$6 &amp; " " &amp; MID($AV$3, 15, 4)) + 1, 0 ), 'Raw Data'!$AN:$AN,"&gt;" &amp;DATE(MID($AV$3, 15, 4), MONTH("1 " &amp; AU$6 &amp; " " &amp; MID($AV$3, 15, 4)), 0 ), 'Raw Data'!$J:$J, $A96, 'Raw Data'!$P:$P,""&amp;'Raw Data'!$B$1,'Raw Data'!$D:$D,"&lt;&gt;*ithdr*",'Raw Data'!$D:$D,"&lt;&gt;*ancel*")</f>
        <v>0</v>
      </c>
      <c r="AV100" s="73"/>
      <c r="AW100" s="73"/>
      <c r="AX100" s="77"/>
      <c r="AY100" s="113">
        <f>SUMIFS('Raw Data'!$T:$T, 'Raw Data'!$AN:$AN,"&lt;=" &amp;DATE(MID($AV$3, 15, 4), MONTH("1 " &amp; AY$6 &amp; " " &amp; MID($AV$3, 15, 4)) + 1, 0 ), 'Raw Data'!$AN:$AN,"&gt;" &amp;DATE(MID($AV$3, 15, 4), MONTH("1 " &amp; AY$6 &amp; " " &amp; MID($AV$3, 15, 4)), 0 ), 'Raw Data'!$J:$J, $A96, 'Raw Data'!$O:$O,""&amp;'Raw Data'!$B$1,'Raw Data'!$D:$D,"&lt;&gt;*ithdr*",'Raw Data'!$D:$D,"&lt;&gt;*ancel*",'Raw Data'!$P:$P,"--")
+
SUMIFS('Raw Data'!$T:$T, 'Raw Data'!$AN:$AN,"&lt;=" &amp;DATE(MID($AV$3, 15, 4), MONTH("1 " &amp; AY$6 &amp; " " &amp; MID($AV$3, 15, 4)) + 1, 0 ), 'Raw Data'!$AN:$AN,"&gt;" &amp;DATE(MID($AV$3, 15, 4), MONTH("1 " &amp; AY$6 &amp; " " &amp; MID($AV$3, 15, 4)), 0 ), 'Raw Data'!$J:$J, $A96, 'Raw Data'!$P:$P,""&amp;'Raw Data'!$B$1,'Raw Data'!$D:$D,"&lt;&gt;*ithdr*",'Raw Data'!$D:$D,"&lt;&gt;*ancel*")</f>
        <v>0</v>
      </c>
      <c r="AZ100" s="73"/>
      <c r="BA100" s="73"/>
      <c r="BB100" s="77"/>
      <c r="BC100" s="113">
        <f>SUMIFS('Raw Data'!$T:$T, 'Raw Data'!$AN:$AN,"&lt;=" &amp;DATE(MID($AV$3, 15, 4), MONTH("1 " &amp; BC$6 &amp; " " &amp; MID($AV$3, 15, 4)) + 1, 0 ), 'Raw Data'!$AN:$AN,"&gt;" &amp;DATE(MID($AV$3, 15, 4), MONTH("1 " &amp; BC$6 &amp; " " &amp; MID($AV$3, 15, 4)), 0 ), 'Raw Data'!$J:$J, $A96, 'Raw Data'!$O:$O,""&amp;'Raw Data'!$B$1,'Raw Data'!$D:$D,"&lt;&gt;*ithdr*",'Raw Data'!$D:$D,"&lt;&gt;*ancel*",'Raw Data'!$P:$P,"--")
+
SUMIFS('Raw Data'!$T:$T, 'Raw Data'!$AN:$AN,"&lt;=" &amp;DATE(MID($AV$3, 15, 4), MONTH("1 " &amp; BC$6 &amp; " " &amp; MID($AV$3, 15, 4)) + 1, 0 ), 'Raw Data'!$AN:$AN,"&gt;" &amp;DATE(MID($AV$3, 15, 4), MONTH("1 " &amp; BC$6 &amp; " " &amp; MID($AV$3, 15, 4)), 0 ), 'Raw Data'!$J:$J, $A96, 'Raw Data'!$P:$P,""&amp;'Raw Data'!$B$1,'Raw Data'!$D:$D,"&lt;&gt;*ithdr*",'Raw Data'!$D:$D,"&lt;&gt;*ancel*")</f>
        <v>0</v>
      </c>
      <c r="BD100" s="73"/>
      <c r="BE100" s="73"/>
      <c r="BF100" s="77"/>
    </row>
    <row r="101" ht="12.75" customHeight="1">
      <c r="A101" s="114" t="s">
        <v>202</v>
      </c>
      <c r="B101" s="73"/>
      <c r="C101" s="73"/>
      <c r="D101" s="73"/>
      <c r="E101" s="73"/>
      <c r="F101" s="73"/>
      <c r="G101" s="73"/>
      <c r="H101" s="73"/>
      <c r="I101" s="73"/>
      <c r="J101" s="77"/>
      <c r="K101" s="113">
        <f>SUMIFS('Raw Data'!$T:$T, 'Raw Data'!$AN:$AN,"&lt;=" &amp;DATE(LEFT($AV$3, 4), MONTH("1 " &amp; K$6 &amp; " " &amp; LEFT($AV$3, 4)) + 1, 0 ), 'Raw Data'!$AN:$AN,"&gt;" &amp;DATE(LEFT($AV$3, 4), MONTH("1 " &amp; K$6 &amp; " " &amp; LEFT($AV$3, 4)), 0 ), 'Raw Data'!$J:$J, $A96, 'Raw Data'!$H:$H, "Ear*", 'Raw Data'!$O:$O,""&amp;'Raw Data'!$B$1,'Raw Data'!$D:$D,"&lt;&gt;*ithdr*",'Raw Data'!$D:$D,"&lt;&gt;*ancel*",'Raw Data'!$P:$P,"--")
+
SUMIFS('Raw Data'!$T:$T, 'Raw Data'!$AN:$AN,"&lt;=" &amp;DATE(LEFT($AV$3, 4), MONTH("1 " &amp; K$6 &amp; " " &amp; LEFT($AV$3, 4)) + 1, 0 ), 'Raw Data'!$AN:$AN,"&gt;" &amp;DATE(LEFT($AV$3, 4), MONTH("1 " &amp; K$6 &amp; " " &amp; LEFT($AV$3, 4)), 0 ), 'Raw Data'!$J:$J, $A96, 'Raw Data'!$H:$H, "Ear*", 'Raw Data'!$P:$P,""&amp;'Raw Data'!$B$1,'Raw Data'!$D:$D,"&lt;&gt;*ithdr*",'Raw Data'!$D:$D,"&lt;&gt;*ancel*")</f>
        <v>0</v>
      </c>
      <c r="L101" s="73"/>
      <c r="M101" s="73"/>
      <c r="N101" s="77"/>
      <c r="O101" s="113">
        <f>SUMIFS('Raw Data'!$T:$T, 'Raw Data'!$AN:$AN,"&lt;=" &amp;DATE(LEFT($AV$3, 4), MONTH("1 " &amp; O$6 &amp; " " &amp; LEFT($AV$3, 4)) + 1, 0 ), 'Raw Data'!$AN:$AN,"&gt;" &amp;DATE(LEFT($AV$3, 4), MONTH("1 " &amp; O$6 &amp; " " &amp; LEFT($AV$3, 4)), 0 ), 'Raw Data'!$J:$J, $A96, 'Raw Data'!$H:$H, "Ear*", 'Raw Data'!$O:$O,""&amp;'Raw Data'!$B$1,'Raw Data'!$D:$D,"&lt;&gt;*ithdr*",'Raw Data'!$D:$D,"&lt;&gt;*ancel*",'Raw Data'!$P:$P,"--")
+
SUMIFS('Raw Data'!$T:$T, 'Raw Data'!$AN:$AN,"&lt;=" &amp;DATE(LEFT($AV$3, 4), MONTH("1 " &amp; O$6 &amp; " " &amp; LEFT($AV$3, 4)) + 1, 0 ), 'Raw Data'!$AN:$AN,"&gt;" &amp;DATE(LEFT($AV$3, 4), MONTH("1 " &amp; O$6 &amp; " " &amp; LEFT($AV$3, 4)), 0 ), 'Raw Data'!$J:$J, $A96, 'Raw Data'!$H:$H, "Ear*", 'Raw Data'!$P:$P,""&amp;'Raw Data'!$B$1,'Raw Data'!$D:$D,"&lt;&gt;*ithdr*",'Raw Data'!$D:$D,"&lt;&gt;*ancel*")</f>
        <v>0</v>
      </c>
      <c r="P101" s="73"/>
      <c r="Q101" s="73"/>
      <c r="R101" s="77"/>
      <c r="S101" s="113">
        <f>SUMIFS('Raw Data'!$T:$T, 'Raw Data'!$AN:$AN,"&lt;=" &amp;DATE(LEFT($AV$3, 4), MONTH("1 " &amp; S$6 &amp; " " &amp; LEFT($AV$3, 4)) + 1, 0 ), 'Raw Data'!$AN:$AN,"&gt;" &amp;DATE(LEFT($AV$3, 4), MONTH("1 " &amp; S$6 &amp; " " &amp; LEFT($AV$3, 4)), 0 ), 'Raw Data'!$J:$J, $A96, 'Raw Data'!$H:$H, "Ear*", 'Raw Data'!$O:$O,""&amp;'Raw Data'!$B$1,'Raw Data'!$D:$D,"&lt;&gt;*ithdr*",'Raw Data'!$D:$D,"&lt;&gt;*ancel*",'Raw Data'!$P:$P,"--")
+
SUMIFS('Raw Data'!$T:$T, 'Raw Data'!$AN:$AN,"&lt;=" &amp;DATE(LEFT($AV$3, 4), MONTH("1 " &amp; S$6 &amp; " " &amp; LEFT($AV$3, 4)) + 1, 0 ), 'Raw Data'!$AN:$AN,"&gt;" &amp;DATE(LEFT($AV$3, 4), MONTH("1 " &amp; S$6 &amp; " " &amp; LEFT($AV$3, 4)), 0 ), 'Raw Data'!$J:$J, $A96, 'Raw Data'!$H:$H, "Ear*", 'Raw Data'!$P:$P,""&amp;'Raw Data'!$B$1,'Raw Data'!$D:$D,"&lt;&gt;*ithdr*",'Raw Data'!$D:$D,"&lt;&gt;*ancel*")</f>
        <v>0</v>
      </c>
      <c r="T101" s="73"/>
      <c r="U101" s="73"/>
      <c r="V101" s="77"/>
      <c r="W101" s="113">
        <f>SUMIFS('Raw Data'!$T:$T, 'Raw Data'!$AN:$AN,"&lt;=" &amp;DATE(LEFT($AV$3, 4), MONTH("1 " &amp; W$6 &amp; " " &amp; LEFT($AV$3, 4)) + 1, 0 ), 'Raw Data'!$AN:$AN,"&gt;" &amp;DATE(LEFT($AV$3, 4), MONTH("1 " &amp; W$6 &amp; " " &amp; LEFT($AV$3, 4)), 0 ), 'Raw Data'!$J:$J, $A96, 'Raw Data'!$H:$H, "Ear*", 'Raw Data'!$O:$O,""&amp;'Raw Data'!$B$1,'Raw Data'!$D:$D,"&lt;&gt;*ithdr*",'Raw Data'!$D:$D,"&lt;&gt;*ancel*",'Raw Data'!$P:$P,"--")
+
SUMIFS('Raw Data'!$T:$T, 'Raw Data'!$AN:$AN,"&lt;=" &amp;DATE(LEFT($AV$3, 4), MONTH("1 " &amp; W$6 &amp; " " &amp; LEFT($AV$3, 4)) + 1, 0 ), 'Raw Data'!$AN:$AN,"&gt;" &amp;DATE(LEFT($AV$3, 4), MONTH("1 " &amp; W$6 &amp; " " &amp; LEFT($AV$3, 4)), 0 ), 'Raw Data'!$J:$J, $A96, 'Raw Data'!$H:$H, "Ear*", 'Raw Data'!$P:$P,""&amp;'Raw Data'!$B$1,'Raw Data'!$D:$D,"&lt;&gt;*ithdr*",'Raw Data'!$D:$D,"&lt;&gt;*ancel*")</f>
        <v>0</v>
      </c>
      <c r="X101" s="73"/>
      <c r="Y101" s="73"/>
      <c r="Z101" s="77"/>
      <c r="AA101" s="113">
        <f>SUMIFS('Raw Data'!$T:$T, 'Raw Data'!$AN:$AN,"&lt;=" &amp;DATE(LEFT($AV$3, 4), MONTH("1 " &amp; AA$6 &amp; " " &amp; LEFT($AV$3, 4)) + 1, 0 ), 'Raw Data'!$AN:$AN,"&gt;" &amp;DATE(LEFT($AV$3, 4), MONTH("1 " &amp; AA$6 &amp; " " &amp; LEFT($AV$3, 4)), 0 ), 'Raw Data'!$J:$J, $A96, 'Raw Data'!$H:$H, "Ear*", 'Raw Data'!$O:$O,""&amp;'Raw Data'!$B$1,'Raw Data'!$D:$D,"&lt;&gt;*ithdr*",'Raw Data'!$D:$D,"&lt;&gt;*ancel*",'Raw Data'!$P:$P,"--")
+
SUMIFS('Raw Data'!$T:$T, 'Raw Data'!$AN:$AN,"&lt;=" &amp;DATE(LEFT($AV$3, 4), MONTH("1 " &amp; AA$6 &amp; " " &amp; LEFT($AV$3, 4)) + 1, 0 ), 'Raw Data'!$AN:$AN,"&gt;" &amp;DATE(LEFT($AV$3, 4), MONTH("1 " &amp; AA$6 &amp; " " &amp; LEFT($AV$3, 4)), 0 ), 'Raw Data'!$J:$J, $A96, 'Raw Data'!$H:$H, "Ear*", 'Raw Data'!$P:$P,""&amp;'Raw Data'!$B$1,'Raw Data'!$D:$D,"&lt;&gt;*ithdr*",'Raw Data'!$D:$D,"&lt;&gt;*ancel*")</f>
        <v>0</v>
      </c>
      <c r="AB101" s="73"/>
      <c r="AC101" s="73"/>
      <c r="AD101" s="77"/>
      <c r="AE101" s="113">
        <f>SUMIFS('Raw Data'!$T:$T, 'Raw Data'!$AN:$AN,"&lt;=" &amp;DATE(LEFT($AV$3, 4), MONTH("1 " &amp; AE$6 &amp; " " &amp; LEFT($AV$3, 4)) + 1, 0 ), 'Raw Data'!$AN:$AN,"&gt;" &amp;DATE(LEFT($AV$3, 4), MONTH("1 " &amp; AE$6 &amp; " " &amp; LEFT($AV$3, 4)), 0 ), 'Raw Data'!$J:$J, $A96, 'Raw Data'!$H:$H, "Ear*", 'Raw Data'!$O:$O,""&amp;'Raw Data'!$B$1,'Raw Data'!$D:$D,"&lt;&gt;*ithdr*",'Raw Data'!$D:$D,"&lt;&gt;*ancel*",'Raw Data'!$P:$P,"--")
+
SUMIFS('Raw Data'!$T:$T, 'Raw Data'!$AN:$AN,"&lt;=" &amp;DATE(LEFT($AV$3, 4), MONTH("1 " &amp; AE$6 &amp; " " &amp; LEFT($AV$3, 4)) + 1, 0 ), 'Raw Data'!$AN:$AN,"&gt;" &amp;DATE(LEFT($AV$3, 4), MONTH("1 " &amp; AE$6 &amp; " " &amp; LEFT($AV$3, 4)), 0 ), 'Raw Data'!$J:$J, $A96, 'Raw Data'!$H:$H, "Ear*", 'Raw Data'!$P:$P,""&amp;'Raw Data'!$B$1,'Raw Data'!$D:$D,"&lt;&gt;*ithdr*",'Raw Data'!$D:$D,"&lt;&gt;*ancel*")</f>
        <v>0</v>
      </c>
      <c r="AF101" s="73"/>
      <c r="AG101" s="73"/>
      <c r="AH101" s="77"/>
      <c r="AI101" s="113">
        <f>SUMIFS('Raw Data'!$T:$T, 'Raw Data'!$AN:$AN,"&lt;=" &amp;DATE(LEFT($AV$3, 4), MONTH("1 " &amp; AI$6 &amp; " " &amp; LEFT($AV$3, 4)) + 1, 0 ), 'Raw Data'!$AN:$AN,"&gt;" &amp;DATE(LEFT($AV$3, 4), MONTH("1 " &amp; AI$6 &amp; " " &amp; LEFT($AV$3, 4)), 0 ), 'Raw Data'!$J:$J, $A96, 'Raw Data'!$H:$H, "Ear*", 'Raw Data'!$O:$O,""&amp;'Raw Data'!$B$1,'Raw Data'!$D:$D,"&lt;&gt;*ithdr*",'Raw Data'!$D:$D,"&lt;&gt;*ancel*",'Raw Data'!$P:$P,"--")
+
SUMIFS('Raw Data'!$T:$T, 'Raw Data'!$AN:$AN,"&lt;=" &amp;DATE(LEFT($AV$3, 4), MONTH("1 " &amp; AI$6 &amp; " " &amp; LEFT($AV$3, 4)) + 1, 0 ), 'Raw Data'!$AN:$AN,"&gt;" &amp;DATE(LEFT($AV$3, 4), MONTH("1 " &amp; AI$6 &amp; " " &amp; LEFT($AV$3, 4)), 0 ), 'Raw Data'!$J:$J, $A96, 'Raw Data'!$H:$H, "Ear*", 'Raw Data'!$P:$P,""&amp;'Raw Data'!$B$1,'Raw Data'!$D:$D,"&lt;&gt;*ithdr*",'Raw Data'!$D:$D,"&lt;&gt;*ancel*")</f>
        <v>0</v>
      </c>
      <c r="AJ101" s="73"/>
      <c r="AK101" s="73"/>
      <c r="AL101" s="77"/>
      <c r="AM101" s="113">
        <f>SUMIFS('Raw Data'!$T:$T, 'Raw Data'!$AN:$AN,"&lt;=" &amp;DATE(LEFT($AV$3, 4), MONTH("1 " &amp; AM$6 &amp; " " &amp; LEFT($AV$3, 4)) + 1, 0 ), 'Raw Data'!$AN:$AN,"&gt;" &amp;DATE(LEFT($AV$3, 4), MONTH("1 " &amp; AM$6 &amp; " " &amp; LEFT($AV$3, 4)), 0 ), 'Raw Data'!$J:$J, $A96, 'Raw Data'!$H:$H, "Ear*", 'Raw Data'!$O:$O,""&amp;'Raw Data'!$B$1,'Raw Data'!$D:$D,"&lt;&gt;*ithdr*",'Raw Data'!$D:$D,"&lt;&gt;*ancel*",'Raw Data'!$P:$P,"--")
+
SUMIFS('Raw Data'!$T:$T, 'Raw Data'!$AN:$AN,"&lt;=" &amp;DATE(LEFT($AV$3, 4), MONTH("1 " &amp; AM$6 &amp; " " &amp; LEFT($AV$3, 4)) + 1, 0 ), 'Raw Data'!$AN:$AN,"&gt;" &amp;DATE(LEFT($AV$3, 4), MONTH("1 " &amp; AM$6 &amp; " " &amp; LEFT($AV$3, 4)), 0 ), 'Raw Data'!$J:$J, $A96, 'Raw Data'!$H:$H, "Ear*", 'Raw Data'!$P:$P,""&amp;'Raw Data'!$B$1,'Raw Data'!$D:$D,"&lt;&gt;*ithdr*",'Raw Data'!$D:$D,"&lt;&gt;*ancel*")</f>
        <v>0</v>
      </c>
      <c r="AN101" s="73"/>
      <c r="AO101" s="73"/>
      <c r="AP101" s="77"/>
      <c r="AQ101" s="113">
        <f>SUMIFS('Raw Data'!$T:$T, 'Raw Data'!$AN:$AN,"&lt;=" &amp;DATE(LEFT($AV$3, 4), MONTH("1 " &amp; AQ$6 &amp; " " &amp; LEFT($AV$3, 4)) + 1, 0 ), 'Raw Data'!$AN:$AN,"&gt;" &amp;DATE(LEFT($AV$3, 4), MONTH("1 " &amp; AQ$6 &amp; " " &amp; LEFT($AV$3, 4)), 0 ), 'Raw Data'!$J:$J, $A96, 'Raw Data'!$H:$H, "Ear*", 'Raw Data'!$O:$O,""&amp;'Raw Data'!$B$1,'Raw Data'!$D:$D,"&lt;&gt;*ithdr*",'Raw Data'!$D:$D,"&lt;&gt;*ancel*",'Raw Data'!$P:$P,"--")
+
SUMIFS('Raw Data'!$T:$T, 'Raw Data'!$AN:$AN,"&lt;=" &amp;DATE(LEFT($AV$3, 4), MONTH("1 " &amp; AQ$6 &amp; " " &amp; LEFT($AV$3, 4)) + 1, 0 ), 'Raw Data'!$AN:$AN,"&gt;" &amp;DATE(LEFT($AV$3, 4), MONTH("1 " &amp; AQ$6 &amp; " " &amp; LEFT($AV$3, 4)), 0 ), 'Raw Data'!$J:$J, $A96, 'Raw Data'!$H:$H, "Ear*", 'Raw Data'!$P:$P,""&amp;'Raw Data'!$B$1,'Raw Data'!$D:$D,"&lt;&gt;*ithdr*",'Raw Data'!$D:$D,"&lt;&gt;*ancel*")</f>
        <v>0</v>
      </c>
      <c r="AR101" s="73"/>
      <c r="AS101" s="73"/>
      <c r="AT101" s="77"/>
      <c r="AU101" s="113">
        <f>SUMIFS('Raw Data'!$T:$T, 'Raw Data'!$AN:$AN,"&lt;=" &amp;DATE(MID($AV$3, 15, 4), MONTH("1 " &amp; AU$6 &amp; " " &amp; MID($AV$3, 15, 4)) + 1, 0 ), 'Raw Data'!$AN:$AN,"&gt;" &amp;DATE(MID($AV$3, 15, 4), MONTH("1 " &amp; AU$6 &amp; " " &amp; MID($AV$3, 15, 4)), 0 ), 'Raw Data'!$J:$J, $A96, 'Raw Data'!$H:$H, "Ear*", 'Raw Data'!$O:$O,""&amp;'Raw Data'!$B$1,'Raw Data'!$D:$D,"&lt;&gt;*ithdr*",'Raw Data'!$D:$D,"&lt;&gt;*ancel*",'Raw Data'!$P:$P,"--")
+
SUMIFS('Raw Data'!$T:$T, 'Raw Data'!$AN:$AN,"&lt;=" &amp;DATE(MID($AV$3, 15, 4), MONTH("1 " &amp; AU$6 &amp; " " &amp; MID($AV$3, 15, 4)) + 1, 0 ), 'Raw Data'!$AN:$AN,"&gt;" &amp;DATE(MID($AV$3, 15, 4), MONTH("1 " &amp; AU$6 &amp; " " &amp; MID($AV$3, 15, 4)), 0 ), 'Raw Data'!$J:$J, $A96, 'Raw Data'!$H:$H, "Ear*", 'Raw Data'!$P:$P,""&amp;'Raw Data'!$B$1,'Raw Data'!$D:$D,"&lt;&gt;*ithdr*",'Raw Data'!$D:$D,"&lt;&gt;*ancel*")</f>
        <v>0</v>
      </c>
      <c r="AV101" s="73"/>
      <c r="AW101" s="73"/>
      <c r="AX101" s="77"/>
      <c r="AY101" s="113">
        <f>SUMIFS('Raw Data'!$T:$T, 'Raw Data'!$AN:$AN,"&lt;=" &amp;DATE(MID($AV$3, 15, 4), MONTH("1 " &amp; AY$6 &amp; " " &amp; MID($AV$3, 15, 4)) + 1, 0 ), 'Raw Data'!$AN:$AN,"&gt;" &amp;DATE(MID($AV$3, 15, 4), MONTH("1 " &amp; AY$6 &amp; " " &amp; MID($AV$3, 15, 4)), 0 ), 'Raw Data'!$J:$J, $A96, 'Raw Data'!$H:$H, "Ear*", 'Raw Data'!$O:$O,""&amp;'Raw Data'!$B$1,'Raw Data'!$D:$D,"&lt;&gt;*ithdr*",'Raw Data'!$D:$D,"&lt;&gt;*ancel*",'Raw Data'!$P:$P,"--")
+
SUMIFS('Raw Data'!$T:$T, 'Raw Data'!$AN:$AN,"&lt;=" &amp;DATE(MID($AV$3, 15, 4), MONTH("1 " &amp; AY$6 &amp; " " &amp; MID($AV$3, 15, 4)) + 1, 0 ), 'Raw Data'!$AN:$AN,"&gt;" &amp;DATE(MID($AV$3, 15, 4), MONTH("1 " &amp; AY$6 &amp; " " &amp; MID($AV$3, 15, 4)), 0 ), 'Raw Data'!$J:$J, $A96, 'Raw Data'!$H:$H, "Ear*", 'Raw Data'!$P:$P,""&amp;'Raw Data'!$B$1,'Raw Data'!$D:$D,"&lt;&gt;*ithdr*",'Raw Data'!$D:$D,"&lt;&gt;*ancel*")</f>
        <v>0</v>
      </c>
      <c r="AZ101" s="73"/>
      <c r="BA101" s="73"/>
      <c r="BB101" s="77"/>
      <c r="BC101" s="113">
        <f>SUMIFS('Raw Data'!$T:$T, 'Raw Data'!$AN:$AN,"&lt;=" &amp;DATE(MID($AV$3, 15, 4), MONTH("1 " &amp; BC$6 &amp; " " &amp; MID($AV$3, 15, 4)) + 1, 0 ), 'Raw Data'!$AN:$AN,"&gt;" &amp;DATE(MID($AV$3, 15, 4), MONTH("1 " &amp; BC$6 &amp; " " &amp; MID($AV$3, 15, 4)), 0 ), 'Raw Data'!$J:$J, $A96, 'Raw Data'!$H:$H, "Ear*", 'Raw Data'!$O:$O,""&amp;'Raw Data'!$B$1,'Raw Data'!$D:$D,"&lt;&gt;*ithdr*",'Raw Data'!$D:$D,"&lt;&gt;*ancel*",'Raw Data'!$P:$P,"--")
+
SUMIFS('Raw Data'!$T:$T, 'Raw Data'!$AN:$AN,"&lt;=" &amp;DATE(MID($AV$3, 15, 4), MONTH("1 " &amp; BC$6 &amp; " " &amp; MID($AV$3, 15, 4)) + 1, 0 ), 'Raw Data'!$AN:$AN,"&gt;" &amp;DATE(MID($AV$3, 15, 4), MONTH("1 " &amp; BC$6 &amp; " " &amp; MID($AV$3, 15, 4)), 0 ), 'Raw Data'!$J:$J, $A96, 'Raw Data'!$H:$H, "Ear*", 'Raw Data'!$P:$P,""&amp;'Raw Data'!$B$1,'Raw Data'!$D:$D,"&lt;&gt;*ithdr*",'Raw Data'!$D:$D,"&lt;&gt;*ancel*")</f>
        <v>0</v>
      </c>
      <c r="BD101" s="73"/>
      <c r="BE101" s="73"/>
      <c r="BF101" s="77"/>
    </row>
    <row r="102" ht="12.75" customHeight="1">
      <c r="A102" s="114" t="s">
        <v>203</v>
      </c>
      <c r="B102" s="73"/>
      <c r="C102" s="73"/>
      <c r="D102" s="73"/>
      <c r="E102" s="73"/>
      <c r="F102" s="73"/>
      <c r="G102" s="73"/>
      <c r="H102" s="73"/>
      <c r="I102" s="73"/>
      <c r="J102" s="77"/>
      <c r="K102" s="113">
        <f>SUMIFS('Raw Data'!$T:$T, 'Raw Data'!$AN:$AN,"&lt;=" &amp;DATE(LEFT($AV$3, 4), MONTH("1 " &amp; K$6 &amp; " " &amp; LEFT($AV$3, 4)) + 1, 0 ), 'Raw Data'!$AN:$AN,"&gt;" &amp;DATE(LEFT($AV$3, 4), MONTH("1 " &amp; K$6 &amp; " " &amp; LEFT($AV$3, 4)), 0 ), 'Raw Data'!$J:$J, $A96, 'Raw Data'!$H:$H, "Non*", 'Raw Data'!$O:$O,""&amp;'Raw Data'!$B$1,'Raw Data'!$D:$D,"&lt;&gt;*ithdr*",'Raw Data'!$D:$D,"&lt;&gt;*ancel*",'Raw Data'!$P:$P,"--")
+
SUMIFS('Raw Data'!$T:$T, 'Raw Data'!$AN:$AN,"&lt;=" &amp;DATE(LEFT($AV$3, 4), MONTH("1 " &amp; K$6 &amp; " " &amp; LEFT($AV$3, 4)) + 1, 0 ), 'Raw Data'!$AN:$AN,"&gt;" &amp;DATE(LEFT($AV$3, 4), MONTH("1 " &amp; K$6 &amp; " " &amp; LEFT($AV$3, 4)), 0 ), 'Raw Data'!$J:$J, $A96, 'Raw Data'!$H:$H, "Non*", 'Raw Data'!$P:$P,""&amp;'Raw Data'!$B$1,'Raw Data'!$D:$D,"&lt;&gt;*ithdr*",'Raw Data'!$D:$D,"&lt;&gt;*ancel*")</f>
        <v>0</v>
      </c>
      <c r="L102" s="73"/>
      <c r="M102" s="73"/>
      <c r="N102" s="77"/>
      <c r="O102" s="113">
        <f>SUMIFS('Raw Data'!$T:$T, 'Raw Data'!$AN:$AN,"&lt;=" &amp;DATE(LEFT($AV$3, 4), MONTH("1 " &amp; O$6 &amp; " " &amp; LEFT($AV$3, 4)) + 1, 0 ), 'Raw Data'!$AN:$AN,"&gt;" &amp;DATE(LEFT($AV$3, 4), MONTH("1 " &amp; O$6 &amp; " " &amp; LEFT($AV$3, 4)), 0 ), 'Raw Data'!$J:$J, $A96, 'Raw Data'!$H:$H, "Non*", 'Raw Data'!$O:$O,""&amp;'Raw Data'!$B$1,'Raw Data'!$D:$D,"&lt;&gt;*ithdr*",'Raw Data'!$D:$D,"&lt;&gt;*ancel*",'Raw Data'!$P:$P,"--")
+
SUMIFS('Raw Data'!$T:$T, 'Raw Data'!$AN:$AN,"&lt;=" &amp;DATE(LEFT($AV$3, 4), MONTH("1 " &amp; O$6 &amp; " " &amp; LEFT($AV$3, 4)) + 1, 0 ), 'Raw Data'!$AN:$AN,"&gt;" &amp;DATE(LEFT($AV$3, 4), MONTH("1 " &amp; O$6 &amp; " " &amp; LEFT($AV$3, 4)), 0 ), 'Raw Data'!$J:$J, $A96, 'Raw Data'!$H:$H, "Non*", 'Raw Data'!$P:$P,""&amp;'Raw Data'!$B$1,'Raw Data'!$D:$D,"&lt;&gt;*ithdr*",'Raw Data'!$D:$D,"&lt;&gt;*ancel*")</f>
        <v>0</v>
      </c>
      <c r="P102" s="73"/>
      <c r="Q102" s="73"/>
      <c r="R102" s="77"/>
      <c r="S102" s="113">
        <f>SUMIFS('Raw Data'!$T:$T, 'Raw Data'!$AN:$AN,"&lt;=" &amp;DATE(LEFT($AV$3, 4), MONTH("1 " &amp; S$6 &amp; " " &amp; LEFT($AV$3, 4)) + 1, 0 ), 'Raw Data'!$AN:$AN,"&gt;" &amp;DATE(LEFT($AV$3, 4), MONTH("1 " &amp; S$6 &amp; " " &amp; LEFT($AV$3, 4)), 0 ), 'Raw Data'!$J:$J, $A96, 'Raw Data'!$H:$H, "Non*", 'Raw Data'!$O:$O,""&amp;'Raw Data'!$B$1,'Raw Data'!$D:$D,"&lt;&gt;*ithdr*",'Raw Data'!$D:$D,"&lt;&gt;*ancel*",'Raw Data'!$P:$P,"--")
+
SUMIFS('Raw Data'!$T:$T, 'Raw Data'!$AN:$AN,"&lt;=" &amp;DATE(LEFT($AV$3, 4), MONTH("1 " &amp; S$6 &amp; " " &amp; LEFT($AV$3, 4)) + 1, 0 ), 'Raw Data'!$AN:$AN,"&gt;" &amp;DATE(LEFT($AV$3, 4), MONTH("1 " &amp; S$6 &amp; " " &amp; LEFT($AV$3, 4)), 0 ), 'Raw Data'!$J:$J, $A96, 'Raw Data'!$H:$H, "Non*", 'Raw Data'!$P:$P,""&amp;'Raw Data'!$B$1,'Raw Data'!$D:$D,"&lt;&gt;*ithdr*",'Raw Data'!$D:$D,"&lt;&gt;*ancel*")</f>
        <v>0</v>
      </c>
      <c r="T102" s="73"/>
      <c r="U102" s="73"/>
      <c r="V102" s="77"/>
      <c r="W102" s="113">
        <f>SUMIFS('Raw Data'!$T:$T, 'Raw Data'!$AN:$AN,"&lt;=" &amp;DATE(LEFT($AV$3, 4), MONTH("1 " &amp; W$6 &amp; " " &amp; LEFT($AV$3, 4)) + 1, 0 ), 'Raw Data'!$AN:$AN,"&gt;" &amp;DATE(LEFT($AV$3, 4), MONTH("1 " &amp; W$6 &amp; " " &amp; LEFT($AV$3, 4)), 0 ), 'Raw Data'!$J:$J, $A96, 'Raw Data'!$H:$H, "Non*", 'Raw Data'!$O:$O,""&amp;'Raw Data'!$B$1,'Raw Data'!$D:$D,"&lt;&gt;*ithdr*",'Raw Data'!$D:$D,"&lt;&gt;*ancel*",'Raw Data'!$P:$P,"--")
+
SUMIFS('Raw Data'!$T:$T, 'Raw Data'!$AN:$AN,"&lt;=" &amp;DATE(LEFT($AV$3, 4), MONTH("1 " &amp; W$6 &amp; " " &amp; LEFT($AV$3, 4)) + 1, 0 ), 'Raw Data'!$AN:$AN,"&gt;" &amp;DATE(LEFT($AV$3, 4), MONTH("1 " &amp; W$6 &amp; " " &amp; LEFT($AV$3, 4)), 0 ), 'Raw Data'!$J:$J, $A96, 'Raw Data'!$H:$H, "Non*", 'Raw Data'!$P:$P,""&amp;'Raw Data'!$B$1,'Raw Data'!$D:$D,"&lt;&gt;*ithdr*",'Raw Data'!$D:$D,"&lt;&gt;*ancel*")</f>
        <v>0</v>
      </c>
      <c r="X102" s="73"/>
      <c r="Y102" s="73"/>
      <c r="Z102" s="77"/>
      <c r="AA102" s="113">
        <f>SUMIFS('Raw Data'!$T:$T, 'Raw Data'!$AN:$AN,"&lt;=" &amp;DATE(LEFT($AV$3, 4), MONTH("1 " &amp; AA$6 &amp; " " &amp; LEFT($AV$3, 4)) + 1, 0 ), 'Raw Data'!$AN:$AN,"&gt;" &amp;DATE(LEFT($AV$3, 4), MONTH("1 " &amp; AA$6 &amp; " " &amp; LEFT($AV$3, 4)), 0 ), 'Raw Data'!$J:$J, $A96, 'Raw Data'!$H:$H, "Non*", 'Raw Data'!$O:$O,""&amp;'Raw Data'!$B$1,'Raw Data'!$D:$D,"&lt;&gt;*ithdr*",'Raw Data'!$D:$D,"&lt;&gt;*ancel*",'Raw Data'!$P:$P,"--")
+
SUMIFS('Raw Data'!$T:$T, 'Raw Data'!$AN:$AN,"&lt;=" &amp;DATE(LEFT($AV$3, 4), MONTH("1 " &amp; AA$6 &amp; " " &amp; LEFT($AV$3, 4)) + 1, 0 ), 'Raw Data'!$AN:$AN,"&gt;" &amp;DATE(LEFT($AV$3, 4), MONTH("1 " &amp; AA$6 &amp; " " &amp; LEFT($AV$3, 4)), 0 ), 'Raw Data'!$J:$J, $A96, 'Raw Data'!$H:$H, "Non*", 'Raw Data'!$P:$P,""&amp;'Raw Data'!$B$1,'Raw Data'!$D:$D,"&lt;&gt;*ithdr*",'Raw Data'!$D:$D,"&lt;&gt;*ancel*")</f>
        <v>0</v>
      </c>
      <c r="AB102" s="73"/>
      <c r="AC102" s="73"/>
      <c r="AD102" s="77"/>
      <c r="AE102" s="113">
        <f>SUMIFS('Raw Data'!$T:$T, 'Raw Data'!$AN:$AN,"&lt;=" &amp;DATE(LEFT($AV$3, 4), MONTH("1 " &amp; AE$6 &amp; " " &amp; LEFT($AV$3, 4)) + 1, 0 ), 'Raw Data'!$AN:$AN,"&gt;" &amp;DATE(LEFT($AV$3, 4), MONTH("1 " &amp; AE$6 &amp; " " &amp; LEFT($AV$3, 4)), 0 ), 'Raw Data'!$J:$J, $A96, 'Raw Data'!$H:$H, "Non*", 'Raw Data'!$O:$O,""&amp;'Raw Data'!$B$1,'Raw Data'!$D:$D,"&lt;&gt;*ithdr*",'Raw Data'!$D:$D,"&lt;&gt;*ancel*",'Raw Data'!$P:$P,"--")
+
SUMIFS('Raw Data'!$T:$T, 'Raw Data'!$AN:$AN,"&lt;=" &amp;DATE(LEFT($AV$3, 4), MONTH("1 " &amp; AE$6 &amp; " " &amp; LEFT($AV$3, 4)) + 1, 0 ), 'Raw Data'!$AN:$AN,"&gt;" &amp;DATE(LEFT($AV$3, 4), MONTH("1 " &amp; AE$6 &amp; " " &amp; LEFT($AV$3, 4)), 0 ), 'Raw Data'!$J:$J, $A96, 'Raw Data'!$H:$H, "Non*", 'Raw Data'!$P:$P,""&amp;'Raw Data'!$B$1,'Raw Data'!$D:$D,"&lt;&gt;*ithdr*",'Raw Data'!$D:$D,"&lt;&gt;*ancel*")</f>
        <v>0</v>
      </c>
      <c r="AF102" s="73"/>
      <c r="AG102" s="73"/>
      <c r="AH102" s="77"/>
      <c r="AI102" s="113">
        <f>SUMIFS('Raw Data'!$T:$T, 'Raw Data'!$AN:$AN,"&lt;=" &amp;DATE(LEFT($AV$3, 4), MONTH("1 " &amp; AI$6 &amp; " " &amp; LEFT($AV$3, 4)) + 1, 0 ), 'Raw Data'!$AN:$AN,"&gt;" &amp;DATE(LEFT($AV$3, 4), MONTH("1 " &amp; AI$6 &amp; " " &amp; LEFT($AV$3, 4)), 0 ), 'Raw Data'!$J:$J, $A96, 'Raw Data'!$H:$H, "Non*", 'Raw Data'!$O:$O,""&amp;'Raw Data'!$B$1,'Raw Data'!$D:$D,"&lt;&gt;*ithdr*",'Raw Data'!$D:$D,"&lt;&gt;*ancel*",'Raw Data'!$P:$P,"--")
+
SUMIFS('Raw Data'!$T:$T, 'Raw Data'!$AN:$AN,"&lt;=" &amp;DATE(LEFT($AV$3, 4), MONTH("1 " &amp; AI$6 &amp; " " &amp; LEFT($AV$3, 4)) + 1, 0 ), 'Raw Data'!$AN:$AN,"&gt;" &amp;DATE(LEFT($AV$3, 4), MONTH("1 " &amp; AI$6 &amp; " " &amp; LEFT($AV$3, 4)), 0 ), 'Raw Data'!$J:$J, $A96, 'Raw Data'!$H:$H, "Non*", 'Raw Data'!$P:$P,""&amp;'Raw Data'!$B$1,'Raw Data'!$D:$D,"&lt;&gt;*ithdr*",'Raw Data'!$D:$D,"&lt;&gt;*ancel*")</f>
        <v>0</v>
      </c>
      <c r="AJ102" s="73"/>
      <c r="AK102" s="73"/>
      <c r="AL102" s="77"/>
      <c r="AM102" s="113">
        <f>SUMIFS('Raw Data'!$T:$T, 'Raw Data'!$AN:$AN,"&lt;=" &amp;DATE(LEFT($AV$3, 4), MONTH("1 " &amp; AM$6 &amp; " " &amp; LEFT($AV$3, 4)) + 1, 0 ), 'Raw Data'!$AN:$AN,"&gt;" &amp;DATE(LEFT($AV$3, 4), MONTH("1 " &amp; AM$6 &amp; " " &amp; LEFT($AV$3, 4)), 0 ), 'Raw Data'!$J:$J, $A96, 'Raw Data'!$H:$H, "Non*", 'Raw Data'!$O:$O,""&amp;'Raw Data'!$B$1,'Raw Data'!$D:$D,"&lt;&gt;*ithdr*",'Raw Data'!$D:$D,"&lt;&gt;*ancel*",'Raw Data'!$P:$P,"--")
+
SUMIFS('Raw Data'!$T:$T, 'Raw Data'!$AN:$AN,"&lt;=" &amp;DATE(LEFT($AV$3, 4), MONTH("1 " &amp; AM$6 &amp; " " &amp; LEFT($AV$3, 4)) + 1, 0 ), 'Raw Data'!$AN:$AN,"&gt;" &amp;DATE(LEFT($AV$3, 4), MONTH("1 " &amp; AM$6 &amp; " " &amp; LEFT($AV$3, 4)), 0 ), 'Raw Data'!$J:$J, $A96, 'Raw Data'!$H:$H, "Non*", 'Raw Data'!$P:$P,""&amp;'Raw Data'!$B$1,'Raw Data'!$D:$D,"&lt;&gt;*ithdr*",'Raw Data'!$D:$D,"&lt;&gt;*ancel*")</f>
        <v>0</v>
      </c>
      <c r="AN102" s="73"/>
      <c r="AO102" s="73"/>
      <c r="AP102" s="77"/>
      <c r="AQ102" s="113">
        <f>SUMIFS('Raw Data'!$T:$T, 'Raw Data'!$AN:$AN,"&lt;=" &amp;DATE(LEFT($AV$3, 4), MONTH("1 " &amp; AQ$6 &amp; " " &amp; LEFT($AV$3, 4)) + 1, 0 ), 'Raw Data'!$AN:$AN,"&gt;" &amp;DATE(LEFT($AV$3, 4), MONTH("1 " &amp; AQ$6 &amp; " " &amp; LEFT($AV$3, 4)), 0 ), 'Raw Data'!$J:$J, $A96, 'Raw Data'!$H:$H, "Non*", 'Raw Data'!$O:$O,""&amp;'Raw Data'!$B$1,'Raw Data'!$D:$D,"&lt;&gt;*ithdr*",'Raw Data'!$D:$D,"&lt;&gt;*ancel*",'Raw Data'!$P:$P,"--")
+
SUMIFS('Raw Data'!$T:$T, 'Raw Data'!$AN:$AN,"&lt;=" &amp;DATE(LEFT($AV$3, 4), MONTH("1 " &amp; AQ$6 &amp; " " &amp; LEFT($AV$3, 4)) + 1, 0 ), 'Raw Data'!$AN:$AN,"&gt;" &amp;DATE(LEFT($AV$3, 4), MONTH("1 " &amp; AQ$6 &amp; " " &amp; LEFT($AV$3, 4)), 0 ), 'Raw Data'!$J:$J, $A96, 'Raw Data'!$H:$H, "Non*", 'Raw Data'!$P:$P,""&amp;'Raw Data'!$B$1,'Raw Data'!$D:$D,"&lt;&gt;*ithdr*",'Raw Data'!$D:$D,"&lt;&gt;*ancel*")</f>
        <v>0</v>
      </c>
      <c r="AR102" s="73"/>
      <c r="AS102" s="73"/>
      <c r="AT102" s="77"/>
      <c r="AU102" s="113">
        <f>SUMIFS('Raw Data'!$T:$T, 'Raw Data'!$AN:$AN,"&lt;=" &amp;DATE(MID($AV$3, 15, 4), MONTH("1 " &amp; AU$6 &amp; " " &amp; MID($AV$3, 15, 4)) + 1, 0 ), 'Raw Data'!$AN:$AN,"&gt;" &amp;DATE(MID($AV$3, 15, 4), MONTH("1 " &amp; AU$6 &amp; " " &amp; MID($AV$3, 15, 4)), 0 ), 'Raw Data'!$J:$J, $A96, 'Raw Data'!$H:$H, "Non*", 'Raw Data'!$O:$O,""&amp;'Raw Data'!$B$1,'Raw Data'!$D:$D,"&lt;&gt;*ithdr*",'Raw Data'!$D:$D,"&lt;&gt;*ancel*",'Raw Data'!$P:$P,"--")
+
SUMIFS('Raw Data'!$T:$T, 'Raw Data'!$AN:$AN,"&lt;=" &amp;DATE(MID($AV$3, 15, 4), MONTH("1 " &amp; AU$6 &amp; " " &amp; MID($AV$3, 15, 4)) + 1, 0 ), 'Raw Data'!$AN:$AN,"&gt;" &amp;DATE(MID($AV$3, 15, 4), MONTH("1 " &amp; AU$6 &amp; " " &amp; MID($AV$3, 15, 4)), 0 ), 'Raw Data'!$J:$J, $A96, 'Raw Data'!$H:$H, "Non*", 'Raw Data'!$P:$P,""&amp;'Raw Data'!$B$1,'Raw Data'!$D:$D,"&lt;&gt;*ithdr*",'Raw Data'!$D:$D,"&lt;&gt;*ancel*")</f>
        <v>0</v>
      </c>
      <c r="AV102" s="73"/>
      <c r="AW102" s="73"/>
      <c r="AX102" s="77"/>
      <c r="AY102" s="113">
        <f>SUMIFS('Raw Data'!$T:$T, 'Raw Data'!$AN:$AN,"&lt;=" &amp;DATE(MID($AV$3, 15, 4), MONTH("1 " &amp; AY$6 &amp; " " &amp; MID($AV$3, 15, 4)) + 1, 0 ), 'Raw Data'!$AN:$AN,"&gt;" &amp;DATE(MID($AV$3, 15, 4), MONTH("1 " &amp; AY$6 &amp; " " &amp; MID($AV$3, 15, 4)), 0 ), 'Raw Data'!$J:$J, $A96, 'Raw Data'!$H:$H, "Non*", 'Raw Data'!$O:$O,""&amp;'Raw Data'!$B$1,'Raw Data'!$D:$D,"&lt;&gt;*ithdr*",'Raw Data'!$D:$D,"&lt;&gt;*ancel*",'Raw Data'!$P:$P,"--")
+
SUMIFS('Raw Data'!$T:$T, 'Raw Data'!$AN:$AN,"&lt;=" &amp;DATE(MID($AV$3, 15, 4), MONTH("1 " &amp; AY$6 &amp; " " &amp; MID($AV$3, 15, 4)) + 1, 0 ), 'Raw Data'!$AN:$AN,"&gt;" &amp;DATE(MID($AV$3, 15, 4), MONTH("1 " &amp; AY$6 &amp; " " &amp; MID($AV$3, 15, 4)), 0 ), 'Raw Data'!$J:$J, $A96, 'Raw Data'!$H:$H, "Non*", 'Raw Data'!$P:$P,""&amp;'Raw Data'!$B$1,'Raw Data'!$D:$D,"&lt;&gt;*ithdr*",'Raw Data'!$D:$D,"&lt;&gt;*ancel*")</f>
        <v>0</v>
      </c>
      <c r="AZ102" s="73"/>
      <c r="BA102" s="73"/>
      <c r="BB102" s="77"/>
      <c r="BC102" s="113">
        <f>SUMIFS('Raw Data'!$T:$T, 'Raw Data'!$AN:$AN,"&lt;=" &amp;DATE(MID($AV$3, 15, 4), MONTH("1 " &amp; BC$6 &amp; " " &amp; MID($AV$3, 15, 4)) + 1, 0 ), 'Raw Data'!$AN:$AN,"&gt;" &amp;DATE(MID($AV$3, 15, 4), MONTH("1 " &amp; BC$6 &amp; " " &amp; MID($AV$3, 15, 4)), 0 ), 'Raw Data'!$J:$J, $A96, 'Raw Data'!$H:$H, "Non*", 'Raw Data'!$O:$O,""&amp;'Raw Data'!$B$1,'Raw Data'!$D:$D,"&lt;&gt;*ithdr*",'Raw Data'!$D:$D,"&lt;&gt;*ancel*",'Raw Data'!$P:$P,"--")
+
SUMIFS('Raw Data'!$T:$T, 'Raw Data'!$AN:$AN,"&lt;=" &amp;DATE(MID($AV$3, 15, 4), MONTH("1 " &amp; BC$6 &amp; " " &amp; MID($AV$3, 15, 4)) + 1, 0 ), 'Raw Data'!$AN:$AN,"&gt;" &amp;DATE(MID($AV$3, 15, 4), MONTH("1 " &amp; BC$6 &amp; " " &amp; MID($AV$3, 15, 4)), 0 ), 'Raw Data'!$J:$J, $A96, 'Raw Data'!$H:$H, "Non*", 'Raw Data'!$P:$P,""&amp;'Raw Data'!$B$1,'Raw Data'!$D:$D,"&lt;&gt;*ithdr*",'Raw Data'!$D:$D,"&lt;&gt;*ancel*")</f>
        <v>0</v>
      </c>
      <c r="BD102" s="73"/>
      <c r="BE102" s="73"/>
      <c r="BF102" s="77"/>
    </row>
    <row r="103" ht="12.75" customHeight="1">
      <c r="A103" s="75" t="s">
        <v>162</v>
      </c>
      <c r="B103" s="73"/>
      <c r="C103" s="73"/>
      <c r="D103" s="73"/>
      <c r="E103" s="73"/>
      <c r="F103" s="73"/>
      <c r="G103" s="73"/>
      <c r="H103" s="73"/>
      <c r="I103" s="73"/>
      <c r="J103" s="77"/>
      <c r="K103" s="113">
        <f>SUMIFS('Raw Data'!$W:$W, 'Raw Data'!$AN:$AN,"&lt;=" &amp;DATE(LEFT($AV$3, 4), MONTH("1 " &amp; K$6 &amp; " " &amp; LEFT($AV$3, 4)) + 1, 0 ), 'Raw Data'!$AN:$AN,"&gt;" &amp;DATE(LEFT($AV$3, 4), MONTH("1 " &amp; K$6 &amp; " " &amp; LEFT($AV$3, 4)), 0 ), 'Raw Data'!$J:$J, $A96, 'Raw Data'!$O:$O,""&amp;'Raw Data'!$B$1,'Raw Data'!$D:$D,"&lt;&gt;*ithdr*",'Raw Data'!$D:$D,"&lt;&gt;*ancel*",'Raw Data'!$P:$P,"--")
+
SUMIFS('Raw Data'!$W:$W, 'Raw Data'!$AN:$AN,"&lt;=" &amp;DATE(LEFT($AV$3, 4), MONTH("1 " &amp; K$6 &amp; " " &amp; LEFT($AV$3, 4)) + 1, 0 ), 'Raw Data'!$AN:$AN,"&gt;" &amp;DATE(LEFT($AV$3, 4), MONTH("1 " &amp; K$6 &amp; " " &amp; LEFT($AV$3, 4)), 0 ), 'Raw Data'!$J:$J, $A96, 'Raw Data'!$P:$P,""&amp;'Raw Data'!$B$1,'Raw Data'!$D:$D,"&lt;&gt;*ithdr*",'Raw Data'!$D:$D,"&lt;&gt;*ancel*")</f>
        <v>0</v>
      </c>
      <c r="L103" s="73"/>
      <c r="M103" s="73"/>
      <c r="N103" s="77"/>
      <c r="O103" s="113">
        <f>SUMIFS('Raw Data'!$W:$W, 'Raw Data'!$AN:$AN,"&lt;=" &amp;DATE(LEFT($AV$3, 4), MONTH("1 " &amp; O$6 &amp; " " &amp; LEFT($AV$3, 4)) + 1, 0 ), 'Raw Data'!$AN:$AN,"&gt;" &amp;DATE(LEFT($AV$3, 4), MONTH("1 " &amp; O$6 &amp; " " &amp; LEFT($AV$3, 4)), 0 ), 'Raw Data'!$J:$J, $A96, 'Raw Data'!$O:$O,""&amp;'Raw Data'!$B$1,'Raw Data'!$D:$D,"&lt;&gt;*ithdr*",'Raw Data'!$D:$D,"&lt;&gt;*ancel*",'Raw Data'!$P:$P,"--")
+
SUMIFS('Raw Data'!$W:$W, 'Raw Data'!$AN:$AN,"&lt;=" &amp;DATE(LEFT($AV$3, 4), MONTH("1 " &amp; O$6 &amp; " " &amp; LEFT($AV$3, 4)) + 1, 0 ), 'Raw Data'!$AN:$AN,"&gt;" &amp;DATE(LEFT($AV$3, 4), MONTH("1 " &amp; O$6 &amp; " " &amp; LEFT($AV$3, 4)), 0 ), 'Raw Data'!$J:$J, $A96, 'Raw Data'!$P:$P,""&amp;'Raw Data'!$B$1,'Raw Data'!$D:$D,"&lt;&gt;*ithdr*",'Raw Data'!$D:$D,"&lt;&gt;*ancel*")</f>
        <v>0</v>
      </c>
      <c r="P103" s="73"/>
      <c r="Q103" s="73"/>
      <c r="R103" s="77"/>
      <c r="S103" s="113">
        <f>SUMIFS('Raw Data'!$W:$W, 'Raw Data'!$AN:$AN,"&lt;=" &amp;DATE(LEFT($AV$3, 4), MONTH("1 " &amp; S$6 &amp; " " &amp; LEFT($AV$3, 4)) + 1, 0 ), 'Raw Data'!$AN:$AN,"&gt;" &amp;DATE(LEFT($AV$3, 4), MONTH("1 " &amp; S$6 &amp; " " &amp; LEFT($AV$3, 4)), 0 ), 'Raw Data'!$J:$J, $A96, 'Raw Data'!$O:$O,""&amp;'Raw Data'!$B$1,'Raw Data'!$D:$D,"&lt;&gt;*ithdr*",'Raw Data'!$D:$D,"&lt;&gt;*ancel*",'Raw Data'!$P:$P,"--")
+
SUMIFS('Raw Data'!$W:$W, 'Raw Data'!$AN:$AN,"&lt;=" &amp;DATE(LEFT($AV$3, 4), MONTH("1 " &amp; S$6 &amp; " " &amp; LEFT($AV$3, 4)) + 1, 0 ), 'Raw Data'!$AN:$AN,"&gt;" &amp;DATE(LEFT($AV$3, 4), MONTH("1 " &amp; S$6 &amp; " " &amp; LEFT($AV$3, 4)), 0 ), 'Raw Data'!$J:$J, $A96, 'Raw Data'!$P:$P,""&amp;'Raw Data'!$B$1,'Raw Data'!$D:$D,"&lt;&gt;*ithdr*",'Raw Data'!$D:$D,"&lt;&gt;*ancel*")</f>
        <v>0</v>
      </c>
      <c r="T103" s="73"/>
      <c r="U103" s="73"/>
      <c r="V103" s="77"/>
      <c r="W103" s="113">
        <f>SUMIFS('Raw Data'!$W:$W, 'Raw Data'!$AN:$AN,"&lt;=" &amp;DATE(LEFT($AV$3, 4), MONTH("1 " &amp; W$6 &amp; " " &amp; LEFT($AV$3, 4)) + 1, 0 ), 'Raw Data'!$AN:$AN,"&gt;" &amp;DATE(LEFT($AV$3, 4), MONTH("1 " &amp; W$6 &amp; " " &amp; LEFT($AV$3, 4)), 0 ), 'Raw Data'!$J:$J, $A96, 'Raw Data'!$O:$O,""&amp;'Raw Data'!$B$1,'Raw Data'!$D:$D,"&lt;&gt;*ithdr*",'Raw Data'!$D:$D,"&lt;&gt;*ancel*",'Raw Data'!$P:$P,"--")
+
SUMIFS('Raw Data'!$W:$W, 'Raw Data'!$AN:$AN,"&lt;=" &amp;DATE(LEFT($AV$3, 4), MONTH("1 " &amp; W$6 &amp; " " &amp; LEFT($AV$3, 4)) + 1, 0 ), 'Raw Data'!$AN:$AN,"&gt;" &amp;DATE(LEFT($AV$3, 4), MONTH("1 " &amp; W$6 &amp; " " &amp; LEFT($AV$3, 4)), 0 ), 'Raw Data'!$J:$J, $A96, 'Raw Data'!$P:$P,""&amp;'Raw Data'!$B$1,'Raw Data'!$D:$D,"&lt;&gt;*ithdr*",'Raw Data'!$D:$D,"&lt;&gt;*ancel*")</f>
        <v>0</v>
      </c>
      <c r="X103" s="73"/>
      <c r="Y103" s="73"/>
      <c r="Z103" s="77"/>
      <c r="AA103" s="113">
        <f>SUMIFS('Raw Data'!$W:$W, 'Raw Data'!$AN:$AN,"&lt;=" &amp;DATE(LEFT($AV$3, 4), MONTH("1 " &amp; AA$6 &amp; " " &amp; LEFT($AV$3, 4)) + 1, 0 ), 'Raw Data'!$AN:$AN,"&gt;" &amp;DATE(LEFT($AV$3, 4), MONTH("1 " &amp; AA$6 &amp; " " &amp; LEFT($AV$3, 4)), 0 ), 'Raw Data'!$J:$J, $A96, 'Raw Data'!$O:$O,""&amp;'Raw Data'!$B$1,'Raw Data'!$D:$D,"&lt;&gt;*ithdr*",'Raw Data'!$D:$D,"&lt;&gt;*ancel*",'Raw Data'!$P:$P,"--")
+
SUMIFS('Raw Data'!$W:$W, 'Raw Data'!$AN:$AN,"&lt;=" &amp;DATE(LEFT($AV$3, 4), MONTH("1 " &amp; AA$6 &amp; " " &amp; LEFT($AV$3, 4)) + 1, 0 ), 'Raw Data'!$AN:$AN,"&gt;" &amp;DATE(LEFT($AV$3, 4), MONTH("1 " &amp; AA$6 &amp; " " &amp; LEFT($AV$3, 4)), 0 ), 'Raw Data'!$J:$J, $A96, 'Raw Data'!$P:$P,""&amp;'Raw Data'!$B$1,'Raw Data'!$D:$D,"&lt;&gt;*ithdr*",'Raw Data'!$D:$D,"&lt;&gt;*ancel*")</f>
        <v>0</v>
      </c>
      <c r="AB103" s="73"/>
      <c r="AC103" s="73"/>
      <c r="AD103" s="77"/>
      <c r="AE103" s="113">
        <f>SUMIFS('Raw Data'!$W:$W, 'Raw Data'!$AN:$AN,"&lt;=" &amp;DATE(LEFT($AV$3, 4), MONTH("1 " &amp; AE$6 &amp; " " &amp; LEFT($AV$3, 4)) + 1, 0 ), 'Raw Data'!$AN:$AN,"&gt;" &amp;DATE(LEFT($AV$3, 4), MONTH("1 " &amp; AE$6 &amp; " " &amp; LEFT($AV$3, 4)), 0 ), 'Raw Data'!$J:$J, $A96, 'Raw Data'!$O:$O,""&amp;'Raw Data'!$B$1,'Raw Data'!$D:$D,"&lt;&gt;*ithdr*",'Raw Data'!$D:$D,"&lt;&gt;*ancel*",'Raw Data'!$P:$P,"--")
+
SUMIFS('Raw Data'!$W:$W, 'Raw Data'!$AN:$AN,"&lt;=" &amp;DATE(LEFT($AV$3, 4), MONTH("1 " &amp; AE$6 &amp; " " &amp; LEFT($AV$3, 4)) + 1, 0 ), 'Raw Data'!$AN:$AN,"&gt;" &amp;DATE(LEFT($AV$3, 4), MONTH("1 " &amp; AE$6 &amp; " " &amp; LEFT($AV$3, 4)), 0 ), 'Raw Data'!$J:$J, $A96, 'Raw Data'!$P:$P,""&amp;'Raw Data'!$B$1,'Raw Data'!$D:$D,"&lt;&gt;*ithdr*",'Raw Data'!$D:$D,"&lt;&gt;*ancel*")</f>
        <v>0</v>
      </c>
      <c r="AF103" s="73"/>
      <c r="AG103" s="73"/>
      <c r="AH103" s="77"/>
      <c r="AI103" s="113">
        <f>SUMIFS('Raw Data'!$W:$W, 'Raw Data'!$AN:$AN,"&lt;=" &amp;DATE(LEFT($AV$3, 4), MONTH("1 " &amp; AI$6 &amp; " " &amp; LEFT($AV$3, 4)) + 1, 0 ), 'Raw Data'!$AN:$AN,"&gt;" &amp;DATE(LEFT($AV$3, 4), MONTH("1 " &amp; AI$6 &amp; " " &amp; LEFT($AV$3, 4)), 0 ), 'Raw Data'!$J:$J, $A96, 'Raw Data'!$O:$O,""&amp;'Raw Data'!$B$1,'Raw Data'!$D:$D,"&lt;&gt;*ithdr*",'Raw Data'!$D:$D,"&lt;&gt;*ancel*",'Raw Data'!$P:$P,"--")
+
SUMIFS('Raw Data'!$W:$W, 'Raw Data'!$AN:$AN,"&lt;=" &amp;DATE(LEFT($AV$3, 4), MONTH("1 " &amp; AI$6 &amp; " " &amp; LEFT($AV$3, 4)) + 1, 0 ), 'Raw Data'!$AN:$AN,"&gt;" &amp;DATE(LEFT($AV$3, 4), MONTH("1 " &amp; AI$6 &amp; " " &amp; LEFT($AV$3, 4)), 0 ), 'Raw Data'!$J:$J, $A96, 'Raw Data'!$P:$P,""&amp;'Raw Data'!$B$1,'Raw Data'!$D:$D,"&lt;&gt;*ithdr*",'Raw Data'!$D:$D,"&lt;&gt;*ancel*")</f>
        <v>0</v>
      </c>
      <c r="AJ103" s="73"/>
      <c r="AK103" s="73"/>
      <c r="AL103" s="77"/>
      <c r="AM103" s="113">
        <f>SUMIFS('Raw Data'!$W:$W, 'Raw Data'!$AN:$AN,"&lt;=" &amp;DATE(LEFT($AV$3, 4), MONTH("1 " &amp; AM$6 &amp; " " &amp; LEFT($AV$3, 4)) + 1, 0 ), 'Raw Data'!$AN:$AN,"&gt;" &amp;DATE(LEFT($AV$3, 4), MONTH("1 " &amp; AM$6 &amp; " " &amp; LEFT($AV$3, 4)), 0 ), 'Raw Data'!$J:$J, $A96, 'Raw Data'!$O:$O,""&amp;'Raw Data'!$B$1,'Raw Data'!$D:$D,"&lt;&gt;*ithdr*",'Raw Data'!$D:$D,"&lt;&gt;*ancel*",'Raw Data'!$P:$P,"--")
+
SUMIFS('Raw Data'!$W:$W, 'Raw Data'!$AN:$AN,"&lt;=" &amp;DATE(LEFT($AV$3, 4), MONTH("1 " &amp; AM$6 &amp; " " &amp; LEFT($AV$3, 4)) + 1, 0 ), 'Raw Data'!$AN:$AN,"&gt;" &amp;DATE(LEFT($AV$3, 4), MONTH("1 " &amp; AM$6 &amp; " " &amp; LEFT($AV$3, 4)), 0 ), 'Raw Data'!$J:$J, $A96, 'Raw Data'!$P:$P,""&amp;'Raw Data'!$B$1,'Raw Data'!$D:$D,"&lt;&gt;*ithdr*",'Raw Data'!$D:$D,"&lt;&gt;*ancel*")</f>
        <v>0</v>
      </c>
      <c r="AN103" s="73"/>
      <c r="AO103" s="73"/>
      <c r="AP103" s="77"/>
      <c r="AQ103" s="113">
        <f>SUMIFS('Raw Data'!$W:$W, 'Raw Data'!$AN:$AN,"&lt;=" &amp;DATE(LEFT($AV$3, 4), MONTH("1 " &amp; AQ$6 &amp; " " &amp; LEFT($AV$3, 4)) + 1, 0 ), 'Raw Data'!$AN:$AN,"&gt;" &amp;DATE(LEFT($AV$3, 4), MONTH("1 " &amp; AQ$6 &amp; " " &amp; LEFT($AV$3, 4)), 0 ), 'Raw Data'!$J:$J, $A96, 'Raw Data'!$O:$O,""&amp;'Raw Data'!$B$1,'Raw Data'!$D:$D,"&lt;&gt;*ithdr*",'Raw Data'!$D:$D,"&lt;&gt;*ancel*",'Raw Data'!$P:$P,"--")
+
SUMIFS('Raw Data'!$W:$W, 'Raw Data'!$AN:$AN,"&lt;=" &amp;DATE(LEFT($AV$3, 4), MONTH("1 " &amp; AQ$6 &amp; " " &amp; LEFT($AV$3, 4)) + 1, 0 ), 'Raw Data'!$AN:$AN,"&gt;" &amp;DATE(LEFT($AV$3, 4), MONTH("1 " &amp; AQ$6 &amp; " " &amp; LEFT($AV$3, 4)), 0 ), 'Raw Data'!$J:$J, $A96, 'Raw Data'!$P:$P,""&amp;'Raw Data'!$B$1,'Raw Data'!$D:$D,"&lt;&gt;*ithdr*",'Raw Data'!$D:$D,"&lt;&gt;*ancel*")</f>
        <v>0</v>
      </c>
      <c r="AR103" s="73"/>
      <c r="AS103" s="73"/>
      <c r="AT103" s="77"/>
      <c r="AU103" s="113">
        <f>SUMIFS('Raw Data'!$W:$W, 'Raw Data'!$AN:$AN,"&lt;=" &amp;DATE(MID($AV$3, 15, 4), MONTH("1 " &amp; AU$6 &amp; " " &amp; MID($AV$3, 15, 4)) + 1, 0 ), 'Raw Data'!$AN:$AN,"&gt;" &amp;DATE(MID($AV$3, 15, 4), MONTH("1 " &amp; AU$6 &amp; " " &amp; MID($AV$3, 15, 4)), 0 ), 'Raw Data'!$J:$J, $A96, 'Raw Data'!$O:$O,""&amp;'Raw Data'!$B$1,'Raw Data'!$D:$D,"&lt;&gt;*ithdr*",'Raw Data'!$D:$D,"&lt;&gt;*ancel*",'Raw Data'!$P:$P,"--")
+
SUMIFS('Raw Data'!$W:$W, 'Raw Data'!$AN:$AN,"&lt;=" &amp;DATE(MID($AV$3, 15, 4), MONTH("1 " &amp; AU$6 &amp; " " &amp; MID($AV$3, 15, 4)) + 1, 0 ), 'Raw Data'!$AN:$AN,"&gt;" &amp;DATE(MID($AV$3, 15, 4), MONTH("1 " &amp; AU$6 &amp; " " &amp; MID($AV$3, 15, 4)), 0 ), 'Raw Data'!$J:$J, $A96, 'Raw Data'!$P:$P,""&amp;'Raw Data'!$B$1,'Raw Data'!$D:$D,"&lt;&gt;*ithdr*",'Raw Data'!$D:$D,"&lt;&gt;*ancel*")</f>
        <v>0</v>
      </c>
      <c r="AV103" s="73"/>
      <c r="AW103" s="73"/>
      <c r="AX103" s="77"/>
      <c r="AY103" s="113">
        <f>SUMIFS('Raw Data'!$W:$W, 'Raw Data'!$AN:$AN,"&lt;=" &amp;DATE(MID($AV$3, 15, 4), MONTH("1 " &amp; AY$6 &amp; " " &amp; MID($AV$3, 15, 4)) + 1, 0 ), 'Raw Data'!$AN:$AN,"&gt;" &amp;DATE(MID($AV$3, 15, 4), MONTH("1 " &amp; AY$6 &amp; " " &amp; MID($AV$3, 15, 4)), 0 ), 'Raw Data'!$J:$J, $A96, 'Raw Data'!$O:$O,""&amp;'Raw Data'!$B$1,'Raw Data'!$D:$D,"&lt;&gt;*ithdr*",'Raw Data'!$D:$D,"&lt;&gt;*ancel*",'Raw Data'!$P:$P,"--")
+
SUMIFS('Raw Data'!$W:$W, 'Raw Data'!$AN:$AN,"&lt;=" &amp;DATE(MID($AV$3, 15, 4), MONTH("1 " &amp; AY$6 &amp; " " &amp; MID($AV$3, 15, 4)) + 1, 0 ), 'Raw Data'!$AN:$AN,"&gt;" &amp;DATE(MID($AV$3, 15, 4), MONTH("1 " &amp; AY$6 &amp; " " &amp; MID($AV$3, 15, 4)), 0 ), 'Raw Data'!$J:$J, $A96, 'Raw Data'!$P:$P,""&amp;'Raw Data'!$B$1,'Raw Data'!$D:$D,"&lt;&gt;*ithdr*",'Raw Data'!$D:$D,"&lt;&gt;*ancel*")</f>
        <v>0</v>
      </c>
      <c r="AZ103" s="73"/>
      <c r="BA103" s="73"/>
      <c r="BB103" s="77"/>
      <c r="BC103" s="113">
        <f>SUMIFS('Raw Data'!$W:$W, 'Raw Data'!$AN:$AN,"&lt;=" &amp;DATE(MID($AV$3, 15, 4), MONTH("1 " &amp; BC$6 &amp; " " &amp; MID($AV$3, 15, 4)) + 1, 0 ), 'Raw Data'!$AN:$AN,"&gt;" &amp;DATE(MID($AV$3, 15, 4), MONTH("1 " &amp; BC$6 &amp; " " &amp; MID($AV$3, 15, 4)), 0 ), 'Raw Data'!$J:$J, $A96, 'Raw Data'!$O:$O,""&amp;'Raw Data'!$B$1,'Raw Data'!$D:$D,"&lt;&gt;*ithdr*",'Raw Data'!$D:$D,"&lt;&gt;*ancel*",'Raw Data'!$P:$P,"--")
+
SUMIFS('Raw Data'!$W:$W, 'Raw Data'!$AN:$AN,"&lt;=" &amp;DATE(MID($AV$3, 15, 4), MONTH("1 " &amp; BC$6 &amp; " " &amp; MID($AV$3, 15, 4)) + 1, 0 ), 'Raw Data'!$AN:$AN,"&gt;" &amp;DATE(MID($AV$3, 15, 4), MONTH("1 " &amp; BC$6 &amp; " " &amp; MID($AV$3, 15, 4)), 0 ), 'Raw Data'!$J:$J, $A96, 'Raw Data'!$P:$P,""&amp;'Raw Data'!$B$1,'Raw Data'!$D:$D,"&lt;&gt;*ithdr*",'Raw Data'!$D:$D,"&lt;&gt;*ancel*")</f>
        <v>0</v>
      </c>
      <c r="BD103" s="73"/>
      <c r="BE103" s="73"/>
      <c r="BF103" s="77"/>
    </row>
    <row r="104" ht="12.75" customHeight="1">
      <c r="A104" s="75" t="s">
        <v>204</v>
      </c>
      <c r="B104" s="73"/>
      <c r="C104" s="73"/>
      <c r="D104" s="73"/>
      <c r="E104" s="73"/>
      <c r="F104" s="73"/>
      <c r="G104" s="73"/>
      <c r="H104" s="73"/>
      <c r="I104" s="73"/>
      <c r="J104" s="77"/>
      <c r="K104" s="113">
        <f>SUMIFS('Raw Data'!$U:$U, 'Raw Data'!$AN:$AN,"&lt;=" &amp;DATE(LEFT($AV$3, 4), MONTH("1 " &amp; K$6 &amp; " " &amp; LEFT($AV$3, 4)) + 1, 0 ), 'Raw Data'!$AN:$AN,"&gt;" &amp;DATE(LEFT($AV$3, 4), MONTH("1 " &amp; K$6 &amp; " " &amp; LEFT($AV$3, 4)), 0 ), 'Raw Data'!$J:$J, $A96, 'Raw Data'!$O:$O,""&amp;'Raw Data'!$B$1,'Raw Data'!$D:$D,"&lt;&gt;*ithdr*",'Raw Data'!$D:$D,"&lt;&gt;*ancel*",'Raw Data'!$P:$P,"--")
+
SUMIFS('Raw Data'!$U:$U, 'Raw Data'!$AN:$AN,"&lt;=" &amp;DATE(LEFT($AV$3, 4), MONTH("1 " &amp; K$6 &amp; " " &amp; LEFT($AV$3, 4)) + 1, 0 ), 'Raw Data'!$AN:$AN,"&gt;" &amp;DATE(LEFT($AV$3, 4), MONTH("1 " &amp; K$6 &amp; " " &amp; LEFT($AV$3, 4)), 0 ), 'Raw Data'!$J:$J, $A96, 'Raw Data'!$P:$P,""&amp;'Raw Data'!$B$1,'Raw Data'!$D:$D,"&lt;&gt;*ithdr*",'Raw Data'!$D:$D,"&lt;&gt;*ancel*")</f>
        <v>0</v>
      </c>
      <c r="L104" s="73"/>
      <c r="M104" s="73"/>
      <c r="N104" s="77"/>
      <c r="O104" s="113">
        <f>SUMIFS('Raw Data'!$U:$U, 'Raw Data'!$AN:$AN,"&lt;=" &amp;DATE(LEFT($AV$3, 4), MONTH("1 " &amp; O$6 &amp; " " &amp; LEFT($AV$3, 4)) + 1, 0 ), 'Raw Data'!$AN:$AN,"&gt;" &amp;DATE(LEFT($AV$3, 4), MONTH("1 " &amp; O$6 &amp; " " &amp; LEFT($AV$3, 4)), 0 ), 'Raw Data'!$J:$J, $A96, 'Raw Data'!$O:$O,""&amp;'Raw Data'!$B$1,'Raw Data'!$D:$D,"&lt;&gt;*ithdr*",'Raw Data'!$D:$D,"&lt;&gt;*ancel*",'Raw Data'!$P:$P,"--")
+
SUMIFS('Raw Data'!$U:$U, 'Raw Data'!$AN:$AN,"&lt;=" &amp;DATE(LEFT($AV$3, 4), MONTH("1 " &amp; O$6 &amp; " " &amp; LEFT($AV$3, 4)) + 1, 0 ), 'Raw Data'!$AN:$AN,"&gt;" &amp;DATE(LEFT($AV$3, 4), MONTH("1 " &amp; O$6 &amp; " " &amp; LEFT($AV$3, 4)), 0 ), 'Raw Data'!$J:$J, $A96, 'Raw Data'!$P:$P,""&amp;'Raw Data'!$B$1,'Raw Data'!$D:$D,"&lt;&gt;*ithdr*",'Raw Data'!$D:$D,"&lt;&gt;*ancel*")</f>
        <v>0</v>
      </c>
      <c r="P104" s="73"/>
      <c r="Q104" s="73"/>
      <c r="R104" s="77"/>
      <c r="S104" s="113">
        <f>SUMIFS('Raw Data'!$U:$U, 'Raw Data'!$AN:$AN,"&lt;=" &amp;DATE(LEFT($AV$3, 4), MONTH("1 " &amp; S$6 &amp; " " &amp; LEFT($AV$3, 4)) + 1, 0 ), 'Raw Data'!$AN:$AN,"&gt;" &amp;DATE(LEFT($AV$3, 4), MONTH("1 " &amp; S$6 &amp; " " &amp; LEFT($AV$3, 4)), 0 ), 'Raw Data'!$J:$J, $A96, 'Raw Data'!$O:$O,""&amp;'Raw Data'!$B$1,'Raw Data'!$D:$D,"&lt;&gt;*ithdr*",'Raw Data'!$D:$D,"&lt;&gt;*ancel*",'Raw Data'!$P:$P,"--")
+
SUMIFS('Raw Data'!$U:$U, 'Raw Data'!$AN:$AN,"&lt;=" &amp;DATE(LEFT($AV$3, 4), MONTH("1 " &amp; S$6 &amp; " " &amp; LEFT($AV$3, 4)) + 1, 0 ), 'Raw Data'!$AN:$AN,"&gt;" &amp;DATE(LEFT($AV$3, 4), MONTH("1 " &amp; S$6 &amp; " " &amp; LEFT($AV$3, 4)), 0 ), 'Raw Data'!$J:$J, $A96, 'Raw Data'!$P:$P,""&amp;'Raw Data'!$B$1,'Raw Data'!$D:$D,"&lt;&gt;*ithdr*",'Raw Data'!$D:$D,"&lt;&gt;*ancel*")</f>
        <v>0</v>
      </c>
      <c r="T104" s="73"/>
      <c r="U104" s="73"/>
      <c r="V104" s="77"/>
      <c r="W104" s="113">
        <f>SUMIFS('Raw Data'!$U:$U, 'Raw Data'!$AN:$AN,"&lt;=" &amp;DATE(LEFT($AV$3, 4), MONTH("1 " &amp; W$6 &amp; " " &amp; LEFT($AV$3, 4)) + 1, 0 ), 'Raw Data'!$AN:$AN,"&gt;" &amp;DATE(LEFT($AV$3, 4), MONTH("1 " &amp; W$6 &amp; " " &amp; LEFT($AV$3, 4)), 0 ), 'Raw Data'!$J:$J, $A96, 'Raw Data'!$O:$O,""&amp;'Raw Data'!$B$1,'Raw Data'!$D:$D,"&lt;&gt;*ithdr*",'Raw Data'!$D:$D,"&lt;&gt;*ancel*",'Raw Data'!$P:$P,"--")
+
SUMIFS('Raw Data'!$U:$U, 'Raw Data'!$AN:$AN,"&lt;=" &amp;DATE(LEFT($AV$3, 4), MONTH("1 " &amp; W$6 &amp; " " &amp; LEFT($AV$3, 4)) + 1, 0 ), 'Raw Data'!$AN:$AN,"&gt;" &amp;DATE(LEFT($AV$3, 4), MONTH("1 " &amp; W$6 &amp; " " &amp; LEFT($AV$3, 4)), 0 ), 'Raw Data'!$J:$J, $A96, 'Raw Data'!$P:$P,""&amp;'Raw Data'!$B$1,'Raw Data'!$D:$D,"&lt;&gt;*ithdr*",'Raw Data'!$D:$D,"&lt;&gt;*ancel*")</f>
        <v>0</v>
      </c>
      <c r="X104" s="73"/>
      <c r="Y104" s="73"/>
      <c r="Z104" s="77"/>
      <c r="AA104" s="113">
        <f>SUMIFS('Raw Data'!$U:$U, 'Raw Data'!$AN:$AN,"&lt;=" &amp;DATE(LEFT($AV$3, 4), MONTH("1 " &amp; AA$6 &amp; " " &amp; LEFT($AV$3, 4)) + 1, 0 ), 'Raw Data'!$AN:$AN,"&gt;" &amp;DATE(LEFT($AV$3, 4), MONTH("1 " &amp; AA$6 &amp; " " &amp; LEFT($AV$3, 4)), 0 ), 'Raw Data'!$J:$J, $A96, 'Raw Data'!$O:$O,""&amp;'Raw Data'!$B$1,'Raw Data'!$D:$D,"&lt;&gt;*ithdr*",'Raw Data'!$D:$D,"&lt;&gt;*ancel*",'Raw Data'!$P:$P,"--")
+
SUMIFS('Raw Data'!$U:$U, 'Raw Data'!$AN:$AN,"&lt;=" &amp;DATE(LEFT($AV$3, 4), MONTH("1 " &amp; AA$6 &amp; " " &amp; LEFT($AV$3, 4)) + 1, 0 ), 'Raw Data'!$AN:$AN,"&gt;" &amp;DATE(LEFT($AV$3, 4), MONTH("1 " &amp; AA$6 &amp; " " &amp; LEFT($AV$3, 4)), 0 ), 'Raw Data'!$J:$J, $A96, 'Raw Data'!$P:$P,""&amp;'Raw Data'!$B$1,'Raw Data'!$D:$D,"&lt;&gt;*ithdr*",'Raw Data'!$D:$D,"&lt;&gt;*ancel*")</f>
        <v>0</v>
      </c>
      <c r="AB104" s="73"/>
      <c r="AC104" s="73"/>
      <c r="AD104" s="77"/>
      <c r="AE104" s="113">
        <f>SUMIFS('Raw Data'!$U:$U, 'Raw Data'!$AN:$AN,"&lt;=" &amp;DATE(LEFT($AV$3, 4), MONTH("1 " &amp; AE$6 &amp; " " &amp; LEFT($AV$3, 4)) + 1, 0 ), 'Raw Data'!$AN:$AN,"&gt;" &amp;DATE(LEFT($AV$3, 4), MONTH("1 " &amp; AE$6 &amp; " " &amp; LEFT($AV$3, 4)), 0 ), 'Raw Data'!$J:$J, $A96, 'Raw Data'!$O:$O,""&amp;'Raw Data'!$B$1,'Raw Data'!$D:$D,"&lt;&gt;*ithdr*",'Raw Data'!$D:$D,"&lt;&gt;*ancel*",'Raw Data'!$P:$P,"--")
+
SUMIFS('Raw Data'!$U:$U, 'Raw Data'!$AN:$AN,"&lt;=" &amp;DATE(LEFT($AV$3, 4), MONTH("1 " &amp; AE$6 &amp; " " &amp; LEFT($AV$3, 4)) + 1, 0 ), 'Raw Data'!$AN:$AN,"&gt;" &amp;DATE(LEFT($AV$3, 4), MONTH("1 " &amp; AE$6 &amp; " " &amp; LEFT($AV$3, 4)), 0 ), 'Raw Data'!$J:$J, $A96, 'Raw Data'!$P:$P,""&amp;'Raw Data'!$B$1,'Raw Data'!$D:$D,"&lt;&gt;*ithdr*",'Raw Data'!$D:$D,"&lt;&gt;*ancel*")</f>
        <v>0</v>
      </c>
      <c r="AF104" s="73"/>
      <c r="AG104" s="73"/>
      <c r="AH104" s="77"/>
      <c r="AI104" s="113">
        <f>SUMIFS('Raw Data'!$U:$U, 'Raw Data'!$AN:$AN,"&lt;=" &amp;DATE(LEFT($AV$3, 4), MONTH("1 " &amp; AI$6 &amp; " " &amp; LEFT($AV$3, 4)) + 1, 0 ), 'Raw Data'!$AN:$AN,"&gt;" &amp;DATE(LEFT($AV$3, 4), MONTH("1 " &amp; AI$6 &amp; " " &amp; LEFT($AV$3, 4)), 0 ), 'Raw Data'!$J:$J, $A96, 'Raw Data'!$O:$O,""&amp;'Raw Data'!$B$1,'Raw Data'!$D:$D,"&lt;&gt;*ithdr*",'Raw Data'!$D:$D,"&lt;&gt;*ancel*",'Raw Data'!$P:$P,"--")
+
SUMIFS('Raw Data'!$U:$U, 'Raw Data'!$AN:$AN,"&lt;=" &amp;DATE(LEFT($AV$3, 4), MONTH("1 " &amp; AI$6 &amp; " " &amp; LEFT($AV$3, 4)) + 1, 0 ), 'Raw Data'!$AN:$AN,"&gt;" &amp;DATE(LEFT($AV$3, 4), MONTH("1 " &amp; AI$6 &amp; " " &amp; LEFT($AV$3, 4)), 0 ), 'Raw Data'!$J:$J, $A96, 'Raw Data'!$P:$P,""&amp;'Raw Data'!$B$1,'Raw Data'!$D:$D,"&lt;&gt;*ithdr*",'Raw Data'!$D:$D,"&lt;&gt;*ancel*")</f>
        <v>0</v>
      </c>
      <c r="AJ104" s="73"/>
      <c r="AK104" s="73"/>
      <c r="AL104" s="77"/>
      <c r="AM104" s="113">
        <f>SUMIFS('Raw Data'!$U:$U, 'Raw Data'!$AN:$AN,"&lt;=" &amp;DATE(LEFT($AV$3, 4), MONTH("1 " &amp; AM$6 &amp; " " &amp; LEFT($AV$3, 4)) + 1, 0 ), 'Raw Data'!$AN:$AN,"&gt;" &amp;DATE(LEFT($AV$3, 4), MONTH("1 " &amp; AM$6 &amp; " " &amp; LEFT($AV$3, 4)), 0 ), 'Raw Data'!$J:$J, $A96, 'Raw Data'!$O:$O,""&amp;'Raw Data'!$B$1,'Raw Data'!$D:$D,"&lt;&gt;*ithdr*",'Raw Data'!$D:$D,"&lt;&gt;*ancel*",'Raw Data'!$P:$P,"--")
+
SUMIFS('Raw Data'!$U:$U, 'Raw Data'!$AN:$AN,"&lt;=" &amp;DATE(LEFT($AV$3, 4), MONTH("1 " &amp; AM$6 &amp; " " &amp; LEFT($AV$3, 4)) + 1, 0 ), 'Raw Data'!$AN:$AN,"&gt;" &amp;DATE(LEFT($AV$3, 4), MONTH("1 " &amp; AM$6 &amp; " " &amp; LEFT($AV$3, 4)), 0 ), 'Raw Data'!$J:$J, $A96, 'Raw Data'!$P:$P,""&amp;'Raw Data'!$B$1,'Raw Data'!$D:$D,"&lt;&gt;*ithdr*",'Raw Data'!$D:$D,"&lt;&gt;*ancel*")</f>
        <v>0</v>
      </c>
      <c r="AN104" s="73"/>
      <c r="AO104" s="73"/>
      <c r="AP104" s="77"/>
      <c r="AQ104" s="113">
        <f>SUMIFS('Raw Data'!$U:$U, 'Raw Data'!$AN:$AN,"&lt;=" &amp;DATE(LEFT($AV$3, 4), MONTH("1 " &amp; AQ$6 &amp; " " &amp; LEFT($AV$3, 4)) + 1, 0 ), 'Raw Data'!$AN:$AN,"&gt;" &amp;DATE(LEFT($AV$3, 4), MONTH("1 " &amp; AQ$6 &amp; " " &amp; LEFT($AV$3, 4)), 0 ), 'Raw Data'!$J:$J, $A96, 'Raw Data'!$O:$O,""&amp;'Raw Data'!$B$1,'Raw Data'!$D:$D,"&lt;&gt;*ithdr*",'Raw Data'!$D:$D,"&lt;&gt;*ancel*",'Raw Data'!$P:$P,"--")
+
SUMIFS('Raw Data'!$U:$U, 'Raw Data'!$AN:$AN,"&lt;=" &amp;DATE(LEFT($AV$3, 4), MONTH("1 " &amp; AQ$6 &amp; " " &amp; LEFT($AV$3, 4)) + 1, 0 ), 'Raw Data'!$AN:$AN,"&gt;" &amp;DATE(LEFT($AV$3, 4), MONTH("1 " &amp; AQ$6 &amp; " " &amp; LEFT($AV$3, 4)), 0 ), 'Raw Data'!$J:$J, $A96, 'Raw Data'!$P:$P,""&amp;'Raw Data'!$B$1,'Raw Data'!$D:$D,"&lt;&gt;*ithdr*",'Raw Data'!$D:$D,"&lt;&gt;*ancel*")</f>
        <v>0</v>
      </c>
      <c r="AR104" s="73"/>
      <c r="AS104" s="73"/>
      <c r="AT104" s="77"/>
      <c r="AU104" s="113">
        <f>SUMIFS('Raw Data'!$U:$U, 'Raw Data'!$AN:$AN,"&lt;=" &amp;DATE(MID($AV$3, 15, 4), MONTH("1 " &amp; AU$6 &amp; " " &amp; MID($AV$3, 15, 4)) + 1, 0 ), 'Raw Data'!$AN:$AN,"&gt;" &amp;DATE(MID($AV$3, 15, 4), MONTH("1 " &amp; AU$6 &amp; " " &amp; MID($AV$3, 15, 4)), 0 ), 'Raw Data'!$J:$J, $A96, 'Raw Data'!$O:$O,""&amp;'Raw Data'!$B$1,'Raw Data'!$D:$D,"&lt;&gt;*ithdr*",'Raw Data'!$D:$D,"&lt;&gt;*ancel*",'Raw Data'!$P:$P,"--")
+
SUMIFS('Raw Data'!$U:$U, 'Raw Data'!$AN:$AN,"&lt;=" &amp;DATE(MID($AV$3, 15, 4), MONTH("1 " &amp; AU$6 &amp; " " &amp; MID($AV$3, 15, 4)) + 1, 0 ), 'Raw Data'!$AN:$AN,"&gt;" &amp;DATE(MID($AV$3, 15, 4), MONTH("1 " &amp; AU$6 &amp; " " &amp; MID($AV$3, 15, 4)), 0 ), 'Raw Data'!$J:$J, $A96, 'Raw Data'!$P:$P,""&amp;'Raw Data'!$B$1,'Raw Data'!$D:$D,"&lt;&gt;*ithdr*",'Raw Data'!$D:$D,"&lt;&gt;*ancel*")</f>
        <v>0</v>
      </c>
      <c r="AV104" s="73"/>
      <c r="AW104" s="73"/>
      <c r="AX104" s="77"/>
      <c r="AY104" s="113">
        <f>SUMIFS('Raw Data'!$U:$U, 'Raw Data'!$AN:$AN,"&lt;=" &amp;DATE(MID($AV$3, 15, 4), MONTH("1 " &amp; AY$6 &amp; " " &amp; MID($AV$3, 15, 4)) + 1, 0 ), 'Raw Data'!$AN:$AN,"&gt;" &amp;DATE(MID($AV$3, 15, 4), MONTH("1 " &amp; AY$6 &amp; " " &amp; MID($AV$3, 15, 4)), 0 ), 'Raw Data'!$J:$J, $A96, 'Raw Data'!$O:$O,""&amp;'Raw Data'!$B$1,'Raw Data'!$D:$D,"&lt;&gt;*ithdr*",'Raw Data'!$D:$D,"&lt;&gt;*ancel*",'Raw Data'!$P:$P,"--")
+
SUMIFS('Raw Data'!$U:$U, 'Raw Data'!$AN:$AN,"&lt;=" &amp;DATE(MID($AV$3, 15, 4), MONTH("1 " &amp; AY$6 &amp; " " &amp; MID($AV$3, 15, 4)) + 1, 0 ), 'Raw Data'!$AN:$AN,"&gt;" &amp;DATE(MID($AV$3, 15, 4), MONTH("1 " &amp; AY$6 &amp; " " &amp; MID($AV$3, 15, 4)), 0 ), 'Raw Data'!$J:$J, $A96, 'Raw Data'!$P:$P,""&amp;'Raw Data'!$B$1,'Raw Data'!$D:$D,"&lt;&gt;*ithdr*",'Raw Data'!$D:$D,"&lt;&gt;*ancel*")</f>
        <v>0</v>
      </c>
      <c r="AZ104" s="73"/>
      <c r="BA104" s="73"/>
      <c r="BB104" s="77"/>
      <c r="BC104" s="113">
        <f>SUMIFS('Raw Data'!$U:$U, 'Raw Data'!$AN:$AN,"&lt;=" &amp;DATE(MID($AV$3, 15, 4), MONTH("1 " &amp; BC$6 &amp; " " &amp; MID($AV$3, 15, 4)) + 1, 0 ), 'Raw Data'!$AN:$AN,"&gt;" &amp;DATE(MID($AV$3, 15, 4), MONTH("1 " &amp; BC$6 &amp; " " &amp; MID($AV$3, 15, 4)), 0 ), 'Raw Data'!$J:$J, $A96, 'Raw Data'!$O:$O,""&amp;'Raw Data'!$B$1,'Raw Data'!$D:$D,"&lt;&gt;*ithdr*",'Raw Data'!$D:$D,"&lt;&gt;*ancel*",'Raw Data'!$P:$P,"--")
+
SUMIFS('Raw Data'!$U:$U, 'Raw Data'!$AN:$AN,"&lt;=" &amp;DATE(MID($AV$3, 15, 4), MONTH("1 " &amp; BC$6 &amp; " " &amp; MID($AV$3, 15, 4)) + 1, 0 ), 'Raw Data'!$AN:$AN,"&gt;" &amp;DATE(MID($AV$3, 15, 4), MONTH("1 " &amp; BC$6 &amp; " " &amp; MID($AV$3, 15, 4)), 0 ), 'Raw Data'!$J:$J, $A96, 'Raw Data'!$P:$P,""&amp;'Raw Data'!$B$1,'Raw Data'!$D:$D,"&lt;&gt;*ithdr*",'Raw Data'!$D:$D,"&lt;&gt;*ancel*")</f>
        <v>0</v>
      </c>
      <c r="BD104" s="73"/>
      <c r="BE104" s="73"/>
      <c r="BF104" s="77"/>
    </row>
    <row r="105" ht="12.75" customHeight="1">
      <c r="A105" s="75" t="s">
        <v>168</v>
      </c>
      <c r="B105" s="73"/>
      <c r="C105" s="73"/>
      <c r="D105" s="73"/>
      <c r="E105" s="73"/>
      <c r="F105" s="73"/>
      <c r="G105" s="73"/>
      <c r="H105" s="73"/>
      <c r="I105" s="73"/>
      <c r="J105" s="77"/>
      <c r="K105" s="113">
        <f>SUMIFS('Raw Data'!$Y:$Y, 'Raw Data'!$AN:$AN,"&lt;=" &amp;DATE(LEFT($AV$3, 4), MONTH("1 " &amp; K$6 &amp; " " &amp; LEFT($AV$3, 4)) + 1, 0 ), 'Raw Data'!$AN:$AN,"&gt;" &amp;DATE(LEFT($AV$3, 4), MONTH("1 " &amp; K$6 &amp; " " &amp; LEFT($AV$3, 4)), 0 ), 'Raw Data'!$J:$J, $A96, 'Raw Data'!$O:$O,""&amp;'Raw Data'!$B$1,'Raw Data'!$D:$D,"&lt;&gt;*ithdr*",'Raw Data'!$D:$D,"&lt;&gt;*ancel*",'Raw Data'!$P:$P,"--")
+
SUMIFS('Raw Data'!$Y:$Y, 'Raw Data'!$AN:$AN,"&lt;=" &amp;DATE(LEFT($AV$3, 4), MONTH("1 " &amp; K$6 &amp; " " &amp; LEFT($AV$3, 4)) + 1, 0 ), 'Raw Data'!$AN:$AN,"&gt;" &amp;DATE(LEFT($AV$3, 4), MONTH("1 " &amp; K$6 &amp; " " &amp; LEFT($AV$3, 4)), 0 ), 'Raw Data'!$J:$J, $A96, 'Raw Data'!$P:$P,""&amp;'Raw Data'!$B$1,'Raw Data'!$D:$D,"&lt;&gt;*ithdr*",'Raw Data'!$D:$D,"&lt;&gt;*ancel*")</f>
        <v>0</v>
      </c>
      <c r="L105" s="73"/>
      <c r="M105" s="73"/>
      <c r="N105" s="77"/>
      <c r="O105" s="113">
        <f>SUMIFS('Raw Data'!$Y:$Y, 'Raw Data'!$AN:$AN,"&lt;=" &amp;DATE(LEFT($AV$3, 4), MONTH("1 " &amp; O$6 &amp; " " &amp; LEFT($AV$3, 4)) + 1, 0 ), 'Raw Data'!$AN:$AN,"&gt;" &amp;DATE(LEFT($AV$3, 4), MONTH("1 " &amp; O$6 &amp; " " &amp; LEFT($AV$3, 4)), 0 ), 'Raw Data'!$J:$J, $A96, 'Raw Data'!$O:$O,""&amp;'Raw Data'!$B$1,'Raw Data'!$D:$D,"&lt;&gt;*ithdr*",'Raw Data'!$D:$D,"&lt;&gt;*ancel*",'Raw Data'!$P:$P,"--")
+
SUMIFS('Raw Data'!$Y:$Y, 'Raw Data'!$AN:$AN,"&lt;=" &amp;DATE(LEFT($AV$3, 4), MONTH("1 " &amp; O$6 &amp; " " &amp; LEFT($AV$3, 4)) + 1, 0 ), 'Raw Data'!$AN:$AN,"&gt;" &amp;DATE(LEFT($AV$3, 4), MONTH("1 " &amp; O$6 &amp; " " &amp; LEFT($AV$3, 4)), 0 ), 'Raw Data'!$J:$J, $A96, 'Raw Data'!$P:$P,""&amp;'Raw Data'!$B$1,'Raw Data'!$D:$D,"&lt;&gt;*ithdr*",'Raw Data'!$D:$D,"&lt;&gt;*ancel*")</f>
        <v>0</v>
      </c>
      <c r="P105" s="73"/>
      <c r="Q105" s="73"/>
      <c r="R105" s="77"/>
      <c r="S105" s="113">
        <f>SUMIFS('Raw Data'!$Y:$Y, 'Raw Data'!$AN:$AN,"&lt;=" &amp;DATE(LEFT($AV$3, 4), MONTH("1 " &amp; S$6 &amp; " " &amp; LEFT($AV$3, 4)) + 1, 0 ), 'Raw Data'!$AN:$AN,"&gt;" &amp;DATE(LEFT($AV$3, 4), MONTH("1 " &amp; S$6 &amp; " " &amp; LEFT($AV$3, 4)), 0 ), 'Raw Data'!$J:$J, $A96, 'Raw Data'!$O:$O,""&amp;'Raw Data'!$B$1,'Raw Data'!$D:$D,"&lt;&gt;*ithdr*",'Raw Data'!$D:$D,"&lt;&gt;*ancel*",'Raw Data'!$P:$P,"--")
+
SUMIFS('Raw Data'!$Y:$Y, 'Raw Data'!$AN:$AN,"&lt;=" &amp;DATE(LEFT($AV$3, 4), MONTH("1 " &amp; S$6 &amp; " " &amp; LEFT($AV$3, 4)) + 1, 0 ), 'Raw Data'!$AN:$AN,"&gt;" &amp;DATE(LEFT($AV$3, 4), MONTH("1 " &amp; S$6 &amp; " " &amp; LEFT($AV$3, 4)), 0 ), 'Raw Data'!$J:$J, $A96, 'Raw Data'!$P:$P,""&amp;'Raw Data'!$B$1,'Raw Data'!$D:$D,"&lt;&gt;*ithdr*",'Raw Data'!$D:$D,"&lt;&gt;*ancel*")</f>
        <v>0</v>
      </c>
      <c r="T105" s="73"/>
      <c r="U105" s="73"/>
      <c r="V105" s="77"/>
      <c r="W105" s="113">
        <f>SUMIFS('Raw Data'!$Y:$Y, 'Raw Data'!$AN:$AN,"&lt;=" &amp;DATE(LEFT($AV$3, 4), MONTH("1 " &amp; W$6 &amp; " " &amp; LEFT($AV$3, 4)) + 1, 0 ), 'Raw Data'!$AN:$AN,"&gt;" &amp;DATE(LEFT($AV$3, 4), MONTH("1 " &amp; W$6 &amp; " " &amp; LEFT($AV$3, 4)), 0 ), 'Raw Data'!$J:$J, $A96, 'Raw Data'!$O:$O,""&amp;'Raw Data'!$B$1,'Raw Data'!$D:$D,"&lt;&gt;*ithdr*",'Raw Data'!$D:$D,"&lt;&gt;*ancel*",'Raw Data'!$P:$P,"--")
+
SUMIFS('Raw Data'!$Y:$Y, 'Raw Data'!$AN:$AN,"&lt;=" &amp;DATE(LEFT($AV$3, 4), MONTH("1 " &amp; W$6 &amp; " " &amp; LEFT($AV$3, 4)) + 1, 0 ), 'Raw Data'!$AN:$AN,"&gt;" &amp;DATE(LEFT($AV$3, 4), MONTH("1 " &amp; W$6 &amp; " " &amp; LEFT($AV$3, 4)), 0 ), 'Raw Data'!$J:$J, $A96, 'Raw Data'!$P:$P,""&amp;'Raw Data'!$B$1,'Raw Data'!$D:$D,"&lt;&gt;*ithdr*",'Raw Data'!$D:$D,"&lt;&gt;*ancel*")</f>
        <v>0</v>
      </c>
      <c r="X105" s="73"/>
      <c r="Y105" s="73"/>
      <c r="Z105" s="77"/>
      <c r="AA105" s="113">
        <f>SUMIFS('Raw Data'!$Y:$Y, 'Raw Data'!$AN:$AN,"&lt;=" &amp;DATE(LEFT($AV$3, 4), MONTH("1 " &amp; AA$6 &amp; " " &amp; LEFT($AV$3, 4)) + 1, 0 ), 'Raw Data'!$AN:$AN,"&gt;" &amp;DATE(LEFT($AV$3, 4), MONTH("1 " &amp; AA$6 &amp; " " &amp; LEFT($AV$3, 4)), 0 ), 'Raw Data'!$J:$J, $A96, 'Raw Data'!$O:$O,""&amp;'Raw Data'!$B$1,'Raw Data'!$D:$D,"&lt;&gt;*ithdr*",'Raw Data'!$D:$D,"&lt;&gt;*ancel*",'Raw Data'!$P:$P,"--")
+
SUMIFS('Raw Data'!$Y:$Y, 'Raw Data'!$AN:$AN,"&lt;=" &amp;DATE(LEFT($AV$3, 4), MONTH("1 " &amp; AA$6 &amp; " " &amp; LEFT($AV$3, 4)) + 1, 0 ), 'Raw Data'!$AN:$AN,"&gt;" &amp;DATE(LEFT($AV$3, 4), MONTH("1 " &amp; AA$6 &amp; " " &amp; LEFT($AV$3, 4)), 0 ), 'Raw Data'!$J:$J, $A96, 'Raw Data'!$P:$P,""&amp;'Raw Data'!$B$1,'Raw Data'!$D:$D,"&lt;&gt;*ithdr*",'Raw Data'!$D:$D,"&lt;&gt;*ancel*")</f>
        <v>0</v>
      </c>
      <c r="AB105" s="73"/>
      <c r="AC105" s="73"/>
      <c r="AD105" s="77"/>
      <c r="AE105" s="113">
        <f>SUMIFS('Raw Data'!$Y:$Y, 'Raw Data'!$AN:$AN,"&lt;=" &amp;DATE(LEFT($AV$3, 4), MONTH("1 " &amp; AE$6 &amp; " " &amp; LEFT($AV$3, 4)) + 1, 0 ), 'Raw Data'!$AN:$AN,"&gt;" &amp;DATE(LEFT($AV$3, 4), MONTH("1 " &amp; AE$6 &amp; " " &amp; LEFT($AV$3, 4)), 0 ), 'Raw Data'!$J:$J, $A96, 'Raw Data'!$O:$O,""&amp;'Raw Data'!$B$1,'Raw Data'!$D:$D,"&lt;&gt;*ithdr*",'Raw Data'!$D:$D,"&lt;&gt;*ancel*",'Raw Data'!$P:$P,"--")
+
SUMIFS('Raw Data'!$Y:$Y, 'Raw Data'!$AN:$AN,"&lt;=" &amp;DATE(LEFT($AV$3, 4), MONTH("1 " &amp; AE$6 &amp; " " &amp; LEFT($AV$3, 4)) + 1, 0 ), 'Raw Data'!$AN:$AN,"&gt;" &amp;DATE(LEFT($AV$3, 4), MONTH("1 " &amp; AE$6 &amp; " " &amp; LEFT($AV$3, 4)), 0 ), 'Raw Data'!$J:$J, $A96, 'Raw Data'!$P:$P,""&amp;'Raw Data'!$B$1,'Raw Data'!$D:$D,"&lt;&gt;*ithdr*",'Raw Data'!$D:$D,"&lt;&gt;*ancel*")</f>
        <v>0</v>
      </c>
      <c r="AF105" s="73"/>
      <c r="AG105" s="73"/>
      <c r="AH105" s="77"/>
      <c r="AI105" s="113">
        <f>SUMIFS('Raw Data'!$Y:$Y, 'Raw Data'!$AN:$AN,"&lt;=" &amp;DATE(LEFT($AV$3, 4), MONTH("1 " &amp; AI$6 &amp; " " &amp; LEFT($AV$3, 4)) + 1, 0 ), 'Raw Data'!$AN:$AN,"&gt;" &amp;DATE(LEFT($AV$3, 4), MONTH("1 " &amp; AI$6 &amp; " " &amp; LEFT($AV$3, 4)), 0 ), 'Raw Data'!$J:$J, $A96, 'Raw Data'!$O:$O,""&amp;'Raw Data'!$B$1,'Raw Data'!$D:$D,"&lt;&gt;*ithdr*",'Raw Data'!$D:$D,"&lt;&gt;*ancel*",'Raw Data'!$P:$P,"--")
+
SUMIFS('Raw Data'!$Y:$Y, 'Raw Data'!$AN:$AN,"&lt;=" &amp;DATE(LEFT($AV$3, 4), MONTH("1 " &amp; AI$6 &amp; " " &amp; LEFT($AV$3, 4)) + 1, 0 ), 'Raw Data'!$AN:$AN,"&gt;" &amp;DATE(LEFT($AV$3, 4), MONTH("1 " &amp; AI$6 &amp; " " &amp; LEFT($AV$3, 4)), 0 ), 'Raw Data'!$J:$J, $A96, 'Raw Data'!$P:$P,""&amp;'Raw Data'!$B$1,'Raw Data'!$D:$D,"&lt;&gt;*ithdr*",'Raw Data'!$D:$D,"&lt;&gt;*ancel*")</f>
        <v>0</v>
      </c>
      <c r="AJ105" s="73"/>
      <c r="AK105" s="73"/>
      <c r="AL105" s="77"/>
      <c r="AM105" s="113">
        <f>SUMIFS('Raw Data'!$Y:$Y, 'Raw Data'!$AN:$AN,"&lt;=" &amp;DATE(LEFT($AV$3, 4), MONTH("1 " &amp; AM$6 &amp; " " &amp; LEFT($AV$3, 4)) + 1, 0 ), 'Raw Data'!$AN:$AN,"&gt;" &amp;DATE(LEFT($AV$3, 4), MONTH("1 " &amp; AM$6 &amp; " " &amp; LEFT($AV$3, 4)), 0 ), 'Raw Data'!$J:$J, $A96, 'Raw Data'!$O:$O,""&amp;'Raw Data'!$B$1,'Raw Data'!$D:$D,"&lt;&gt;*ithdr*",'Raw Data'!$D:$D,"&lt;&gt;*ancel*",'Raw Data'!$P:$P,"--")
+
SUMIFS('Raw Data'!$Y:$Y, 'Raw Data'!$AN:$AN,"&lt;=" &amp;DATE(LEFT($AV$3, 4), MONTH("1 " &amp; AM$6 &amp; " " &amp; LEFT($AV$3, 4)) + 1, 0 ), 'Raw Data'!$AN:$AN,"&gt;" &amp;DATE(LEFT($AV$3, 4), MONTH("1 " &amp; AM$6 &amp; " " &amp; LEFT($AV$3, 4)), 0 ), 'Raw Data'!$J:$J, $A96, 'Raw Data'!$P:$P,""&amp;'Raw Data'!$B$1,'Raw Data'!$D:$D,"&lt;&gt;*ithdr*",'Raw Data'!$D:$D,"&lt;&gt;*ancel*")</f>
        <v>0</v>
      </c>
      <c r="AN105" s="73"/>
      <c r="AO105" s="73"/>
      <c r="AP105" s="77"/>
      <c r="AQ105" s="113">
        <f>SUMIFS('Raw Data'!$Y:$Y, 'Raw Data'!$AN:$AN,"&lt;=" &amp;DATE(LEFT($AV$3, 4), MONTH("1 " &amp; AQ$6 &amp; " " &amp; LEFT($AV$3, 4)) + 1, 0 ), 'Raw Data'!$AN:$AN,"&gt;" &amp;DATE(LEFT($AV$3, 4), MONTH("1 " &amp; AQ$6 &amp; " " &amp; LEFT($AV$3, 4)), 0 ), 'Raw Data'!$J:$J, $A96, 'Raw Data'!$O:$O,""&amp;'Raw Data'!$B$1,'Raw Data'!$D:$D,"&lt;&gt;*ithdr*",'Raw Data'!$D:$D,"&lt;&gt;*ancel*",'Raw Data'!$P:$P,"--")
+
SUMIFS('Raw Data'!$Y:$Y, 'Raw Data'!$AN:$AN,"&lt;=" &amp;DATE(LEFT($AV$3, 4), MONTH("1 " &amp; AQ$6 &amp; " " &amp; LEFT($AV$3, 4)) + 1, 0 ), 'Raw Data'!$AN:$AN,"&gt;" &amp;DATE(LEFT($AV$3, 4), MONTH("1 " &amp; AQ$6 &amp; " " &amp; LEFT($AV$3, 4)), 0 ), 'Raw Data'!$J:$J, $A96, 'Raw Data'!$P:$P,""&amp;'Raw Data'!$B$1,'Raw Data'!$D:$D,"&lt;&gt;*ithdr*",'Raw Data'!$D:$D,"&lt;&gt;*ancel*")</f>
        <v>0</v>
      </c>
      <c r="AR105" s="73"/>
      <c r="AS105" s="73"/>
      <c r="AT105" s="77"/>
      <c r="AU105" s="113">
        <f>SUMIFS('Raw Data'!$Y:$Y, 'Raw Data'!$AN:$AN,"&lt;=" &amp;DATE(MID($AV$3, 15, 4), MONTH("1 " &amp; AU$6 &amp; " " &amp; MID($AV$3, 15, 4)) + 1, 0 ), 'Raw Data'!$AN:$AN,"&gt;" &amp;DATE(MID($AV$3, 15, 4), MONTH("1 " &amp; AU$6 &amp; " " &amp; MID($AV$3, 15, 4)), 0 ), 'Raw Data'!$J:$J, $A96, 'Raw Data'!$O:$O,""&amp;'Raw Data'!$B$1,'Raw Data'!$D:$D,"&lt;&gt;*ithdr*",'Raw Data'!$D:$D,"&lt;&gt;*ancel*",'Raw Data'!$P:$P,"--")
+
SUMIFS('Raw Data'!$Y:$Y, 'Raw Data'!$AN:$AN,"&lt;=" &amp;DATE(MID($AV$3, 15, 4), MONTH("1 " &amp; AU$6 &amp; " " &amp; MID($AV$3, 15, 4)) + 1, 0 ), 'Raw Data'!$AN:$AN,"&gt;" &amp;DATE(MID($AV$3, 15, 4), MONTH("1 " &amp; AU$6 &amp; " " &amp; MID($AV$3, 15, 4)), 0 ), 'Raw Data'!$J:$J, $A96, 'Raw Data'!$P:$P,""&amp;'Raw Data'!$B$1,'Raw Data'!$D:$D,"&lt;&gt;*ithdr*",'Raw Data'!$D:$D,"&lt;&gt;*ancel*")</f>
        <v>0</v>
      </c>
      <c r="AV105" s="73"/>
      <c r="AW105" s="73"/>
      <c r="AX105" s="77"/>
      <c r="AY105" s="113">
        <f>SUMIFS('Raw Data'!$Y:$Y, 'Raw Data'!$AN:$AN,"&lt;=" &amp;DATE(MID($AV$3, 15, 4), MONTH("1 " &amp; AY$6 &amp; " " &amp; MID($AV$3, 15, 4)) + 1, 0 ), 'Raw Data'!$AN:$AN,"&gt;" &amp;DATE(MID($AV$3, 15, 4), MONTH("1 " &amp; AY$6 &amp; " " &amp; MID($AV$3, 15, 4)), 0 ), 'Raw Data'!$J:$J, $A96, 'Raw Data'!$O:$O,""&amp;'Raw Data'!$B$1,'Raw Data'!$D:$D,"&lt;&gt;*ithdr*",'Raw Data'!$D:$D,"&lt;&gt;*ancel*",'Raw Data'!$P:$P,"--")
+
SUMIFS('Raw Data'!$Y:$Y, 'Raw Data'!$AN:$AN,"&lt;=" &amp;DATE(MID($AV$3, 15, 4), MONTH("1 " &amp; AY$6 &amp; " " &amp; MID($AV$3, 15, 4)) + 1, 0 ), 'Raw Data'!$AN:$AN,"&gt;" &amp;DATE(MID($AV$3, 15, 4), MONTH("1 " &amp; AY$6 &amp; " " &amp; MID($AV$3, 15, 4)), 0 ), 'Raw Data'!$J:$J, $A96, 'Raw Data'!$P:$P,""&amp;'Raw Data'!$B$1,'Raw Data'!$D:$D,"&lt;&gt;*ithdr*",'Raw Data'!$D:$D,"&lt;&gt;*ancel*")</f>
        <v>0</v>
      </c>
      <c r="AZ105" s="73"/>
      <c r="BA105" s="73"/>
      <c r="BB105" s="77"/>
      <c r="BC105" s="113">
        <f>SUMIFS('Raw Data'!$Y:$Y, 'Raw Data'!$AN:$AN,"&lt;=" &amp;DATE(MID($AV$3, 15, 4), MONTH("1 " &amp; BC$6 &amp; " " &amp; MID($AV$3, 15, 4)) + 1, 0 ), 'Raw Data'!$AN:$AN,"&gt;" &amp;DATE(MID($AV$3, 15, 4), MONTH("1 " &amp; BC$6 &amp; " " &amp; MID($AV$3, 15, 4)), 0 ), 'Raw Data'!$J:$J, $A96, 'Raw Data'!$O:$O,""&amp;'Raw Data'!$B$1,'Raw Data'!$D:$D,"&lt;&gt;*ithdr*",'Raw Data'!$D:$D,"&lt;&gt;*ancel*",'Raw Data'!$P:$P,"--")
+
SUMIFS('Raw Data'!$Y:$Y, 'Raw Data'!$AN:$AN,"&lt;=" &amp;DATE(MID($AV$3, 15, 4), MONTH("1 " &amp; BC$6 &amp; " " &amp; MID($AV$3, 15, 4)) + 1, 0 ), 'Raw Data'!$AN:$AN,"&gt;" &amp;DATE(MID($AV$3, 15, 4), MONTH("1 " &amp; BC$6 &amp; " " &amp; MID($AV$3, 15, 4)), 0 ), 'Raw Data'!$J:$J, $A96, 'Raw Data'!$P:$P,""&amp;'Raw Data'!$B$1,'Raw Data'!$D:$D,"&lt;&gt;*ithdr*",'Raw Data'!$D:$D,"&lt;&gt;*ancel*")</f>
        <v>0</v>
      </c>
      <c r="BD105" s="73"/>
      <c r="BE105" s="73"/>
      <c r="BF105" s="77"/>
    </row>
    <row r="106" ht="12.75" customHeight="1">
      <c r="A106" s="75" t="s">
        <v>169</v>
      </c>
      <c r="B106" s="73"/>
      <c r="C106" s="73"/>
      <c r="D106" s="73"/>
      <c r="E106" s="73"/>
      <c r="F106" s="73"/>
      <c r="G106" s="73"/>
      <c r="H106" s="73"/>
      <c r="I106" s="73"/>
      <c r="J106" s="77"/>
      <c r="K106" s="113">
        <f>SUMIFS('Raw Data'!$AA:$AA, 'Raw Data'!$AN:$AN,"&lt;=" &amp;DATE(LEFT($AV$3, 4), MONTH("1 " &amp; K$6 &amp; " " &amp; LEFT($AV$3, 4)) + 1, 0 ), 'Raw Data'!$AN:$AN,"&gt;" &amp;DATE(LEFT($AV$3, 4), MONTH("1 " &amp; K$6 &amp; " " &amp; LEFT($AV$3, 4)), 0 ), 'Raw Data'!$J:$J, $A96, 'Raw Data'!$O:$O,""&amp;'Raw Data'!$B$1,'Raw Data'!$D:$D,"&lt;&gt;*ithdr*",'Raw Data'!$D:$D,"&lt;&gt;*ancel*",'Raw Data'!$P:$P,"--")
+
SUMIFS('Raw Data'!$AA:$AA, 'Raw Data'!$AN:$AN,"&lt;=" &amp;DATE(LEFT($AV$3, 4), MONTH("1 " &amp; K$6 &amp; " " &amp; LEFT($AV$3, 4)) + 1, 0 ), 'Raw Data'!$AN:$AN,"&gt;" &amp;DATE(LEFT($AV$3, 4), MONTH("1 " &amp; K$6 &amp; " " &amp; LEFT($AV$3, 4)), 0 ), 'Raw Data'!$J:$J, $A96, 'Raw Data'!$P:$P,""&amp;'Raw Data'!$B$1,'Raw Data'!$D:$D,"&lt;&gt;*ithdr*",'Raw Data'!$D:$D,"&lt;&gt;*ancel*")
+
SUMIFS('Raw Data'!$X:$X, 'Raw Data'!$AN:$AN,"&lt;=" &amp;DATE(LEFT($AV$3, 4), MONTH("1 " &amp; K$6 &amp; " " &amp; LEFT($AV$3, 4)) + 1, 0 ), 'Raw Data'!$AN:$AN,"&gt;" &amp;DATE(LEFT($AV$3, 4), MONTH("1 " &amp; K$6 &amp; " " &amp; LEFT($AV$3, 4)), 0 ), 'Raw Data'!$J:$J, $A96, 'Raw Data'!$O:$O,""&amp;'Raw Data'!$B$1,'Raw Data'!$D:$D,"&lt;&gt;*ithdr*",'Raw Data'!$D:$D,"&lt;&gt;*ancel*",'Raw Data'!$P:$P,"--")
+
SUMIFS('Raw Data'!$X:$X, 'Raw Data'!$AN:$AN,"&lt;=" &amp;DATE(LEFT($AV$3, 4), MONTH("1 " &amp; K$6 &amp; " " &amp; LEFT($AV$3, 4)) + 1, 0 ), 'Raw Data'!$AN:$AN,"&gt;" &amp;DATE(LEFT($AV$3, 4), MONTH("1 " &amp; K$6 &amp; " " &amp; LEFT($AV$3, 4)), 0 ), 'Raw Data'!$J:$J, $A96, 'Raw Data'!$P:$P,""&amp;'Raw Data'!$B$1,'Raw Data'!$D:$D,"&lt;&gt;*ithdr*",'Raw Data'!$D:$D,"&lt;&gt;*ancel*")
+
SUMIFS('Raw Data'!$V:$V, 'Raw Data'!$AN:$AN,"&lt;=" &amp;DATE(LEFT($AV$3, 4), MONTH("1 " &amp; K$6 &amp; " " &amp; LEFT($AV$3, 4)) + 1, 0 ), 'Raw Data'!$AN:$AN,"&gt;" &amp;DATE(LEFT($AV$3, 4), MONTH("1 " &amp; K$6 &amp; " " &amp; LEFT($AV$3, 4)), 0 ), 'Raw Data'!$J:$J, $A96, 'Raw Data'!$O:$O,""&amp;'Raw Data'!$B$1,'Raw Data'!$D:$D,"&lt;&gt;*ithdr*",'Raw Data'!$D:$D,"&lt;&gt;*ancel*",'Raw Data'!$P:$P,"--")
+
SUMIFS('Raw Data'!$V:$V, 'Raw Data'!$AN:$AN,"&lt;=" &amp;DATE(LEFT($AV$3, 4), MONTH("1 " &amp; K$6 &amp; " " &amp; LEFT($AV$3, 4)) + 1, 0 ), 'Raw Data'!$AN:$AN,"&gt;" &amp;DATE(LEFT($AV$3, 4), MONTH("1 " &amp; K$6 &amp; " " &amp; LEFT($AV$3, 4)), 0 ), 'Raw Data'!$J:$J, $A96, 'Raw Data'!$P:$P,""&amp;'Raw Data'!$B$1,'Raw Data'!$D:$D,"&lt;&gt;*ithdr*",'Raw Data'!$D:$D,"&lt;&gt;*ancel*")</f>
        <v>0</v>
      </c>
      <c r="L106" s="73"/>
      <c r="M106" s="73"/>
      <c r="N106" s="77"/>
      <c r="O106" s="113">
        <f>SUMIFS('Raw Data'!$AA:$AA, 'Raw Data'!$AN:$AN,"&lt;=" &amp;DATE(LEFT($AV$3, 4), MONTH("1 " &amp; O$6 &amp; " " &amp; LEFT($AV$3, 4)) + 1, 0 ), 'Raw Data'!$AN:$AN,"&gt;" &amp;DATE(LEFT($AV$3, 4), MONTH("1 " &amp; O$6 &amp; " " &amp; LEFT($AV$3, 4)), 0 ), 'Raw Data'!$J:$J, $A96, 'Raw Data'!$O:$O,""&amp;'Raw Data'!$B$1,'Raw Data'!$D:$D,"&lt;&gt;*ithdr*",'Raw Data'!$D:$D,"&lt;&gt;*ancel*",'Raw Data'!$P:$P,"--")
+
SUMIFS('Raw Data'!$AA:$AA, 'Raw Data'!$AN:$AN,"&lt;=" &amp;DATE(LEFT($AV$3, 4), MONTH("1 " &amp; O$6 &amp; " " &amp; LEFT($AV$3, 4)) + 1, 0 ), 'Raw Data'!$AN:$AN,"&gt;" &amp;DATE(LEFT($AV$3, 4), MONTH("1 " &amp; O$6 &amp; " " &amp; LEFT($AV$3, 4)), 0 ), 'Raw Data'!$J:$J, $A96, 'Raw Data'!$P:$P,""&amp;'Raw Data'!$B$1,'Raw Data'!$D:$D,"&lt;&gt;*ithdr*",'Raw Data'!$D:$D,"&lt;&gt;*ancel*")
+
SUMIFS('Raw Data'!$X:$X, 'Raw Data'!$AN:$AN,"&lt;=" &amp;DATE(LEFT($AV$3, 4), MONTH("1 " &amp; O$6 &amp; " " &amp; LEFT($AV$3, 4)) + 1, 0 ), 'Raw Data'!$AN:$AN,"&gt;" &amp;DATE(LEFT($AV$3, 4), MONTH("1 " &amp; O$6 &amp; " " &amp; LEFT($AV$3, 4)), 0 ), 'Raw Data'!$J:$J, $A96, 'Raw Data'!$O:$O,""&amp;'Raw Data'!$B$1,'Raw Data'!$D:$D,"&lt;&gt;*ithdr*",'Raw Data'!$D:$D,"&lt;&gt;*ancel*",'Raw Data'!$P:$P,"--")
+
SUMIFS('Raw Data'!$X:$X, 'Raw Data'!$AN:$AN,"&lt;=" &amp;DATE(LEFT($AV$3, 4), MONTH("1 " &amp; O$6 &amp; " " &amp; LEFT($AV$3, 4)) + 1, 0 ), 'Raw Data'!$AN:$AN,"&gt;" &amp;DATE(LEFT($AV$3, 4), MONTH("1 " &amp; O$6 &amp; " " &amp; LEFT($AV$3, 4)), 0 ), 'Raw Data'!$J:$J, $A96, 'Raw Data'!$P:$P,""&amp;'Raw Data'!$B$1,'Raw Data'!$D:$D,"&lt;&gt;*ithdr*",'Raw Data'!$D:$D,"&lt;&gt;*ancel*")
+
SUMIFS('Raw Data'!$V:$V, 'Raw Data'!$AN:$AN,"&lt;=" &amp;DATE(LEFT($AV$3, 4), MONTH("1 " &amp; O$6 &amp; " " &amp; LEFT($AV$3, 4)) + 1, 0 ), 'Raw Data'!$AN:$AN,"&gt;" &amp;DATE(LEFT($AV$3, 4), MONTH("1 " &amp; O$6 &amp; " " &amp; LEFT($AV$3, 4)), 0 ), 'Raw Data'!$J:$J, $A96, 'Raw Data'!$O:$O,""&amp;'Raw Data'!$B$1,'Raw Data'!$D:$D,"&lt;&gt;*ithdr*",'Raw Data'!$D:$D,"&lt;&gt;*ancel*",'Raw Data'!$P:$P,"--")
+
SUMIFS('Raw Data'!$V:$V, 'Raw Data'!$AN:$AN,"&lt;=" &amp;DATE(LEFT($AV$3, 4), MONTH("1 " &amp; O$6 &amp; " " &amp; LEFT($AV$3, 4)) + 1, 0 ), 'Raw Data'!$AN:$AN,"&gt;" &amp;DATE(LEFT($AV$3, 4), MONTH("1 " &amp; O$6 &amp; " " &amp; LEFT($AV$3, 4)), 0 ), 'Raw Data'!$J:$J, $A96, 'Raw Data'!$P:$P,""&amp;'Raw Data'!$B$1,'Raw Data'!$D:$D,"&lt;&gt;*ithdr*",'Raw Data'!$D:$D,"&lt;&gt;*ancel*")</f>
        <v>0</v>
      </c>
      <c r="P106" s="73"/>
      <c r="Q106" s="73"/>
      <c r="R106" s="77"/>
      <c r="S106" s="113">
        <f>SUMIFS('Raw Data'!$AA:$AA, 'Raw Data'!$AN:$AN,"&lt;=" &amp;DATE(LEFT($AV$3, 4), MONTH("1 " &amp; S$6 &amp; " " &amp; LEFT($AV$3, 4)) + 1, 0 ), 'Raw Data'!$AN:$AN,"&gt;" &amp;DATE(LEFT($AV$3, 4), MONTH("1 " &amp; S$6 &amp; " " &amp; LEFT($AV$3, 4)), 0 ), 'Raw Data'!$J:$J, $A96, 'Raw Data'!$O:$O,""&amp;'Raw Data'!$B$1,'Raw Data'!$D:$D,"&lt;&gt;*ithdr*",'Raw Data'!$D:$D,"&lt;&gt;*ancel*",'Raw Data'!$P:$P,"--")
+
SUMIFS('Raw Data'!$AA:$AA, 'Raw Data'!$AN:$AN,"&lt;=" &amp;DATE(LEFT($AV$3, 4), MONTH("1 " &amp; S$6 &amp; " " &amp; LEFT($AV$3, 4)) + 1, 0 ), 'Raw Data'!$AN:$AN,"&gt;" &amp;DATE(LEFT($AV$3, 4), MONTH("1 " &amp; S$6 &amp; " " &amp; LEFT($AV$3, 4)), 0 ), 'Raw Data'!$J:$J, $A96, 'Raw Data'!$P:$P,""&amp;'Raw Data'!$B$1,'Raw Data'!$D:$D,"&lt;&gt;*ithdr*",'Raw Data'!$D:$D,"&lt;&gt;*ancel*")
+
SUMIFS('Raw Data'!$X:$X, 'Raw Data'!$AN:$AN,"&lt;=" &amp;DATE(LEFT($AV$3, 4), MONTH("1 " &amp; S$6 &amp; " " &amp; LEFT($AV$3, 4)) + 1, 0 ), 'Raw Data'!$AN:$AN,"&gt;" &amp;DATE(LEFT($AV$3, 4), MONTH("1 " &amp; S$6 &amp; " " &amp; LEFT($AV$3, 4)), 0 ), 'Raw Data'!$J:$J, $A96, 'Raw Data'!$O:$O,""&amp;'Raw Data'!$B$1,'Raw Data'!$D:$D,"&lt;&gt;*ithdr*",'Raw Data'!$D:$D,"&lt;&gt;*ancel*",'Raw Data'!$P:$P,"--")
+
SUMIFS('Raw Data'!$X:$X, 'Raw Data'!$AN:$AN,"&lt;=" &amp;DATE(LEFT($AV$3, 4), MONTH("1 " &amp; S$6 &amp; " " &amp; LEFT($AV$3, 4)) + 1, 0 ), 'Raw Data'!$AN:$AN,"&gt;" &amp;DATE(LEFT($AV$3, 4), MONTH("1 " &amp; S$6 &amp; " " &amp; LEFT($AV$3, 4)), 0 ), 'Raw Data'!$J:$J, $A96, 'Raw Data'!$P:$P,""&amp;'Raw Data'!$B$1,'Raw Data'!$D:$D,"&lt;&gt;*ithdr*",'Raw Data'!$D:$D,"&lt;&gt;*ancel*")
+
SUMIFS('Raw Data'!$V:$V, 'Raw Data'!$AN:$AN,"&lt;=" &amp;DATE(LEFT($AV$3, 4), MONTH("1 " &amp; S$6 &amp; " " &amp; LEFT($AV$3, 4)) + 1, 0 ), 'Raw Data'!$AN:$AN,"&gt;" &amp;DATE(LEFT($AV$3, 4), MONTH("1 " &amp; S$6 &amp; " " &amp; LEFT($AV$3, 4)), 0 ), 'Raw Data'!$J:$J, $A96, 'Raw Data'!$O:$O,""&amp;'Raw Data'!$B$1,'Raw Data'!$D:$D,"&lt;&gt;*ithdr*",'Raw Data'!$D:$D,"&lt;&gt;*ancel*",'Raw Data'!$P:$P,"--")
+
SUMIFS('Raw Data'!$V:$V, 'Raw Data'!$AN:$AN,"&lt;=" &amp;DATE(LEFT($AV$3, 4), MONTH("1 " &amp; S$6 &amp; " " &amp; LEFT($AV$3, 4)) + 1, 0 ), 'Raw Data'!$AN:$AN,"&gt;" &amp;DATE(LEFT($AV$3, 4), MONTH("1 " &amp; S$6 &amp; " " &amp; LEFT($AV$3, 4)), 0 ), 'Raw Data'!$J:$J, $A96, 'Raw Data'!$P:$P,""&amp;'Raw Data'!$B$1,'Raw Data'!$D:$D,"&lt;&gt;*ithdr*",'Raw Data'!$D:$D,"&lt;&gt;*ancel*")</f>
        <v>0</v>
      </c>
      <c r="T106" s="73"/>
      <c r="U106" s="73"/>
      <c r="V106" s="77"/>
      <c r="W106" s="113">
        <f>SUMIFS('Raw Data'!$AA:$AA, 'Raw Data'!$AN:$AN,"&lt;=" &amp;DATE(LEFT($AV$3, 4), MONTH("1 " &amp; W$6 &amp; " " &amp; LEFT($AV$3, 4)) + 1, 0 ), 'Raw Data'!$AN:$AN,"&gt;" &amp;DATE(LEFT($AV$3, 4), MONTH("1 " &amp; W$6 &amp; " " &amp; LEFT($AV$3, 4)), 0 ), 'Raw Data'!$J:$J, $A96, 'Raw Data'!$O:$O,""&amp;'Raw Data'!$B$1,'Raw Data'!$D:$D,"&lt;&gt;*ithdr*",'Raw Data'!$D:$D,"&lt;&gt;*ancel*",'Raw Data'!$P:$P,"--")
+
SUMIFS('Raw Data'!$AA:$AA, 'Raw Data'!$AN:$AN,"&lt;=" &amp;DATE(LEFT($AV$3, 4), MONTH("1 " &amp; W$6 &amp; " " &amp; LEFT($AV$3, 4)) + 1, 0 ), 'Raw Data'!$AN:$AN,"&gt;" &amp;DATE(LEFT($AV$3, 4), MONTH("1 " &amp; W$6 &amp; " " &amp; LEFT($AV$3, 4)), 0 ), 'Raw Data'!$J:$J, $A96, 'Raw Data'!$P:$P,""&amp;'Raw Data'!$B$1,'Raw Data'!$D:$D,"&lt;&gt;*ithdr*",'Raw Data'!$D:$D,"&lt;&gt;*ancel*")
+
SUMIFS('Raw Data'!$X:$X, 'Raw Data'!$AN:$AN,"&lt;=" &amp;DATE(LEFT($AV$3, 4), MONTH("1 " &amp; W$6 &amp; " " &amp; LEFT($AV$3, 4)) + 1, 0 ), 'Raw Data'!$AN:$AN,"&gt;" &amp;DATE(LEFT($AV$3, 4), MONTH("1 " &amp; W$6 &amp; " " &amp; LEFT($AV$3, 4)), 0 ), 'Raw Data'!$J:$J, $A96, 'Raw Data'!$O:$O,""&amp;'Raw Data'!$B$1,'Raw Data'!$D:$D,"&lt;&gt;*ithdr*",'Raw Data'!$D:$D,"&lt;&gt;*ancel*",'Raw Data'!$P:$P,"--")
+
SUMIFS('Raw Data'!$X:$X, 'Raw Data'!$AN:$AN,"&lt;=" &amp;DATE(LEFT($AV$3, 4), MONTH("1 " &amp; W$6 &amp; " " &amp; LEFT($AV$3, 4)) + 1, 0 ), 'Raw Data'!$AN:$AN,"&gt;" &amp;DATE(LEFT($AV$3, 4), MONTH("1 " &amp; W$6 &amp; " " &amp; LEFT($AV$3, 4)), 0 ), 'Raw Data'!$J:$J, $A96, 'Raw Data'!$P:$P,""&amp;'Raw Data'!$B$1,'Raw Data'!$D:$D,"&lt;&gt;*ithdr*",'Raw Data'!$D:$D,"&lt;&gt;*ancel*")
+
SUMIFS('Raw Data'!$V:$V, 'Raw Data'!$AN:$AN,"&lt;=" &amp;DATE(LEFT($AV$3, 4), MONTH("1 " &amp; W$6 &amp; " " &amp; LEFT($AV$3, 4)) + 1, 0 ), 'Raw Data'!$AN:$AN,"&gt;" &amp;DATE(LEFT($AV$3, 4), MONTH("1 " &amp; W$6 &amp; " " &amp; LEFT($AV$3, 4)), 0 ), 'Raw Data'!$J:$J, $A96, 'Raw Data'!$O:$O,""&amp;'Raw Data'!$B$1,'Raw Data'!$D:$D,"&lt;&gt;*ithdr*",'Raw Data'!$D:$D,"&lt;&gt;*ancel*",'Raw Data'!$P:$P,"--")
+
SUMIFS('Raw Data'!$V:$V, 'Raw Data'!$AN:$AN,"&lt;=" &amp;DATE(LEFT($AV$3, 4), MONTH("1 " &amp; W$6 &amp; " " &amp; LEFT($AV$3, 4)) + 1, 0 ), 'Raw Data'!$AN:$AN,"&gt;" &amp;DATE(LEFT($AV$3, 4), MONTH("1 " &amp; W$6 &amp; " " &amp; LEFT($AV$3, 4)), 0 ), 'Raw Data'!$J:$J, $A96, 'Raw Data'!$P:$P,""&amp;'Raw Data'!$B$1,'Raw Data'!$D:$D,"&lt;&gt;*ithdr*",'Raw Data'!$D:$D,"&lt;&gt;*ancel*")</f>
        <v>0</v>
      </c>
      <c r="X106" s="73"/>
      <c r="Y106" s="73"/>
      <c r="Z106" s="77"/>
      <c r="AA106" s="113">
        <f>SUMIFS('Raw Data'!$AA:$AA, 'Raw Data'!$AN:$AN,"&lt;=" &amp;DATE(LEFT($AV$3, 4), MONTH("1 " &amp; AA$6 &amp; " " &amp; LEFT($AV$3, 4)) + 1, 0 ), 'Raw Data'!$AN:$AN,"&gt;" &amp;DATE(LEFT($AV$3, 4), MONTH("1 " &amp; AA$6 &amp; " " &amp; LEFT($AV$3, 4)), 0 ), 'Raw Data'!$J:$J, $A96, 'Raw Data'!$O:$O,""&amp;'Raw Data'!$B$1,'Raw Data'!$D:$D,"&lt;&gt;*ithdr*",'Raw Data'!$D:$D,"&lt;&gt;*ancel*",'Raw Data'!$P:$P,"--")
+
SUMIFS('Raw Data'!$AA:$AA, 'Raw Data'!$AN:$AN,"&lt;=" &amp;DATE(LEFT($AV$3, 4), MONTH("1 " &amp; AA$6 &amp; " " &amp; LEFT($AV$3, 4)) + 1, 0 ), 'Raw Data'!$AN:$AN,"&gt;" &amp;DATE(LEFT($AV$3, 4), MONTH("1 " &amp; AA$6 &amp; " " &amp; LEFT($AV$3, 4)), 0 ), 'Raw Data'!$J:$J, $A96, 'Raw Data'!$P:$P,""&amp;'Raw Data'!$B$1,'Raw Data'!$D:$D,"&lt;&gt;*ithdr*",'Raw Data'!$D:$D,"&lt;&gt;*ancel*")
+
SUMIFS('Raw Data'!$X:$X, 'Raw Data'!$AN:$AN,"&lt;=" &amp;DATE(LEFT($AV$3, 4), MONTH("1 " &amp; AA$6 &amp; " " &amp; LEFT($AV$3, 4)) + 1, 0 ), 'Raw Data'!$AN:$AN,"&gt;" &amp;DATE(LEFT($AV$3, 4), MONTH("1 " &amp; AA$6 &amp; " " &amp; LEFT($AV$3, 4)), 0 ), 'Raw Data'!$J:$J, $A96, 'Raw Data'!$O:$O,""&amp;'Raw Data'!$B$1,'Raw Data'!$D:$D,"&lt;&gt;*ithdr*",'Raw Data'!$D:$D,"&lt;&gt;*ancel*",'Raw Data'!$P:$P,"--")
+
SUMIFS('Raw Data'!$X:$X, 'Raw Data'!$AN:$AN,"&lt;=" &amp;DATE(LEFT($AV$3, 4), MONTH("1 " &amp; AA$6 &amp; " " &amp; LEFT($AV$3, 4)) + 1, 0 ), 'Raw Data'!$AN:$AN,"&gt;" &amp;DATE(LEFT($AV$3, 4), MONTH("1 " &amp; AA$6 &amp; " " &amp; LEFT($AV$3, 4)), 0 ), 'Raw Data'!$J:$J, $A96, 'Raw Data'!$P:$P,""&amp;'Raw Data'!$B$1,'Raw Data'!$D:$D,"&lt;&gt;*ithdr*",'Raw Data'!$D:$D,"&lt;&gt;*ancel*")
+
SUMIFS('Raw Data'!$V:$V, 'Raw Data'!$AN:$AN,"&lt;=" &amp;DATE(LEFT($AV$3, 4), MONTH("1 " &amp; AA$6 &amp; " " &amp; LEFT($AV$3, 4)) + 1, 0 ), 'Raw Data'!$AN:$AN,"&gt;" &amp;DATE(LEFT($AV$3, 4), MONTH("1 " &amp; AA$6 &amp; " " &amp; LEFT($AV$3, 4)), 0 ), 'Raw Data'!$J:$J, $A96, 'Raw Data'!$O:$O,""&amp;'Raw Data'!$B$1,'Raw Data'!$D:$D,"&lt;&gt;*ithdr*",'Raw Data'!$D:$D,"&lt;&gt;*ancel*",'Raw Data'!$P:$P,"--")
+
SUMIFS('Raw Data'!$V:$V, 'Raw Data'!$AN:$AN,"&lt;=" &amp;DATE(LEFT($AV$3, 4), MONTH("1 " &amp; AA$6 &amp; " " &amp; LEFT($AV$3, 4)) + 1, 0 ), 'Raw Data'!$AN:$AN,"&gt;" &amp;DATE(LEFT($AV$3, 4), MONTH("1 " &amp; AA$6 &amp; " " &amp; LEFT($AV$3, 4)), 0 ), 'Raw Data'!$J:$J, $A96, 'Raw Data'!$P:$P,""&amp;'Raw Data'!$B$1,'Raw Data'!$D:$D,"&lt;&gt;*ithdr*",'Raw Data'!$D:$D,"&lt;&gt;*ancel*")</f>
        <v>0</v>
      </c>
      <c r="AB106" s="73"/>
      <c r="AC106" s="73"/>
      <c r="AD106" s="77"/>
      <c r="AE106" s="113">
        <f>SUMIFS('Raw Data'!$AA:$AA, 'Raw Data'!$AN:$AN,"&lt;=" &amp;DATE(LEFT($AV$3, 4), MONTH("1 " &amp; AE$6 &amp; " " &amp; LEFT($AV$3, 4)) + 1, 0 ), 'Raw Data'!$AN:$AN,"&gt;" &amp;DATE(LEFT($AV$3, 4), MONTH("1 " &amp; AE$6 &amp; " " &amp; LEFT($AV$3, 4)), 0 ), 'Raw Data'!$J:$J, $A96, 'Raw Data'!$O:$O,""&amp;'Raw Data'!$B$1,'Raw Data'!$D:$D,"&lt;&gt;*ithdr*",'Raw Data'!$D:$D,"&lt;&gt;*ancel*",'Raw Data'!$P:$P,"--")
+
SUMIFS('Raw Data'!$AA:$AA, 'Raw Data'!$AN:$AN,"&lt;=" &amp;DATE(LEFT($AV$3, 4), MONTH("1 " &amp; AE$6 &amp; " " &amp; LEFT($AV$3, 4)) + 1, 0 ), 'Raw Data'!$AN:$AN,"&gt;" &amp;DATE(LEFT($AV$3, 4), MONTH("1 " &amp; AE$6 &amp; " " &amp; LEFT($AV$3, 4)), 0 ), 'Raw Data'!$J:$J, $A96, 'Raw Data'!$P:$P,""&amp;'Raw Data'!$B$1,'Raw Data'!$D:$D,"&lt;&gt;*ithdr*",'Raw Data'!$D:$D,"&lt;&gt;*ancel*")
+
SUMIFS('Raw Data'!$X:$X, 'Raw Data'!$AN:$AN,"&lt;=" &amp;DATE(LEFT($AV$3, 4), MONTH("1 " &amp; AE$6 &amp; " " &amp; LEFT($AV$3, 4)) + 1, 0 ), 'Raw Data'!$AN:$AN,"&gt;" &amp;DATE(LEFT($AV$3, 4), MONTH("1 " &amp; AE$6 &amp; " " &amp; LEFT($AV$3, 4)), 0 ), 'Raw Data'!$J:$J, $A96, 'Raw Data'!$O:$O,""&amp;'Raw Data'!$B$1,'Raw Data'!$D:$D,"&lt;&gt;*ithdr*",'Raw Data'!$D:$D,"&lt;&gt;*ancel*",'Raw Data'!$P:$P,"--")
+
SUMIFS('Raw Data'!$X:$X, 'Raw Data'!$AN:$AN,"&lt;=" &amp;DATE(LEFT($AV$3, 4), MONTH("1 " &amp; AE$6 &amp; " " &amp; LEFT($AV$3, 4)) + 1, 0 ), 'Raw Data'!$AN:$AN,"&gt;" &amp;DATE(LEFT($AV$3, 4), MONTH("1 " &amp; AE$6 &amp; " " &amp; LEFT($AV$3, 4)), 0 ), 'Raw Data'!$J:$J, $A96, 'Raw Data'!$P:$P,""&amp;'Raw Data'!$B$1,'Raw Data'!$D:$D,"&lt;&gt;*ithdr*",'Raw Data'!$D:$D,"&lt;&gt;*ancel*")
+
SUMIFS('Raw Data'!$V:$V, 'Raw Data'!$AN:$AN,"&lt;=" &amp;DATE(LEFT($AV$3, 4), MONTH("1 " &amp; AE$6 &amp; " " &amp; LEFT($AV$3, 4)) + 1, 0 ), 'Raw Data'!$AN:$AN,"&gt;" &amp;DATE(LEFT($AV$3, 4), MONTH("1 " &amp; AE$6 &amp; " " &amp; LEFT($AV$3, 4)), 0 ), 'Raw Data'!$J:$J, $A96, 'Raw Data'!$O:$O,""&amp;'Raw Data'!$B$1,'Raw Data'!$D:$D,"&lt;&gt;*ithdr*",'Raw Data'!$D:$D,"&lt;&gt;*ancel*",'Raw Data'!$P:$P,"--")
+
SUMIFS('Raw Data'!$V:$V, 'Raw Data'!$AN:$AN,"&lt;=" &amp;DATE(LEFT($AV$3, 4), MONTH("1 " &amp; AE$6 &amp; " " &amp; LEFT($AV$3, 4)) + 1, 0 ), 'Raw Data'!$AN:$AN,"&gt;" &amp;DATE(LEFT($AV$3, 4), MONTH("1 " &amp; AE$6 &amp; " " &amp; LEFT($AV$3, 4)), 0 ), 'Raw Data'!$J:$J, $A96, 'Raw Data'!$P:$P,""&amp;'Raw Data'!$B$1,'Raw Data'!$D:$D,"&lt;&gt;*ithdr*",'Raw Data'!$D:$D,"&lt;&gt;*ancel*")</f>
        <v>0</v>
      </c>
      <c r="AF106" s="73"/>
      <c r="AG106" s="73"/>
      <c r="AH106" s="77"/>
      <c r="AI106" s="113">
        <f>SUMIFS('Raw Data'!$AA:$AA, 'Raw Data'!$AN:$AN,"&lt;=" &amp;DATE(LEFT($AV$3, 4), MONTH("1 " &amp; AI$6 &amp; " " &amp; LEFT($AV$3, 4)) + 1, 0 ), 'Raw Data'!$AN:$AN,"&gt;" &amp;DATE(LEFT($AV$3, 4), MONTH("1 " &amp; AI$6 &amp; " " &amp; LEFT($AV$3, 4)), 0 ), 'Raw Data'!$J:$J, $A96, 'Raw Data'!$O:$O,""&amp;'Raw Data'!$B$1,'Raw Data'!$D:$D,"&lt;&gt;*ithdr*",'Raw Data'!$D:$D,"&lt;&gt;*ancel*",'Raw Data'!$P:$P,"--")
+
SUMIFS('Raw Data'!$AA:$AA, 'Raw Data'!$AN:$AN,"&lt;=" &amp;DATE(LEFT($AV$3, 4), MONTH("1 " &amp; AI$6 &amp; " " &amp; LEFT($AV$3, 4)) + 1, 0 ), 'Raw Data'!$AN:$AN,"&gt;" &amp;DATE(LEFT($AV$3, 4), MONTH("1 " &amp; AI$6 &amp; " " &amp; LEFT($AV$3, 4)), 0 ), 'Raw Data'!$J:$J, $A96, 'Raw Data'!$P:$P,""&amp;'Raw Data'!$B$1,'Raw Data'!$D:$D,"&lt;&gt;*ithdr*",'Raw Data'!$D:$D,"&lt;&gt;*ancel*")
+
SUMIFS('Raw Data'!$X:$X, 'Raw Data'!$AN:$AN,"&lt;=" &amp;DATE(LEFT($AV$3, 4), MONTH("1 " &amp; AI$6 &amp; " " &amp; LEFT($AV$3, 4)) + 1, 0 ), 'Raw Data'!$AN:$AN,"&gt;" &amp;DATE(LEFT($AV$3, 4), MONTH("1 " &amp; AI$6 &amp; " " &amp; LEFT($AV$3, 4)), 0 ), 'Raw Data'!$J:$J, $A96, 'Raw Data'!$O:$O,""&amp;'Raw Data'!$B$1,'Raw Data'!$D:$D,"&lt;&gt;*ithdr*",'Raw Data'!$D:$D,"&lt;&gt;*ancel*",'Raw Data'!$P:$P,"--")
+
SUMIFS('Raw Data'!$X:$X, 'Raw Data'!$AN:$AN,"&lt;=" &amp;DATE(LEFT($AV$3, 4), MONTH("1 " &amp; AI$6 &amp; " " &amp; LEFT($AV$3, 4)) + 1, 0 ), 'Raw Data'!$AN:$AN,"&gt;" &amp;DATE(LEFT($AV$3, 4), MONTH("1 " &amp; AI$6 &amp; " " &amp; LEFT($AV$3, 4)), 0 ), 'Raw Data'!$J:$J, $A96, 'Raw Data'!$P:$P,""&amp;'Raw Data'!$B$1,'Raw Data'!$D:$D,"&lt;&gt;*ithdr*",'Raw Data'!$D:$D,"&lt;&gt;*ancel*")
+
SUMIFS('Raw Data'!$V:$V, 'Raw Data'!$AN:$AN,"&lt;=" &amp;DATE(LEFT($AV$3, 4), MONTH("1 " &amp; AI$6 &amp; " " &amp; LEFT($AV$3, 4)) + 1, 0 ), 'Raw Data'!$AN:$AN,"&gt;" &amp;DATE(LEFT($AV$3, 4), MONTH("1 " &amp; AI$6 &amp; " " &amp; LEFT($AV$3, 4)), 0 ), 'Raw Data'!$J:$J, $A96, 'Raw Data'!$O:$O,""&amp;'Raw Data'!$B$1,'Raw Data'!$D:$D,"&lt;&gt;*ithdr*",'Raw Data'!$D:$D,"&lt;&gt;*ancel*",'Raw Data'!$P:$P,"--")
+
SUMIFS('Raw Data'!$V:$V, 'Raw Data'!$AN:$AN,"&lt;=" &amp;DATE(LEFT($AV$3, 4), MONTH("1 " &amp; AI$6 &amp; " " &amp; LEFT($AV$3, 4)) + 1, 0 ), 'Raw Data'!$AN:$AN,"&gt;" &amp;DATE(LEFT($AV$3, 4), MONTH("1 " &amp; AI$6 &amp; " " &amp; LEFT($AV$3, 4)), 0 ), 'Raw Data'!$J:$J, $A96, 'Raw Data'!$P:$P,""&amp;'Raw Data'!$B$1,'Raw Data'!$D:$D,"&lt;&gt;*ithdr*",'Raw Data'!$D:$D,"&lt;&gt;*ancel*")</f>
        <v>0</v>
      </c>
      <c r="AJ106" s="73"/>
      <c r="AK106" s="73"/>
      <c r="AL106" s="77"/>
      <c r="AM106" s="113">
        <f>SUMIFS('Raw Data'!$AA:$AA, 'Raw Data'!$AN:$AN,"&lt;=" &amp;DATE(LEFT($AV$3, 4), MONTH("1 " &amp; AM$6 &amp; " " &amp; LEFT($AV$3, 4)) + 1, 0 ), 'Raw Data'!$AN:$AN,"&gt;" &amp;DATE(LEFT($AV$3, 4), MONTH("1 " &amp; AM$6 &amp; " " &amp; LEFT($AV$3, 4)), 0 ), 'Raw Data'!$J:$J, $A96, 'Raw Data'!$O:$O,""&amp;'Raw Data'!$B$1,'Raw Data'!$D:$D,"&lt;&gt;*ithdr*",'Raw Data'!$D:$D,"&lt;&gt;*ancel*",'Raw Data'!$P:$P,"--")
+
SUMIFS('Raw Data'!$AA:$AA, 'Raw Data'!$AN:$AN,"&lt;=" &amp;DATE(LEFT($AV$3, 4), MONTH("1 " &amp; AM$6 &amp; " " &amp; LEFT($AV$3, 4)) + 1, 0 ), 'Raw Data'!$AN:$AN,"&gt;" &amp;DATE(LEFT($AV$3, 4), MONTH("1 " &amp; AM$6 &amp; " " &amp; LEFT($AV$3, 4)), 0 ), 'Raw Data'!$J:$J, $A96, 'Raw Data'!$P:$P,""&amp;'Raw Data'!$B$1,'Raw Data'!$D:$D,"&lt;&gt;*ithdr*",'Raw Data'!$D:$D,"&lt;&gt;*ancel*")
+
SUMIFS('Raw Data'!$X:$X, 'Raw Data'!$AN:$AN,"&lt;=" &amp;DATE(LEFT($AV$3, 4), MONTH("1 " &amp; AM$6 &amp; " " &amp; LEFT($AV$3, 4)) + 1, 0 ), 'Raw Data'!$AN:$AN,"&gt;" &amp;DATE(LEFT($AV$3, 4), MONTH("1 " &amp; AM$6 &amp; " " &amp; LEFT($AV$3, 4)), 0 ), 'Raw Data'!$J:$J, $A96, 'Raw Data'!$O:$O,""&amp;'Raw Data'!$B$1,'Raw Data'!$D:$D,"&lt;&gt;*ithdr*",'Raw Data'!$D:$D,"&lt;&gt;*ancel*",'Raw Data'!$P:$P,"--")
+
SUMIFS('Raw Data'!$X:$X, 'Raw Data'!$AN:$AN,"&lt;=" &amp;DATE(LEFT($AV$3, 4), MONTH("1 " &amp; AM$6 &amp; " " &amp; LEFT($AV$3, 4)) + 1, 0 ), 'Raw Data'!$AN:$AN,"&gt;" &amp;DATE(LEFT($AV$3, 4), MONTH("1 " &amp; AM$6 &amp; " " &amp; LEFT($AV$3, 4)), 0 ), 'Raw Data'!$J:$J, $A96, 'Raw Data'!$P:$P,""&amp;'Raw Data'!$B$1,'Raw Data'!$D:$D,"&lt;&gt;*ithdr*",'Raw Data'!$D:$D,"&lt;&gt;*ancel*")
+
SUMIFS('Raw Data'!$V:$V, 'Raw Data'!$AN:$AN,"&lt;=" &amp;DATE(LEFT($AV$3, 4), MONTH("1 " &amp; AM$6 &amp; " " &amp; LEFT($AV$3, 4)) + 1, 0 ), 'Raw Data'!$AN:$AN,"&gt;" &amp;DATE(LEFT($AV$3, 4), MONTH("1 " &amp; AM$6 &amp; " " &amp; LEFT($AV$3, 4)), 0 ), 'Raw Data'!$J:$J, $A96, 'Raw Data'!$O:$O,""&amp;'Raw Data'!$B$1,'Raw Data'!$D:$D,"&lt;&gt;*ithdr*",'Raw Data'!$D:$D,"&lt;&gt;*ancel*",'Raw Data'!$P:$P,"--")
+
SUMIFS('Raw Data'!$V:$V, 'Raw Data'!$AN:$AN,"&lt;=" &amp;DATE(LEFT($AV$3, 4), MONTH("1 " &amp; AM$6 &amp; " " &amp; LEFT($AV$3, 4)) + 1, 0 ), 'Raw Data'!$AN:$AN,"&gt;" &amp;DATE(LEFT($AV$3, 4), MONTH("1 " &amp; AM$6 &amp; " " &amp; LEFT($AV$3, 4)), 0 ), 'Raw Data'!$J:$J, $A96, 'Raw Data'!$P:$P,""&amp;'Raw Data'!$B$1,'Raw Data'!$D:$D,"&lt;&gt;*ithdr*",'Raw Data'!$D:$D,"&lt;&gt;*ancel*")</f>
        <v>0</v>
      </c>
      <c r="AN106" s="73"/>
      <c r="AO106" s="73"/>
      <c r="AP106" s="77"/>
      <c r="AQ106" s="113">
        <f>SUMIFS('Raw Data'!$AA:$AA, 'Raw Data'!$AN:$AN,"&lt;=" &amp;DATE(LEFT($AV$3, 4), MONTH("1 " &amp; AQ$6 &amp; " " &amp; LEFT($AV$3, 4)) + 1, 0 ), 'Raw Data'!$AN:$AN,"&gt;" &amp;DATE(LEFT($AV$3, 4), MONTH("1 " &amp; AQ$6 &amp; " " &amp; LEFT($AV$3, 4)), 0 ), 'Raw Data'!$J:$J, $A96, 'Raw Data'!$O:$O,""&amp;'Raw Data'!$B$1,'Raw Data'!$D:$D,"&lt;&gt;*ithdr*",'Raw Data'!$D:$D,"&lt;&gt;*ancel*",'Raw Data'!$P:$P,"--")
+
SUMIFS('Raw Data'!$AA:$AA, 'Raw Data'!$AN:$AN,"&lt;=" &amp;DATE(LEFT($AV$3, 4), MONTH("1 " &amp; AQ$6 &amp; " " &amp; LEFT($AV$3, 4)) + 1, 0 ), 'Raw Data'!$AN:$AN,"&gt;" &amp;DATE(LEFT($AV$3, 4), MONTH("1 " &amp; AQ$6 &amp; " " &amp; LEFT($AV$3, 4)), 0 ), 'Raw Data'!$J:$J, $A96, 'Raw Data'!$P:$P,""&amp;'Raw Data'!$B$1,'Raw Data'!$D:$D,"&lt;&gt;*ithdr*",'Raw Data'!$D:$D,"&lt;&gt;*ancel*")
+
SUMIFS('Raw Data'!$X:$X, 'Raw Data'!$AN:$AN,"&lt;=" &amp;DATE(LEFT($AV$3, 4), MONTH("1 " &amp; AQ$6 &amp; " " &amp; LEFT($AV$3, 4)) + 1, 0 ), 'Raw Data'!$AN:$AN,"&gt;" &amp;DATE(LEFT($AV$3, 4), MONTH("1 " &amp; AQ$6 &amp; " " &amp; LEFT($AV$3, 4)), 0 ), 'Raw Data'!$J:$J, $A96, 'Raw Data'!$O:$O,""&amp;'Raw Data'!$B$1,'Raw Data'!$D:$D,"&lt;&gt;*ithdr*",'Raw Data'!$D:$D,"&lt;&gt;*ancel*",'Raw Data'!$P:$P,"--")
+
SUMIFS('Raw Data'!$X:$X, 'Raw Data'!$AN:$AN,"&lt;=" &amp;DATE(LEFT($AV$3, 4), MONTH("1 " &amp; AQ$6 &amp; " " &amp; LEFT($AV$3, 4)) + 1, 0 ), 'Raw Data'!$AN:$AN,"&gt;" &amp;DATE(LEFT($AV$3, 4), MONTH("1 " &amp; AQ$6 &amp; " " &amp; LEFT($AV$3, 4)), 0 ), 'Raw Data'!$J:$J, $A96, 'Raw Data'!$P:$P,""&amp;'Raw Data'!$B$1,'Raw Data'!$D:$D,"&lt;&gt;*ithdr*",'Raw Data'!$D:$D,"&lt;&gt;*ancel*")
+
SUMIFS('Raw Data'!$V:$V, 'Raw Data'!$AN:$AN,"&lt;=" &amp;DATE(LEFT($AV$3, 4), MONTH("1 " &amp; AQ$6 &amp; " " &amp; LEFT($AV$3, 4)) + 1, 0 ), 'Raw Data'!$AN:$AN,"&gt;" &amp;DATE(LEFT($AV$3, 4), MONTH("1 " &amp; AQ$6 &amp; " " &amp; LEFT($AV$3, 4)), 0 ), 'Raw Data'!$J:$J, $A96, 'Raw Data'!$O:$O,""&amp;'Raw Data'!$B$1,'Raw Data'!$D:$D,"&lt;&gt;*ithdr*",'Raw Data'!$D:$D,"&lt;&gt;*ancel*",'Raw Data'!$P:$P,"--")
+
SUMIFS('Raw Data'!$V:$V, 'Raw Data'!$AN:$AN,"&lt;=" &amp;DATE(LEFT($AV$3, 4), MONTH("1 " &amp; AQ$6 &amp; " " &amp; LEFT($AV$3, 4)) + 1, 0 ), 'Raw Data'!$AN:$AN,"&gt;" &amp;DATE(LEFT($AV$3, 4), MONTH("1 " &amp; AQ$6 &amp; " " &amp; LEFT($AV$3, 4)), 0 ), 'Raw Data'!$J:$J, $A96, 'Raw Data'!$P:$P,""&amp;'Raw Data'!$B$1,'Raw Data'!$D:$D,"&lt;&gt;*ithdr*",'Raw Data'!$D:$D,"&lt;&gt;*ancel*")</f>
        <v>0</v>
      </c>
      <c r="AR106" s="73"/>
      <c r="AS106" s="73"/>
      <c r="AT106" s="77"/>
      <c r="AU106" s="113">
        <f>SUMIFS('Raw Data'!$AA:$AA, 'Raw Data'!$AN:$AN,"&lt;=" &amp;DATE(MID($AV$3, 15, 4), MONTH("1 " &amp; AU$6 &amp; " " &amp; MID($AV$3, 15, 4)) + 1, 0 ), 'Raw Data'!$AN:$AN,"&gt;" &amp;DATE(MID($AV$3, 15, 4), MONTH("1 " &amp; AU$6 &amp; " " &amp; MID($AV$3, 15, 4)), 0 ), 'Raw Data'!$J:$J, $A96, 'Raw Data'!$O:$O,""&amp;'Raw Data'!$B$1,'Raw Data'!$D:$D,"&lt;&gt;*ithdr*",'Raw Data'!$D:$D,"&lt;&gt;*ancel*",'Raw Data'!$P:$P,"--")
+
SUMIFS('Raw Data'!$AA:$AA, 'Raw Data'!$AN:$AN,"&lt;=" &amp;DATE(MID($AV$3, 15, 4), MONTH("1 " &amp; AU$6 &amp; " " &amp; MID($AV$3, 15, 4)) + 1, 0 ), 'Raw Data'!$AN:$AN,"&gt;" &amp;DATE(MID($AV$3, 15, 4), MONTH("1 " &amp; AU$6 &amp; " " &amp; MID($AV$3, 15, 4)), 0 ), 'Raw Data'!$J:$J, $A96, 'Raw Data'!$P:$P,""&amp;'Raw Data'!$B$1,'Raw Data'!$D:$D,"&lt;&gt;*ithdr*",'Raw Data'!$D:$D,"&lt;&gt;*ancel*")
+
SUMIFS('Raw Data'!$X:$X, 'Raw Data'!$AN:$AN,"&lt;=" &amp;DATE(MID($AV$3, 15, 4), MONTH("1 " &amp; AU$6 &amp; " " &amp; MID($AV$3, 15, 4)) + 1, 0 ), 'Raw Data'!$AN:$AN,"&gt;" &amp;DATE(MID($AV$3, 15, 4), MONTH("1 " &amp; AU$6 &amp; " " &amp; MID($AV$3, 15, 4)), 0 ), 'Raw Data'!$J:$J, $A96, 'Raw Data'!$O:$O,""&amp;'Raw Data'!$B$1,'Raw Data'!$D:$D,"&lt;&gt;*ithdr*",'Raw Data'!$D:$D,"&lt;&gt;*ancel*",'Raw Data'!$P:$P,"--")
+
SUMIFS('Raw Data'!$X:$X, 'Raw Data'!$AN:$AN,"&lt;=" &amp;DATE(MID($AV$3, 15, 4), MONTH("1 " &amp; AU$6 &amp; " " &amp; MID($AV$3, 15, 4)) + 1, 0 ), 'Raw Data'!$AN:$AN,"&gt;" &amp;DATE(MID($AV$3, 15, 4), MONTH("1 " &amp; AU$6 &amp; " " &amp; MID($AV$3, 15, 4)), 0 ), 'Raw Data'!$J:$J, $A96, 'Raw Data'!$P:$P,""&amp;'Raw Data'!$B$1,'Raw Data'!$D:$D,"&lt;&gt;*ithdr*",'Raw Data'!$D:$D,"&lt;&gt;*ancel*")
+
SUMIFS('Raw Data'!$V:$V, 'Raw Data'!$AN:$AN,"&lt;=" &amp;DATE(MID($AV$3, 15, 4), MONTH("1 " &amp; AU$6 &amp; " " &amp; MID($AV$3, 15, 4)) + 1, 0 ), 'Raw Data'!$AN:$AN,"&gt;" &amp;DATE(MID($AV$3, 15, 4), MONTH("1 " &amp; AU$6 &amp; " " &amp; MID($AV$3, 15, 4)), 0 ), 'Raw Data'!$J:$J, $A96, 'Raw Data'!$O:$O,""&amp;'Raw Data'!$B$1,'Raw Data'!$D:$D,"&lt;&gt;*ithdr*",'Raw Data'!$D:$D,"&lt;&gt;*ancel*",'Raw Data'!$P:$P,"--")
+
SUMIFS('Raw Data'!$V:$V, 'Raw Data'!$AN:$AN,"&lt;=" &amp;DATE(MID($AV$3, 15, 4), MONTH("1 " &amp; AU$6 &amp; " " &amp; MID($AV$3, 15, 4)) + 1, 0 ), 'Raw Data'!$AN:$AN,"&gt;" &amp;DATE(MID($AV$3, 15, 4), MONTH("1 " &amp; AU$6 &amp; " " &amp; MID($AV$3, 15, 4)), 0 ), 'Raw Data'!$J:$J, $A96, 'Raw Data'!$P:$P,""&amp;'Raw Data'!$B$1,'Raw Data'!$D:$D,"&lt;&gt;*ithdr*",'Raw Data'!$D:$D,"&lt;&gt;*ancel*")</f>
        <v>0</v>
      </c>
      <c r="AV106" s="73"/>
      <c r="AW106" s="73"/>
      <c r="AX106" s="77"/>
      <c r="AY106" s="113">
        <f>SUMIFS('Raw Data'!$AA:$AA, 'Raw Data'!$AN:$AN,"&lt;=" &amp;DATE(MID($AV$3, 15, 4), MONTH("1 " &amp; AY$6 &amp; " " &amp; MID($AV$3, 15, 4)) + 1, 0 ), 'Raw Data'!$AN:$AN,"&gt;" &amp;DATE(MID($AV$3, 15, 4), MONTH("1 " &amp; AY$6 &amp; " " &amp; MID($AV$3, 15, 4)), 0 ), 'Raw Data'!$J:$J, $A96, 'Raw Data'!$O:$O,""&amp;'Raw Data'!$B$1,'Raw Data'!$D:$D,"&lt;&gt;*ithdr*",'Raw Data'!$D:$D,"&lt;&gt;*ancel*",'Raw Data'!$P:$P,"--")
+
SUMIFS('Raw Data'!$AA:$AA, 'Raw Data'!$AN:$AN,"&lt;=" &amp;DATE(MID($AV$3, 15, 4), MONTH("1 " &amp; AY$6 &amp; " " &amp; MID($AV$3, 15, 4)) + 1, 0 ), 'Raw Data'!$AN:$AN,"&gt;" &amp;DATE(MID($AV$3, 15, 4), MONTH("1 " &amp; AY$6 &amp; " " &amp; MID($AV$3, 15, 4)), 0 ), 'Raw Data'!$J:$J, $A96, 'Raw Data'!$P:$P,""&amp;'Raw Data'!$B$1,'Raw Data'!$D:$D,"&lt;&gt;*ithdr*",'Raw Data'!$D:$D,"&lt;&gt;*ancel*")
+
SUMIFS('Raw Data'!$X:$X, 'Raw Data'!$AN:$AN,"&lt;=" &amp;DATE(MID($AV$3, 15, 4), MONTH("1 " &amp; AY$6 &amp; " " &amp; MID($AV$3, 15, 4)) + 1, 0 ), 'Raw Data'!$AN:$AN,"&gt;" &amp;DATE(MID($AV$3, 15, 4), MONTH("1 " &amp; AY$6 &amp; " " &amp; MID($AV$3, 15, 4)), 0 ), 'Raw Data'!$J:$J, $A96, 'Raw Data'!$O:$O,""&amp;'Raw Data'!$B$1,'Raw Data'!$D:$D,"&lt;&gt;*ithdr*",'Raw Data'!$D:$D,"&lt;&gt;*ancel*",'Raw Data'!$P:$P,"--")
+
SUMIFS('Raw Data'!$X:$X, 'Raw Data'!$AN:$AN,"&lt;=" &amp;DATE(MID($AV$3, 15, 4), MONTH("1 " &amp; AY$6 &amp; " " &amp; MID($AV$3, 15, 4)) + 1, 0 ), 'Raw Data'!$AN:$AN,"&gt;" &amp;DATE(MID($AV$3, 15, 4), MONTH("1 " &amp; AY$6 &amp; " " &amp; MID($AV$3, 15, 4)), 0 ), 'Raw Data'!$J:$J, $A96, 'Raw Data'!$P:$P,""&amp;'Raw Data'!$B$1,'Raw Data'!$D:$D,"&lt;&gt;*ithdr*",'Raw Data'!$D:$D,"&lt;&gt;*ancel*")
+
SUMIFS('Raw Data'!$V:$V, 'Raw Data'!$AN:$AN,"&lt;=" &amp;DATE(MID($AV$3, 15, 4), MONTH("1 " &amp; AY$6 &amp; " " &amp; MID($AV$3, 15, 4)) + 1, 0 ), 'Raw Data'!$AN:$AN,"&gt;" &amp;DATE(MID($AV$3, 15, 4), MONTH("1 " &amp; AY$6 &amp; " " &amp; MID($AV$3, 15, 4)), 0 ), 'Raw Data'!$J:$J, $A96, 'Raw Data'!$O:$O,""&amp;'Raw Data'!$B$1,'Raw Data'!$D:$D,"&lt;&gt;*ithdr*",'Raw Data'!$D:$D,"&lt;&gt;*ancel*",'Raw Data'!$P:$P,"--")
+
SUMIFS('Raw Data'!$V:$V, 'Raw Data'!$AN:$AN,"&lt;=" &amp;DATE(MID($AV$3, 15, 4), MONTH("1 " &amp; AY$6 &amp; " " &amp; MID($AV$3, 15, 4)) + 1, 0 ), 'Raw Data'!$AN:$AN,"&gt;" &amp;DATE(MID($AV$3, 15, 4), MONTH("1 " &amp; AY$6 &amp; " " &amp; MID($AV$3, 15, 4)), 0 ), 'Raw Data'!$J:$J, $A96, 'Raw Data'!$P:$P,""&amp;'Raw Data'!$B$1,'Raw Data'!$D:$D,"&lt;&gt;*ithdr*",'Raw Data'!$D:$D,"&lt;&gt;*ancel*")</f>
        <v>0</v>
      </c>
      <c r="AZ106" s="73"/>
      <c r="BA106" s="73"/>
      <c r="BB106" s="77"/>
      <c r="BC106" s="113">
        <f>SUMIFS('Raw Data'!$AA:$AA, 'Raw Data'!$AN:$AN,"&lt;=" &amp;DATE(MID($AV$3, 15, 4), MONTH("1 " &amp; BC$6 &amp; " " &amp; MID($AV$3, 15, 4)) + 1, 0 ), 'Raw Data'!$AN:$AN,"&gt;" &amp;DATE(MID($AV$3, 15, 4), MONTH("1 " &amp; BC$6 &amp; " " &amp; MID($AV$3, 15, 4)), 0 ), 'Raw Data'!$J:$J, $A96, 'Raw Data'!$O:$O,""&amp;'Raw Data'!$B$1,'Raw Data'!$D:$D,"&lt;&gt;*ithdr*",'Raw Data'!$D:$D,"&lt;&gt;*ancel*",'Raw Data'!$P:$P,"--")
+
SUMIFS('Raw Data'!$AA:$AA, 'Raw Data'!$AN:$AN,"&lt;=" &amp;DATE(MID($AV$3, 15, 4), MONTH("1 " &amp; BC$6 &amp; " " &amp; MID($AV$3, 15, 4)) + 1, 0 ), 'Raw Data'!$AN:$AN,"&gt;" &amp;DATE(MID($AV$3, 15, 4), MONTH("1 " &amp; BC$6 &amp; " " &amp; MID($AV$3, 15, 4)), 0 ), 'Raw Data'!$J:$J, $A96, 'Raw Data'!$P:$P,""&amp;'Raw Data'!$B$1,'Raw Data'!$D:$D,"&lt;&gt;*ithdr*",'Raw Data'!$D:$D,"&lt;&gt;*ancel*")
+
SUMIFS('Raw Data'!$X:$X, 'Raw Data'!$AN:$AN,"&lt;=" &amp;DATE(MID($AV$3, 15, 4), MONTH("1 " &amp; BC$6 &amp; " " &amp; MID($AV$3, 15, 4)) + 1, 0 ), 'Raw Data'!$AN:$AN,"&gt;" &amp;DATE(MID($AV$3, 15, 4), MONTH("1 " &amp; BC$6 &amp; " " &amp; MID($AV$3, 15, 4)), 0 ), 'Raw Data'!$J:$J, $A96, 'Raw Data'!$O:$O,""&amp;'Raw Data'!$B$1,'Raw Data'!$D:$D,"&lt;&gt;*ithdr*",'Raw Data'!$D:$D,"&lt;&gt;*ancel*",'Raw Data'!$P:$P,"--")
+
SUMIFS('Raw Data'!$X:$X, 'Raw Data'!$AN:$AN,"&lt;=" &amp;DATE(MID($AV$3, 15, 4), MONTH("1 " &amp; BC$6 &amp; " " &amp; MID($AV$3, 15, 4)) + 1, 0 ), 'Raw Data'!$AN:$AN,"&gt;" &amp;DATE(MID($AV$3, 15, 4), MONTH("1 " &amp; BC$6 &amp; " " &amp; MID($AV$3, 15, 4)), 0 ), 'Raw Data'!$J:$J, $A96, 'Raw Data'!$P:$P,""&amp;'Raw Data'!$B$1,'Raw Data'!$D:$D,"&lt;&gt;*ithdr*",'Raw Data'!$D:$D,"&lt;&gt;*ancel*")
+
SUMIFS('Raw Data'!$V:$V, 'Raw Data'!$AN:$AN,"&lt;=" &amp;DATE(MID($AV$3, 15, 4), MONTH("1 " &amp; BC$6 &amp; " " &amp; MID($AV$3, 15, 4)) + 1, 0 ), 'Raw Data'!$AN:$AN,"&gt;" &amp;DATE(MID($AV$3, 15, 4), MONTH("1 " &amp; BC$6 &amp; " " &amp; MID($AV$3, 15, 4)), 0 ), 'Raw Data'!$J:$J, $A96, 'Raw Data'!$O:$O,""&amp;'Raw Data'!$B$1,'Raw Data'!$D:$D,"&lt;&gt;*ithdr*",'Raw Data'!$D:$D,"&lt;&gt;*ancel*",'Raw Data'!$P:$P,"--")
+
SUMIFS('Raw Data'!$V:$V, 'Raw Data'!$AN:$AN,"&lt;=" &amp;DATE(MID($AV$3, 15, 4), MONTH("1 " &amp; BC$6 &amp; " " &amp; MID($AV$3, 15, 4)) + 1, 0 ), 'Raw Data'!$AN:$AN,"&gt;" &amp;DATE(MID($AV$3, 15, 4), MONTH("1 " &amp; BC$6 &amp; " " &amp; MID($AV$3, 15, 4)), 0 ), 'Raw Data'!$J:$J, $A96, 'Raw Data'!$P:$P,""&amp;'Raw Data'!$B$1,'Raw Data'!$D:$D,"&lt;&gt;*ithdr*",'Raw Data'!$D:$D,"&lt;&gt;*ancel*")</f>
        <v>0</v>
      </c>
      <c r="BD106" s="73"/>
      <c r="BE106" s="73"/>
      <c r="BF106" s="77"/>
    </row>
    <row r="107" ht="12.75" customHeight="1">
      <c r="A107" s="75" t="s">
        <v>205</v>
      </c>
      <c r="B107" s="73"/>
      <c r="C107" s="73"/>
      <c r="D107" s="73"/>
      <c r="E107" s="73"/>
      <c r="F107" s="73"/>
      <c r="G107" s="73"/>
      <c r="H107" s="73"/>
      <c r="I107" s="73"/>
      <c r="J107" s="77"/>
      <c r="K107" s="94">
        <f>SUMIFS('Raw Data'!$AI:$AI, 'Raw Data'!$AN:$AN,"&lt;=" &amp;DATE(LEFT($AV$3, 4), MONTH("1 " &amp; K$6 &amp; " " &amp; LEFT($AV$3, 4)) + 1, 0 ), 'Raw Data'!$AN:$AN,"&gt;" &amp;DATE(LEFT($AV$3, 4), MONTH("1 " &amp; K$6 &amp; " " &amp; LEFT($AV$3, 4)), 0 ), 'Raw Data'!$J:$J, $A96, 'Raw Data'!$O:$O,""&amp;'Raw Data'!$B$1,'Raw Data'!$D:$D,"&lt;&gt;*ithdr*",'Raw Data'!$D:$D,"&lt;&gt;*ancel*",'Raw Data'!$P:$P,"--")
+
SUMIFS('Raw Data'!$AI:$AI, 'Raw Data'!$AN:$AN,"&lt;=" &amp;DATE(LEFT($AV$3, 4), MONTH("1 " &amp; K$6 &amp; " " &amp; LEFT($AV$3, 4)) + 1, 0 ), 'Raw Data'!$AN:$AN,"&gt;" &amp;DATE(LEFT($AV$3, 4), MONTH("1 " &amp; K$6 &amp; " " &amp; LEFT($AV$3, 4)), 0 ), 'Raw Data'!$J:$J, $A96, 'Raw Data'!$P:$P,""&amp;'Raw Data'!$B$1,'Raw Data'!$D:$D,"&lt;&gt;*ithdr*",'Raw Data'!$D:$D,"&lt;&gt;*ancel*")</f>
        <v>0</v>
      </c>
      <c r="L107" s="73"/>
      <c r="M107" s="73"/>
      <c r="N107" s="77"/>
      <c r="O107" s="94">
        <f>SUMIFS('Raw Data'!$AI:$AI, 'Raw Data'!$AN:$AN,"&lt;=" &amp;DATE(LEFT($AV$3, 4), MONTH("1 " &amp; O$6 &amp; " " &amp; LEFT($AV$3, 4)) + 1, 0 ), 'Raw Data'!$AN:$AN,"&gt;" &amp;DATE(LEFT($AV$3, 4), MONTH("1 " &amp; O$6 &amp; " " &amp; LEFT($AV$3, 4)), 0 ), 'Raw Data'!$J:$J, $A96, 'Raw Data'!$O:$O,""&amp;'Raw Data'!$B$1,'Raw Data'!$D:$D,"&lt;&gt;*ithdr*",'Raw Data'!$D:$D,"&lt;&gt;*ancel*",'Raw Data'!$P:$P,"--")
+
SUMIFS('Raw Data'!$AI:$AI, 'Raw Data'!$AN:$AN,"&lt;=" &amp;DATE(LEFT($AV$3, 4), MONTH("1 " &amp; O$6 &amp; " " &amp; LEFT($AV$3, 4)) + 1, 0 ), 'Raw Data'!$AN:$AN,"&gt;" &amp;DATE(LEFT($AV$3, 4), MONTH("1 " &amp; O$6 &amp; " " &amp; LEFT($AV$3, 4)), 0 ), 'Raw Data'!$J:$J, $A96, 'Raw Data'!$P:$P,""&amp;'Raw Data'!$B$1,'Raw Data'!$D:$D,"&lt;&gt;*ithdr*",'Raw Data'!$D:$D,"&lt;&gt;*ancel*")</f>
        <v>0</v>
      </c>
      <c r="P107" s="73"/>
      <c r="Q107" s="73"/>
      <c r="R107" s="77"/>
      <c r="S107" s="94">
        <f>SUMIFS('Raw Data'!$AI:$AI, 'Raw Data'!$AN:$AN,"&lt;=" &amp;DATE(LEFT($AV$3, 4), MONTH("1 " &amp; S$6 &amp; " " &amp; LEFT($AV$3, 4)) + 1, 0 ), 'Raw Data'!$AN:$AN,"&gt;" &amp;DATE(LEFT($AV$3, 4), MONTH("1 " &amp; S$6 &amp; " " &amp; LEFT($AV$3, 4)), 0 ), 'Raw Data'!$J:$J, $A96, 'Raw Data'!$O:$O,""&amp;'Raw Data'!$B$1,'Raw Data'!$D:$D,"&lt;&gt;*ithdr*",'Raw Data'!$D:$D,"&lt;&gt;*ancel*",'Raw Data'!$P:$P,"--")
+
SUMIFS('Raw Data'!$AI:$AI, 'Raw Data'!$AN:$AN,"&lt;=" &amp;DATE(LEFT($AV$3, 4), MONTH("1 " &amp; S$6 &amp; " " &amp; LEFT($AV$3, 4)) + 1, 0 ), 'Raw Data'!$AN:$AN,"&gt;" &amp;DATE(LEFT($AV$3, 4), MONTH("1 " &amp; S$6 &amp; " " &amp; LEFT($AV$3, 4)), 0 ), 'Raw Data'!$J:$J, $A96, 'Raw Data'!$P:$P,""&amp;'Raw Data'!$B$1,'Raw Data'!$D:$D,"&lt;&gt;*ithdr*",'Raw Data'!$D:$D,"&lt;&gt;*ancel*")</f>
        <v>0</v>
      </c>
      <c r="T107" s="73"/>
      <c r="U107" s="73"/>
      <c r="V107" s="77"/>
      <c r="W107" s="94">
        <f>SUMIFS('Raw Data'!$AI:$AI, 'Raw Data'!$AN:$AN,"&lt;=" &amp;DATE(LEFT($AV$3, 4), MONTH("1 " &amp; W$6 &amp; " " &amp; LEFT($AV$3, 4)) + 1, 0 ), 'Raw Data'!$AN:$AN,"&gt;" &amp;DATE(LEFT($AV$3, 4), MONTH("1 " &amp; W$6 &amp; " " &amp; LEFT($AV$3, 4)), 0 ), 'Raw Data'!$J:$J, $A96, 'Raw Data'!$O:$O,""&amp;'Raw Data'!$B$1,'Raw Data'!$D:$D,"&lt;&gt;*ithdr*",'Raw Data'!$D:$D,"&lt;&gt;*ancel*",'Raw Data'!$P:$P,"--")
+
SUMIFS('Raw Data'!$AI:$AI, 'Raw Data'!$AN:$AN,"&lt;=" &amp;DATE(LEFT($AV$3, 4), MONTH("1 " &amp; W$6 &amp; " " &amp; LEFT($AV$3, 4)) + 1, 0 ), 'Raw Data'!$AN:$AN,"&gt;" &amp;DATE(LEFT($AV$3, 4), MONTH("1 " &amp; W$6 &amp; " " &amp; LEFT($AV$3, 4)), 0 ), 'Raw Data'!$J:$J, $A96, 'Raw Data'!$P:$P,""&amp;'Raw Data'!$B$1,'Raw Data'!$D:$D,"&lt;&gt;*ithdr*",'Raw Data'!$D:$D,"&lt;&gt;*ancel*")</f>
        <v>0</v>
      </c>
      <c r="X107" s="73"/>
      <c r="Y107" s="73"/>
      <c r="Z107" s="77"/>
      <c r="AA107" s="94">
        <f>SUMIFS('Raw Data'!$AI:$AI, 'Raw Data'!$AN:$AN,"&lt;=" &amp;DATE(LEFT($AV$3, 4), MONTH("1 " &amp; AA$6 &amp; " " &amp; LEFT($AV$3, 4)) + 1, 0 ), 'Raw Data'!$AN:$AN,"&gt;" &amp;DATE(LEFT($AV$3, 4), MONTH("1 " &amp; AA$6 &amp; " " &amp; LEFT($AV$3, 4)), 0 ), 'Raw Data'!$J:$J, $A96, 'Raw Data'!$O:$O,""&amp;'Raw Data'!$B$1,'Raw Data'!$D:$D,"&lt;&gt;*ithdr*",'Raw Data'!$D:$D,"&lt;&gt;*ancel*",'Raw Data'!$P:$P,"--")
+
SUMIFS('Raw Data'!$AI:$AI, 'Raw Data'!$AN:$AN,"&lt;=" &amp;DATE(LEFT($AV$3, 4), MONTH("1 " &amp; AA$6 &amp; " " &amp; LEFT($AV$3, 4)) + 1, 0 ), 'Raw Data'!$AN:$AN,"&gt;" &amp;DATE(LEFT($AV$3, 4), MONTH("1 " &amp; AA$6 &amp; " " &amp; LEFT($AV$3, 4)), 0 ), 'Raw Data'!$J:$J, $A96, 'Raw Data'!$P:$P,""&amp;'Raw Data'!$B$1,'Raw Data'!$D:$D,"&lt;&gt;*ithdr*",'Raw Data'!$D:$D,"&lt;&gt;*ancel*")</f>
        <v>0</v>
      </c>
      <c r="AB107" s="73"/>
      <c r="AC107" s="73"/>
      <c r="AD107" s="77"/>
      <c r="AE107" s="94">
        <f>SUMIFS('Raw Data'!$AI:$AI, 'Raw Data'!$AN:$AN,"&lt;=" &amp;DATE(LEFT($AV$3, 4), MONTH("1 " &amp; AE$6 &amp; " " &amp; LEFT($AV$3, 4)) + 1, 0 ), 'Raw Data'!$AN:$AN,"&gt;" &amp;DATE(LEFT($AV$3, 4), MONTH("1 " &amp; AE$6 &amp; " " &amp; LEFT($AV$3, 4)), 0 ), 'Raw Data'!$J:$J, $A96, 'Raw Data'!$O:$O,""&amp;'Raw Data'!$B$1,'Raw Data'!$D:$D,"&lt;&gt;*ithdr*",'Raw Data'!$D:$D,"&lt;&gt;*ancel*",'Raw Data'!$P:$P,"--")
+
SUMIFS('Raw Data'!$AI:$AI, 'Raw Data'!$AN:$AN,"&lt;=" &amp;DATE(LEFT($AV$3, 4), MONTH("1 " &amp; AE$6 &amp; " " &amp; LEFT($AV$3, 4)) + 1, 0 ), 'Raw Data'!$AN:$AN,"&gt;" &amp;DATE(LEFT($AV$3, 4), MONTH("1 " &amp; AE$6 &amp; " " &amp; LEFT($AV$3, 4)), 0 ), 'Raw Data'!$J:$J, $A96, 'Raw Data'!$P:$P,""&amp;'Raw Data'!$B$1,'Raw Data'!$D:$D,"&lt;&gt;*ithdr*",'Raw Data'!$D:$D,"&lt;&gt;*ancel*")</f>
        <v>0</v>
      </c>
      <c r="AF107" s="73"/>
      <c r="AG107" s="73"/>
      <c r="AH107" s="77"/>
      <c r="AI107" s="94">
        <f>SUMIFS('Raw Data'!$AI:$AI, 'Raw Data'!$AN:$AN,"&lt;=" &amp;DATE(LEFT($AV$3, 4), MONTH("1 " &amp; AI$6 &amp; " " &amp; LEFT($AV$3, 4)) + 1, 0 ), 'Raw Data'!$AN:$AN,"&gt;" &amp;DATE(LEFT($AV$3, 4), MONTH("1 " &amp; AI$6 &amp; " " &amp; LEFT($AV$3, 4)), 0 ), 'Raw Data'!$J:$J, $A96, 'Raw Data'!$O:$O,""&amp;'Raw Data'!$B$1,'Raw Data'!$D:$D,"&lt;&gt;*ithdr*",'Raw Data'!$D:$D,"&lt;&gt;*ancel*",'Raw Data'!$P:$P,"--")
+
SUMIFS('Raw Data'!$AI:$AI, 'Raw Data'!$AN:$AN,"&lt;=" &amp;DATE(LEFT($AV$3, 4), MONTH("1 " &amp; AI$6 &amp; " " &amp; LEFT($AV$3, 4)) + 1, 0 ), 'Raw Data'!$AN:$AN,"&gt;" &amp;DATE(LEFT($AV$3, 4), MONTH("1 " &amp; AI$6 &amp; " " &amp; LEFT($AV$3, 4)), 0 ), 'Raw Data'!$J:$J, $A96, 'Raw Data'!$P:$P,""&amp;'Raw Data'!$B$1,'Raw Data'!$D:$D,"&lt;&gt;*ithdr*",'Raw Data'!$D:$D,"&lt;&gt;*ancel*")</f>
        <v>0</v>
      </c>
      <c r="AJ107" s="73"/>
      <c r="AK107" s="73"/>
      <c r="AL107" s="77"/>
      <c r="AM107" s="94">
        <f>SUMIFS('Raw Data'!$AI:$AI, 'Raw Data'!$AN:$AN,"&lt;=" &amp;DATE(LEFT($AV$3, 4), MONTH("1 " &amp; AM$6 &amp; " " &amp; LEFT($AV$3, 4)) + 1, 0 ), 'Raw Data'!$AN:$AN,"&gt;" &amp;DATE(LEFT($AV$3, 4), MONTH("1 " &amp; AM$6 &amp; " " &amp; LEFT($AV$3, 4)), 0 ), 'Raw Data'!$J:$J, $A96, 'Raw Data'!$O:$O,""&amp;'Raw Data'!$B$1,'Raw Data'!$D:$D,"&lt;&gt;*ithdr*",'Raw Data'!$D:$D,"&lt;&gt;*ancel*",'Raw Data'!$P:$P,"--")
+
SUMIFS('Raw Data'!$AI:$AI, 'Raw Data'!$AN:$AN,"&lt;=" &amp;DATE(LEFT($AV$3, 4), MONTH("1 " &amp; AM$6 &amp; " " &amp; LEFT($AV$3, 4)) + 1, 0 ), 'Raw Data'!$AN:$AN,"&gt;" &amp;DATE(LEFT($AV$3, 4), MONTH("1 " &amp; AM$6 &amp; " " &amp; LEFT($AV$3, 4)), 0 ), 'Raw Data'!$J:$J, $A96, 'Raw Data'!$P:$P,""&amp;'Raw Data'!$B$1,'Raw Data'!$D:$D,"&lt;&gt;*ithdr*",'Raw Data'!$D:$D,"&lt;&gt;*ancel*")</f>
        <v>0</v>
      </c>
      <c r="AN107" s="73"/>
      <c r="AO107" s="73"/>
      <c r="AP107" s="77"/>
      <c r="AQ107" s="94">
        <f>SUMIFS('Raw Data'!$AI:$AI, 'Raw Data'!$AN:$AN,"&lt;=" &amp;DATE(LEFT($AV$3, 4), MONTH("1 " &amp; AQ$6 &amp; " " &amp; LEFT($AV$3, 4)) + 1, 0 ), 'Raw Data'!$AN:$AN,"&gt;" &amp;DATE(LEFT($AV$3, 4), MONTH("1 " &amp; AQ$6 &amp; " " &amp; LEFT($AV$3, 4)), 0 ), 'Raw Data'!$J:$J, $A96, 'Raw Data'!$O:$O,""&amp;'Raw Data'!$B$1,'Raw Data'!$D:$D,"&lt;&gt;*ithdr*",'Raw Data'!$D:$D,"&lt;&gt;*ancel*",'Raw Data'!$P:$P,"--")
+
SUMIFS('Raw Data'!$AI:$AI, 'Raw Data'!$AN:$AN,"&lt;=" &amp;DATE(LEFT($AV$3, 4), MONTH("1 " &amp; AQ$6 &amp; " " &amp; LEFT($AV$3, 4)) + 1, 0 ), 'Raw Data'!$AN:$AN,"&gt;" &amp;DATE(LEFT($AV$3, 4), MONTH("1 " &amp; AQ$6 &amp; " " &amp; LEFT($AV$3, 4)), 0 ), 'Raw Data'!$J:$J, $A96, 'Raw Data'!$P:$P,""&amp;'Raw Data'!$B$1,'Raw Data'!$D:$D,"&lt;&gt;*ithdr*",'Raw Data'!$D:$D,"&lt;&gt;*ancel*")</f>
        <v>0</v>
      </c>
      <c r="AR107" s="73"/>
      <c r="AS107" s="73"/>
      <c r="AT107" s="77"/>
      <c r="AU107" s="94">
        <f>SUMIFS('Raw Data'!$AI:$AI, 'Raw Data'!$AN:$AN,"&lt;=" &amp;DATE(MID($AV$3, 15, 4), MONTH("1 " &amp; AU$6 &amp; " " &amp; MID($AV$3, 15, 4)) + 1, 0 ), 'Raw Data'!$AN:$AN,"&gt;" &amp;DATE(MID($AV$3, 15, 4), MONTH("1 " &amp; AU$6 &amp; " " &amp; MID($AV$3, 15, 4)), 0 ), 'Raw Data'!$J:$J, $A96, 'Raw Data'!$O:$O,""&amp;'Raw Data'!$B$1,'Raw Data'!$D:$D,"&lt;&gt;*ithdr*",'Raw Data'!$D:$D,"&lt;&gt;*ancel*",'Raw Data'!$P:$P,"--")
+
SUMIFS('Raw Data'!$AI:$AI, 'Raw Data'!$AN:$AN,"&lt;=" &amp;DATE(MID($AV$3, 15, 4), MONTH("1 " &amp; AU$6 &amp; " " &amp; MID($AV$3, 15, 4)) + 1, 0 ), 'Raw Data'!$AN:$AN,"&gt;" &amp;DATE(MID($AV$3, 15, 4), MONTH("1 " &amp; AU$6 &amp; " " &amp; MID($AV$3, 15, 4)), 0 ), 'Raw Data'!$J:$J, $A96, 'Raw Data'!$P:$P,""&amp;'Raw Data'!$B$1,'Raw Data'!$D:$D,"&lt;&gt;*ithdr*",'Raw Data'!$D:$D,"&lt;&gt;*ancel*")</f>
        <v>0</v>
      </c>
      <c r="AV107" s="73"/>
      <c r="AW107" s="73"/>
      <c r="AX107" s="77"/>
      <c r="AY107" s="94">
        <f>SUMIFS('Raw Data'!$AI:$AI, 'Raw Data'!$AN:$AN,"&lt;=" &amp;DATE(MID($AV$3, 15, 4), MONTH("1 " &amp; AY$6 &amp; " " &amp; MID($AV$3, 15, 4)) + 1, 0 ), 'Raw Data'!$AN:$AN,"&gt;" &amp;DATE(MID($AV$3, 15, 4), MONTH("1 " &amp; AY$6 &amp; " " &amp; MID($AV$3, 15, 4)), 0 ), 'Raw Data'!$J:$J, $A96, 'Raw Data'!$O:$O,""&amp;'Raw Data'!$B$1,'Raw Data'!$D:$D,"&lt;&gt;*ithdr*",'Raw Data'!$D:$D,"&lt;&gt;*ancel*",'Raw Data'!$P:$P,"--")
+
SUMIFS('Raw Data'!$AI:$AI, 'Raw Data'!$AN:$AN,"&lt;=" &amp;DATE(MID($AV$3, 15, 4), MONTH("1 " &amp; AY$6 &amp; " " &amp; MID($AV$3, 15, 4)) + 1, 0 ), 'Raw Data'!$AN:$AN,"&gt;" &amp;DATE(MID($AV$3, 15, 4), MONTH("1 " &amp; AY$6 &amp; " " &amp; MID($AV$3, 15, 4)), 0 ), 'Raw Data'!$J:$J, $A96, 'Raw Data'!$P:$P,""&amp;'Raw Data'!$B$1,'Raw Data'!$D:$D,"&lt;&gt;*ithdr*",'Raw Data'!$D:$D,"&lt;&gt;*ancel*")</f>
        <v>0</v>
      </c>
      <c r="AZ107" s="73"/>
      <c r="BA107" s="73"/>
      <c r="BB107" s="77"/>
      <c r="BC107" s="94">
        <f>SUMIFS('Raw Data'!$AI:$AI, 'Raw Data'!$AN:$AN,"&lt;=" &amp;DATE(MID($AV$3, 15, 4), MONTH("1 " &amp; BC$6 &amp; " " &amp; MID($AV$3, 15, 4)) + 1, 0 ), 'Raw Data'!$AN:$AN,"&gt;" &amp;DATE(MID($AV$3, 15, 4), MONTH("1 " &amp; BC$6 &amp; " " &amp; MID($AV$3, 15, 4)), 0 ), 'Raw Data'!$J:$J, $A96, 'Raw Data'!$O:$O,""&amp;'Raw Data'!$B$1,'Raw Data'!$D:$D,"&lt;&gt;*ithdr*",'Raw Data'!$D:$D,"&lt;&gt;*ancel*",'Raw Data'!$P:$P,"--")
+
SUMIFS('Raw Data'!$AI:$AI, 'Raw Data'!$AN:$AN,"&lt;=" &amp;DATE(MID($AV$3, 15, 4), MONTH("1 " &amp; BC$6 &amp; " " &amp; MID($AV$3, 15, 4)) + 1, 0 ), 'Raw Data'!$AN:$AN,"&gt;" &amp;DATE(MID($AV$3, 15, 4), MONTH("1 " &amp; BC$6 &amp; " " &amp; MID($AV$3, 15, 4)), 0 ), 'Raw Data'!$J:$J, $A96, 'Raw Data'!$P:$P,""&amp;'Raw Data'!$B$1,'Raw Data'!$D:$D,"&lt;&gt;*ithdr*",'Raw Data'!$D:$D,"&lt;&gt;*ancel*")</f>
        <v>0</v>
      </c>
      <c r="BD107" s="73"/>
      <c r="BE107" s="73"/>
      <c r="BF107" s="77"/>
    </row>
    <row r="108" ht="12.75" customHeight="1">
      <c r="A108" s="114" t="s">
        <v>206</v>
      </c>
      <c r="B108" s="73"/>
      <c r="C108" s="73"/>
      <c r="D108" s="73"/>
      <c r="E108" s="73"/>
      <c r="F108" s="73"/>
      <c r="G108" s="73"/>
      <c r="H108" s="73"/>
      <c r="I108" s="73"/>
      <c r="J108" s="77"/>
      <c r="K108" s="94">
        <f>SUMIFS('Raw Data'!$AI:$AI, 'Raw Data'!$AN:$AN,"&lt;=" &amp;DATE(LEFT($AV$3, 4), MONTH("1 " &amp; K$6 &amp; " " &amp; LEFT($AV$3, 4)) + 1, 0 ), 'Raw Data'!$AN:$AN,"&gt;" &amp;DATE(LEFT($AV$3, 4), MONTH("1 " &amp; K$6 &amp; " " &amp; LEFT($AV$3, 4)), 0 ), 'Raw Data'!$J:$J, $A96, 'Raw Data'!$H:$H, "Ear*", 'Raw Data'!$O:$O,""&amp;'Raw Data'!$B$1,'Raw Data'!$D:$D,"&lt;&gt;*ithdr*",'Raw Data'!$D:$D,"&lt;&gt;*ancel*",'Raw Data'!$P:$P,"--")
+
SUMIFS('Raw Data'!$AI:$AI, 'Raw Data'!$AN:$AN,"&lt;=" &amp;DATE(LEFT($AV$3, 4), MONTH("1 " &amp; K$6 &amp; " " &amp; LEFT($AV$3, 4)) + 1, 0 ), 'Raw Data'!$AN:$AN,"&gt;" &amp;DATE(LEFT($AV$3, 4), MONTH("1 " &amp; K$6 &amp; " " &amp; LEFT($AV$3, 4)), 0 ), 'Raw Data'!$J:$J, $A96, 'Raw Data'!$H:$H, "Ear*", 'Raw Data'!$P:$P,""&amp;'Raw Data'!$B$1,'Raw Data'!$D:$D,"&lt;&gt;*ithdr*",'Raw Data'!$D:$D,"&lt;&gt;*ancel*")</f>
        <v>0</v>
      </c>
      <c r="L108" s="73"/>
      <c r="M108" s="73"/>
      <c r="N108" s="77"/>
      <c r="O108" s="94">
        <f>SUMIFS('Raw Data'!$AI:$AI, 'Raw Data'!$AN:$AN,"&lt;=" &amp;DATE(LEFT($AV$3, 4), MONTH("1 " &amp; O$6 &amp; " " &amp; LEFT($AV$3, 4)) + 1, 0 ), 'Raw Data'!$AN:$AN,"&gt;" &amp;DATE(LEFT($AV$3, 4), MONTH("1 " &amp; O$6 &amp; " " &amp; LEFT($AV$3, 4)), 0 ), 'Raw Data'!$J:$J, $A96, 'Raw Data'!$H:$H, "Ear*", 'Raw Data'!$O:$O,""&amp;'Raw Data'!$B$1,'Raw Data'!$D:$D,"&lt;&gt;*ithdr*",'Raw Data'!$D:$D,"&lt;&gt;*ancel*",'Raw Data'!$P:$P,"--")
+
SUMIFS('Raw Data'!$AI:$AI, 'Raw Data'!$AN:$AN,"&lt;=" &amp;DATE(LEFT($AV$3, 4), MONTH("1 " &amp; O$6 &amp; " " &amp; LEFT($AV$3, 4)) + 1, 0 ), 'Raw Data'!$AN:$AN,"&gt;" &amp;DATE(LEFT($AV$3, 4), MONTH("1 " &amp; O$6 &amp; " " &amp; LEFT($AV$3, 4)), 0 ), 'Raw Data'!$J:$J, $A96, 'Raw Data'!$H:$H, "Ear*", 'Raw Data'!$P:$P,""&amp;'Raw Data'!$B$1,'Raw Data'!$D:$D,"&lt;&gt;*ithdr*",'Raw Data'!$D:$D,"&lt;&gt;*ancel*")</f>
        <v>0</v>
      </c>
      <c r="P108" s="73"/>
      <c r="Q108" s="73"/>
      <c r="R108" s="77"/>
      <c r="S108" s="94">
        <f>SUMIFS('Raw Data'!$AI:$AI, 'Raw Data'!$AN:$AN,"&lt;=" &amp;DATE(LEFT($AV$3, 4), MONTH("1 " &amp; S$6 &amp; " " &amp; LEFT($AV$3, 4)) + 1, 0 ), 'Raw Data'!$AN:$AN,"&gt;" &amp;DATE(LEFT($AV$3, 4), MONTH("1 " &amp; S$6 &amp; " " &amp; LEFT($AV$3, 4)), 0 ), 'Raw Data'!$J:$J, $A96, 'Raw Data'!$H:$H, "Ear*", 'Raw Data'!$O:$O,""&amp;'Raw Data'!$B$1,'Raw Data'!$D:$D,"&lt;&gt;*ithdr*",'Raw Data'!$D:$D,"&lt;&gt;*ancel*",'Raw Data'!$P:$P,"--")
+
SUMIFS('Raw Data'!$AI:$AI, 'Raw Data'!$AN:$AN,"&lt;=" &amp;DATE(LEFT($AV$3, 4), MONTH("1 " &amp; S$6 &amp; " " &amp; LEFT($AV$3, 4)) + 1, 0 ), 'Raw Data'!$AN:$AN,"&gt;" &amp;DATE(LEFT($AV$3, 4), MONTH("1 " &amp; S$6 &amp; " " &amp; LEFT($AV$3, 4)), 0 ), 'Raw Data'!$J:$J, $A96, 'Raw Data'!$H:$H, "Ear*", 'Raw Data'!$P:$P,""&amp;'Raw Data'!$B$1,'Raw Data'!$D:$D,"&lt;&gt;*ithdr*",'Raw Data'!$D:$D,"&lt;&gt;*ancel*")</f>
        <v>0</v>
      </c>
      <c r="T108" s="73"/>
      <c r="U108" s="73"/>
      <c r="V108" s="77"/>
      <c r="W108" s="94">
        <f>SUMIFS('Raw Data'!$AI:$AI, 'Raw Data'!$AN:$AN,"&lt;=" &amp;DATE(LEFT($AV$3, 4), MONTH("1 " &amp; W$6 &amp; " " &amp; LEFT($AV$3, 4)) + 1, 0 ), 'Raw Data'!$AN:$AN,"&gt;" &amp;DATE(LEFT($AV$3, 4), MONTH("1 " &amp; W$6 &amp; " " &amp; LEFT($AV$3, 4)), 0 ), 'Raw Data'!$J:$J, $A96, 'Raw Data'!$H:$H, "Ear*", 'Raw Data'!$O:$O,""&amp;'Raw Data'!$B$1,'Raw Data'!$D:$D,"&lt;&gt;*ithdr*",'Raw Data'!$D:$D,"&lt;&gt;*ancel*",'Raw Data'!$P:$P,"--")
+
SUMIFS('Raw Data'!$AI:$AI, 'Raw Data'!$AN:$AN,"&lt;=" &amp;DATE(LEFT($AV$3, 4), MONTH("1 " &amp; W$6 &amp; " " &amp; LEFT($AV$3, 4)) + 1, 0 ), 'Raw Data'!$AN:$AN,"&gt;" &amp;DATE(LEFT($AV$3, 4), MONTH("1 " &amp; W$6 &amp; " " &amp; LEFT($AV$3, 4)), 0 ), 'Raw Data'!$J:$J, $A96, 'Raw Data'!$H:$H, "Ear*", 'Raw Data'!$P:$P,""&amp;'Raw Data'!$B$1,'Raw Data'!$D:$D,"&lt;&gt;*ithdr*",'Raw Data'!$D:$D,"&lt;&gt;*ancel*")</f>
        <v>0</v>
      </c>
      <c r="X108" s="73"/>
      <c r="Y108" s="73"/>
      <c r="Z108" s="77"/>
      <c r="AA108" s="94">
        <f>SUMIFS('Raw Data'!$AI:$AI, 'Raw Data'!$AN:$AN,"&lt;=" &amp;DATE(LEFT($AV$3, 4), MONTH("1 " &amp; AA$6 &amp; " " &amp; LEFT($AV$3, 4)) + 1, 0 ), 'Raw Data'!$AN:$AN,"&gt;" &amp;DATE(LEFT($AV$3, 4), MONTH("1 " &amp; AA$6 &amp; " " &amp; LEFT($AV$3, 4)), 0 ), 'Raw Data'!$J:$J, $A96, 'Raw Data'!$H:$H, "Ear*", 'Raw Data'!$O:$O,""&amp;'Raw Data'!$B$1,'Raw Data'!$D:$D,"&lt;&gt;*ithdr*",'Raw Data'!$D:$D,"&lt;&gt;*ancel*",'Raw Data'!$P:$P,"--")
+
SUMIFS('Raw Data'!$AI:$AI, 'Raw Data'!$AN:$AN,"&lt;=" &amp;DATE(LEFT($AV$3, 4), MONTH("1 " &amp; AA$6 &amp; " " &amp; LEFT($AV$3, 4)) + 1, 0 ), 'Raw Data'!$AN:$AN,"&gt;" &amp;DATE(LEFT($AV$3, 4), MONTH("1 " &amp; AA$6 &amp; " " &amp; LEFT($AV$3, 4)), 0 ), 'Raw Data'!$J:$J, $A96, 'Raw Data'!$H:$H, "Ear*", 'Raw Data'!$P:$P,""&amp;'Raw Data'!$B$1,'Raw Data'!$D:$D,"&lt;&gt;*ithdr*",'Raw Data'!$D:$D,"&lt;&gt;*ancel*")</f>
        <v>0</v>
      </c>
      <c r="AB108" s="73"/>
      <c r="AC108" s="73"/>
      <c r="AD108" s="77"/>
      <c r="AE108" s="94">
        <f>SUMIFS('Raw Data'!$AI:$AI, 'Raw Data'!$AN:$AN,"&lt;=" &amp;DATE(LEFT($AV$3, 4), MONTH("1 " &amp; AE$6 &amp; " " &amp; LEFT($AV$3, 4)) + 1, 0 ), 'Raw Data'!$AN:$AN,"&gt;" &amp;DATE(LEFT($AV$3, 4), MONTH("1 " &amp; AE$6 &amp; " " &amp; LEFT($AV$3, 4)), 0 ), 'Raw Data'!$J:$J, $A96, 'Raw Data'!$H:$H, "Ear*", 'Raw Data'!$O:$O,""&amp;'Raw Data'!$B$1,'Raw Data'!$D:$D,"&lt;&gt;*ithdr*",'Raw Data'!$D:$D,"&lt;&gt;*ancel*",'Raw Data'!$P:$P,"--")
+
SUMIFS('Raw Data'!$AI:$AI, 'Raw Data'!$AN:$AN,"&lt;=" &amp;DATE(LEFT($AV$3, 4), MONTH("1 " &amp; AE$6 &amp; " " &amp; LEFT($AV$3, 4)) + 1, 0 ), 'Raw Data'!$AN:$AN,"&gt;" &amp;DATE(LEFT($AV$3, 4), MONTH("1 " &amp; AE$6 &amp; " " &amp; LEFT($AV$3, 4)), 0 ), 'Raw Data'!$J:$J, $A96, 'Raw Data'!$H:$H, "Ear*", 'Raw Data'!$P:$P,""&amp;'Raw Data'!$B$1,'Raw Data'!$D:$D,"&lt;&gt;*ithdr*",'Raw Data'!$D:$D,"&lt;&gt;*ancel*")</f>
        <v>0</v>
      </c>
      <c r="AF108" s="73"/>
      <c r="AG108" s="73"/>
      <c r="AH108" s="77"/>
      <c r="AI108" s="94">
        <f>SUMIFS('Raw Data'!$AI:$AI, 'Raw Data'!$AN:$AN,"&lt;=" &amp;DATE(LEFT($AV$3, 4), MONTH("1 " &amp; AI$6 &amp; " " &amp; LEFT($AV$3, 4)) + 1, 0 ), 'Raw Data'!$AN:$AN,"&gt;" &amp;DATE(LEFT($AV$3, 4), MONTH("1 " &amp; AI$6 &amp; " " &amp; LEFT($AV$3, 4)), 0 ), 'Raw Data'!$J:$J, $A96, 'Raw Data'!$H:$H, "Ear*", 'Raw Data'!$O:$O,""&amp;'Raw Data'!$B$1,'Raw Data'!$D:$D,"&lt;&gt;*ithdr*",'Raw Data'!$D:$D,"&lt;&gt;*ancel*",'Raw Data'!$P:$P,"--")
+
SUMIFS('Raw Data'!$AI:$AI, 'Raw Data'!$AN:$AN,"&lt;=" &amp;DATE(LEFT($AV$3, 4), MONTH("1 " &amp; AI$6 &amp; " " &amp; LEFT($AV$3, 4)) + 1, 0 ), 'Raw Data'!$AN:$AN,"&gt;" &amp;DATE(LEFT($AV$3, 4), MONTH("1 " &amp; AI$6 &amp; " " &amp; LEFT($AV$3, 4)), 0 ), 'Raw Data'!$J:$J, $A96, 'Raw Data'!$H:$H, "Ear*", 'Raw Data'!$P:$P,""&amp;'Raw Data'!$B$1,'Raw Data'!$D:$D,"&lt;&gt;*ithdr*",'Raw Data'!$D:$D,"&lt;&gt;*ancel*")</f>
        <v>0</v>
      </c>
      <c r="AJ108" s="73"/>
      <c r="AK108" s="73"/>
      <c r="AL108" s="77"/>
      <c r="AM108" s="94">
        <f>SUMIFS('Raw Data'!$AI:$AI, 'Raw Data'!$AN:$AN,"&lt;=" &amp;DATE(LEFT($AV$3, 4), MONTH("1 " &amp; AM$6 &amp; " " &amp; LEFT($AV$3, 4)) + 1, 0 ), 'Raw Data'!$AN:$AN,"&gt;" &amp;DATE(LEFT($AV$3, 4), MONTH("1 " &amp; AM$6 &amp; " " &amp; LEFT($AV$3, 4)), 0 ), 'Raw Data'!$J:$J, $A96, 'Raw Data'!$H:$H, "Ear*", 'Raw Data'!$O:$O,""&amp;'Raw Data'!$B$1,'Raw Data'!$D:$D,"&lt;&gt;*ithdr*",'Raw Data'!$D:$D,"&lt;&gt;*ancel*",'Raw Data'!$P:$P,"--")
+
SUMIFS('Raw Data'!$AI:$AI, 'Raw Data'!$AN:$AN,"&lt;=" &amp;DATE(LEFT($AV$3, 4), MONTH("1 " &amp; AM$6 &amp; " " &amp; LEFT($AV$3, 4)) + 1, 0 ), 'Raw Data'!$AN:$AN,"&gt;" &amp;DATE(LEFT($AV$3, 4), MONTH("1 " &amp; AM$6 &amp; " " &amp; LEFT($AV$3, 4)), 0 ), 'Raw Data'!$J:$J, $A96, 'Raw Data'!$H:$H, "Ear*", 'Raw Data'!$P:$P,""&amp;'Raw Data'!$B$1,'Raw Data'!$D:$D,"&lt;&gt;*ithdr*",'Raw Data'!$D:$D,"&lt;&gt;*ancel*")</f>
        <v>0</v>
      </c>
      <c r="AN108" s="73"/>
      <c r="AO108" s="73"/>
      <c r="AP108" s="77"/>
      <c r="AQ108" s="94">
        <f>SUMIFS('Raw Data'!$AI:$AI, 'Raw Data'!$AN:$AN,"&lt;=" &amp;DATE(LEFT($AV$3, 4), MONTH("1 " &amp; AQ$6 &amp; " " &amp; LEFT($AV$3, 4)) + 1, 0 ), 'Raw Data'!$AN:$AN,"&gt;" &amp;DATE(LEFT($AV$3, 4), MONTH("1 " &amp; AQ$6 &amp; " " &amp; LEFT($AV$3, 4)), 0 ), 'Raw Data'!$J:$J, $A96, 'Raw Data'!$H:$H, "Ear*", 'Raw Data'!$O:$O,""&amp;'Raw Data'!$B$1,'Raw Data'!$D:$D,"&lt;&gt;*ithdr*",'Raw Data'!$D:$D,"&lt;&gt;*ancel*",'Raw Data'!$P:$P,"--")
+
SUMIFS('Raw Data'!$AI:$AI, 'Raw Data'!$AN:$AN,"&lt;=" &amp;DATE(LEFT($AV$3, 4), MONTH("1 " &amp; AQ$6 &amp; " " &amp; LEFT($AV$3, 4)) + 1, 0 ), 'Raw Data'!$AN:$AN,"&gt;" &amp;DATE(LEFT($AV$3, 4), MONTH("1 " &amp; AQ$6 &amp; " " &amp; LEFT($AV$3, 4)), 0 ), 'Raw Data'!$J:$J, $A96, 'Raw Data'!$H:$H, "Ear*", 'Raw Data'!$P:$P,""&amp;'Raw Data'!$B$1,'Raw Data'!$D:$D,"&lt;&gt;*ithdr*",'Raw Data'!$D:$D,"&lt;&gt;*ancel*")</f>
        <v>0</v>
      </c>
      <c r="AR108" s="73"/>
      <c r="AS108" s="73"/>
      <c r="AT108" s="77"/>
      <c r="AU108" s="94">
        <f>SUMIFS('Raw Data'!$AI:$AI, 'Raw Data'!$AN:$AN,"&lt;=" &amp;DATE(MID($AV$3, 15, 4), MONTH("1 " &amp; AU$6 &amp; " " &amp; MID($AV$3, 15, 4)) + 1, 0 ), 'Raw Data'!$AN:$AN,"&gt;" &amp;DATE(MID($AV$3, 15, 4), MONTH("1 " &amp; AU$6 &amp; " " &amp; MID($AV$3, 15, 4)), 0 ), 'Raw Data'!$J:$J, $A96, 'Raw Data'!$H:$H, "Ear*", 'Raw Data'!$O:$O,""&amp;'Raw Data'!$B$1,'Raw Data'!$D:$D,"&lt;&gt;*ithdr*",'Raw Data'!$D:$D,"&lt;&gt;*ancel*",'Raw Data'!$P:$P,"--")
+
SUMIFS('Raw Data'!$AI:$AI, 'Raw Data'!$AN:$AN,"&lt;=" &amp;DATE(MID($AV$3, 15, 4), MONTH("1 " &amp; AU$6 &amp; " " &amp; MID($AV$3, 15, 4)) + 1, 0 ), 'Raw Data'!$AN:$AN,"&gt;" &amp;DATE(MID($AV$3, 15, 4), MONTH("1 " &amp; AU$6 &amp; " " &amp; MID($AV$3, 15, 4)), 0 ), 'Raw Data'!$J:$J, $A96, 'Raw Data'!$H:$H, "Ear*", 'Raw Data'!$P:$P,""&amp;'Raw Data'!$B$1,'Raw Data'!$D:$D,"&lt;&gt;*ithdr*",'Raw Data'!$D:$D,"&lt;&gt;*ancel*")</f>
        <v>0</v>
      </c>
      <c r="AV108" s="73"/>
      <c r="AW108" s="73"/>
      <c r="AX108" s="77"/>
      <c r="AY108" s="94">
        <f>SUMIFS('Raw Data'!$AI:$AI, 'Raw Data'!$AN:$AN,"&lt;=" &amp;DATE(MID($AV$3, 15, 4), MONTH("1 " &amp; AY$6 &amp; " " &amp; MID($AV$3, 15, 4)) + 1, 0 ), 'Raw Data'!$AN:$AN,"&gt;" &amp;DATE(MID($AV$3, 15, 4), MONTH("1 " &amp; AY$6 &amp; " " &amp; MID($AV$3, 15, 4)), 0 ), 'Raw Data'!$J:$J, $A96, 'Raw Data'!$H:$H, "Ear*", 'Raw Data'!$O:$O,""&amp;'Raw Data'!$B$1,'Raw Data'!$D:$D,"&lt;&gt;*ithdr*",'Raw Data'!$D:$D,"&lt;&gt;*ancel*",'Raw Data'!$P:$P,"--")
+
SUMIFS('Raw Data'!$AI:$AI, 'Raw Data'!$AN:$AN,"&lt;=" &amp;DATE(MID($AV$3, 15, 4), MONTH("1 " &amp; AY$6 &amp; " " &amp; MID($AV$3, 15, 4)) + 1, 0 ), 'Raw Data'!$AN:$AN,"&gt;" &amp;DATE(MID($AV$3, 15, 4), MONTH("1 " &amp; AY$6 &amp; " " &amp; MID($AV$3, 15, 4)), 0 ), 'Raw Data'!$J:$J, $A96, 'Raw Data'!$H:$H, "Ear*", 'Raw Data'!$P:$P,""&amp;'Raw Data'!$B$1,'Raw Data'!$D:$D,"&lt;&gt;*ithdr*",'Raw Data'!$D:$D,"&lt;&gt;*ancel*")</f>
        <v>0</v>
      </c>
      <c r="AZ108" s="73"/>
      <c r="BA108" s="73"/>
      <c r="BB108" s="77"/>
      <c r="BC108" s="94">
        <f>SUMIFS('Raw Data'!$AI:$AI, 'Raw Data'!$AN:$AN,"&lt;=" &amp;DATE(MID($AV$3, 15, 4), MONTH("1 " &amp; BC$6 &amp; " " &amp; MID($AV$3, 15, 4)) + 1, 0 ), 'Raw Data'!$AN:$AN,"&gt;" &amp;DATE(MID($AV$3, 15, 4), MONTH("1 " &amp; BC$6 &amp; " " &amp; MID($AV$3, 15, 4)), 0 ), 'Raw Data'!$J:$J, $A96, 'Raw Data'!$H:$H, "Ear*", 'Raw Data'!$O:$O,""&amp;'Raw Data'!$B$1,'Raw Data'!$D:$D,"&lt;&gt;*ithdr*",'Raw Data'!$D:$D,"&lt;&gt;*ancel*",'Raw Data'!$P:$P,"--")
+
SUMIFS('Raw Data'!$AI:$AI, 'Raw Data'!$AN:$AN,"&lt;=" &amp;DATE(MID($AV$3, 15, 4), MONTH("1 " &amp; BC$6 &amp; " " &amp; MID($AV$3, 15, 4)) + 1, 0 ), 'Raw Data'!$AN:$AN,"&gt;" &amp;DATE(MID($AV$3, 15, 4), MONTH("1 " &amp; BC$6 &amp; " " &amp; MID($AV$3, 15, 4)), 0 ), 'Raw Data'!$J:$J, $A96, 'Raw Data'!$H:$H, "Ear*", 'Raw Data'!$P:$P,""&amp;'Raw Data'!$B$1,'Raw Data'!$D:$D,"&lt;&gt;*ithdr*",'Raw Data'!$D:$D,"&lt;&gt;*ancel*")</f>
        <v>0</v>
      </c>
      <c r="BD108" s="73"/>
      <c r="BE108" s="73"/>
      <c r="BF108" s="77"/>
    </row>
    <row r="109" ht="12.75" customHeight="1">
      <c r="A109" s="114" t="s">
        <v>207</v>
      </c>
      <c r="B109" s="73"/>
      <c r="C109" s="73"/>
      <c r="D109" s="73"/>
      <c r="E109" s="73"/>
      <c r="F109" s="73"/>
      <c r="G109" s="73"/>
      <c r="H109" s="73"/>
      <c r="I109" s="73"/>
      <c r="J109" s="77"/>
      <c r="K109" s="94">
        <f>SUMIFS('Raw Data'!$AI:$AI, 'Raw Data'!$AN:$AN,"&lt;=" &amp;DATE(LEFT($AV$3, 4), MONTH("1 " &amp; K$6 &amp; " " &amp; LEFT($AV$3, 4)) + 1, 0 ), 'Raw Data'!$AN:$AN,"&gt;" &amp;DATE(LEFT($AV$3, 4), MONTH("1 " &amp; K$6 &amp; " " &amp; LEFT($AV$3, 4)), 0 ), 'Raw Data'!$J:$J, $A96, 'Raw Data'!$H:$H, "Non*", 'Raw Data'!$O:$O,""&amp;'Raw Data'!$B$1,'Raw Data'!$D:$D,"&lt;&gt;*ithdr*",'Raw Data'!$D:$D,"&lt;&gt;*ancel*",'Raw Data'!$P:$P,"--")
+
SUMIFS('Raw Data'!$AI:$AI, 'Raw Data'!$AN:$AN,"&lt;=" &amp;DATE(LEFT($AV$3, 4), MONTH("1 " &amp; K$6 &amp; " " &amp; LEFT($AV$3, 4)) + 1, 0 ), 'Raw Data'!$AN:$AN,"&gt;" &amp;DATE(LEFT($AV$3, 4), MONTH("1 " &amp; K$6 &amp; " " &amp; LEFT($AV$3, 4)), 0 ), 'Raw Data'!$J:$J, $A96, 'Raw Data'!$H:$H, "Non*", 'Raw Data'!$P:$P,""&amp;'Raw Data'!$B$1,'Raw Data'!$D:$D,"&lt;&gt;*ithdr*",'Raw Data'!$D:$D,"&lt;&gt;*ancel*")</f>
        <v>0</v>
      </c>
      <c r="L109" s="73"/>
      <c r="M109" s="73"/>
      <c r="N109" s="77"/>
      <c r="O109" s="94">
        <f>SUMIFS('Raw Data'!$AI:$AI, 'Raw Data'!$AN:$AN,"&lt;=" &amp;DATE(LEFT($AV$3, 4), MONTH("1 " &amp; O$6 &amp; " " &amp; LEFT($AV$3, 4)) + 1, 0 ), 'Raw Data'!$AN:$AN,"&gt;" &amp;DATE(LEFT($AV$3, 4), MONTH("1 " &amp; O$6 &amp; " " &amp; LEFT($AV$3, 4)), 0 ), 'Raw Data'!$J:$J, $A96, 'Raw Data'!$H:$H, "Non*", 'Raw Data'!$O:$O,""&amp;'Raw Data'!$B$1,'Raw Data'!$D:$D,"&lt;&gt;*ithdr*",'Raw Data'!$D:$D,"&lt;&gt;*ancel*",'Raw Data'!$P:$P,"--")
+
SUMIFS('Raw Data'!$AI:$AI, 'Raw Data'!$AN:$AN,"&lt;=" &amp;DATE(LEFT($AV$3, 4), MONTH("1 " &amp; O$6 &amp; " " &amp; LEFT($AV$3, 4)) + 1, 0 ), 'Raw Data'!$AN:$AN,"&gt;" &amp;DATE(LEFT($AV$3, 4), MONTH("1 " &amp; O$6 &amp; " " &amp; LEFT($AV$3, 4)), 0 ), 'Raw Data'!$J:$J, $A96, 'Raw Data'!$H:$H, "Non*", 'Raw Data'!$P:$P,""&amp;'Raw Data'!$B$1,'Raw Data'!$D:$D,"&lt;&gt;*ithdr*",'Raw Data'!$D:$D,"&lt;&gt;*ancel*")</f>
        <v>0</v>
      </c>
      <c r="P109" s="73"/>
      <c r="Q109" s="73"/>
      <c r="R109" s="77"/>
      <c r="S109" s="94">
        <f>SUMIFS('Raw Data'!$AI:$AI, 'Raw Data'!$AN:$AN,"&lt;=" &amp;DATE(LEFT($AV$3, 4), MONTH("1 " &amp; S$6 &amp; " " &amp; LEFT($AV$3, 4)) + 1, 0 ), 'Raw Data'!$AN:$AN,"&gt;" &amp;DATE(LEFT($AV$3, 4), MONTH("1 " &amp; S$6 &amp; " " &amp; LEFT($AV$3, 4)), 0 ), 'Raw Data'!$J:$J, $A96, 'Raw Data'!$H:$H, "Non*", 'Raw Data'!$O:$O,""&amp;'Raw Data'!$B$1,'Raw Data'!$D:$D,"&lt;&gt;*ithdr*",'Raw Data'!$D:$D,"&lt;&gt;*ancel*",'Raw Data'!$P:$P,"--")
+
SUMIFS('Raw Data'!$AI:$AI, 'Raw Data'!$AN:$AN,"&lt;=" &amp;DATE(LEFT($AV$3, 4), MONTH("1 " &amp; S$6 &amp; " " &amp; LEFT($AV$3, 4)) + 1, 0 ), 'Raw Data'!$AN:$AN,"&gt;" &amp;DATE(LEFT($AV$3, 4), MONTH("1 " &amp; S$6 &amp; " " &amp; LEFT($AV$3, 4)), 0 ), 'Raw Data'!$J:$J, $A96, 'Raw Data'!$H:$H, "Non*", 'Raw Data'!$P:$P,""&amp;'Raw Data'!$B$1,'Raw Data'!$D:$D,"&lt;&gt;*ithdr*",'Raw Data'!$D:$D,"&lt;&gt;*ancel*")</f>
        <v>0</v>
      </c>
      <c r="T109" s="73"/>
      <c r="U109" s="73"/>
      <c r="V109" s="77"/>
      <c r="W109" s="94">
        <f>SUMIFS('Raw Data'!$AI:$AI, 'Raw Data'!$AN:$AN,"&lt;=" &amp;DATE(LEFT($AV$3, 4), MONTH("1 " &amp; W$6 &amp; " " &amp; LEFT($AV$3, 4)) + 1, 0 ), 'Raw Data'!$AN:$AN,"&gt;" &amp;DATE(LEFT($AV$3, 4), MONTH("1 " &amp; W$6 &amp; " " &amp; LEFT($AV$3, 4)), 0 ), 'Raw Data'!$J:$J, $A96, 'Raw Data'!$H:$H, "Non*", 'Raw Data'!$O:$O,""&amp;'Raw Data'!$B$1,'Raw Data'!$D:$D,"&lt;&gt;*ithdr*",'Raw Data'!$D:$D,"&lt;&gt;*ancel*",'Raw Data'!$P:$P,"--")
+
SUMIFS('Raw Data'!$AI:$AI, 'Raw Data'!$AN:$AN,"&lt;=" &amp;DATE(LEFT($AV$3, 4), MONTH("1 " &amp; W$6 &amp; " " &amp; LEFT($AV$3, 4)) + 1, 0 ), 'Raw Data'!$AN:$AN,"&gt;" &amp;DATE(LEFT($AV$3, 4), MONTH("1 " &amp; W$6 &amp; " " &amp; LEFT($AV$3, 4)), 0 ), 'Raw Data'!$J:$J, $A96, 'Raw Data'!$H:$H, "Non*", 'Raw Data'!$P:$P,""&amp;'Raw Data'!$B$1,'Raw Data'!$D:$D,"&lt;&gt;*ithdr*",'Raw Data'!$D:$D,"&lt;&gt;*ancel*")</f>
        <v>0</v>
      </c>
      <c r="X109" s="73"/>
      <c r="Y109" s="73"/>
      <c r="Z109" s="77"/>
      <c r="AA109" s="94">
        <f>SUMIFS('Raw Data'!$AI:$AI, 'Raw Data'!$AN:$AN,"&lt;=" &amp;DATE(LEFT($AV$3, 4), MONTH("1 " &amp; AA$6 &amp; " " &amp; LEFT($AV$3, 4)) + 1, 0 ), 'Raw Data'!$AN:$AN,"&gt;" &amp;DATE(LEFT($AV$3, 4), MONTH("1 " &amp; AA$6 &amp; " " &amp; LEFT($AV$3, 4)), 0 ), 'Raw Data'!$J:$J, $A96, 'Raw Data'!$H:$H, "Non*", 'Raw Data'!$O:$O,""&amp;'Raw Data'!$B$1,'Raw Data'!$D:$D,"&lt;&gt;*ithdr*",'Raw Data'!$D:$D,"&lt;&gt;*ancel*",'Raw Data'!$P:$P,"--")
+
SUMIFS('Raw Data'!$AI:$AI, 'Raw Data'!$AN:$AN,"&lt;=" &amp;DATE(LEFT($AV$3, 4), MONTH("1 " &amp; AA$6 &amp; " " &amp; LEFT($AV$3, 4)) + 1, 0 ), 'Raw Data'!$AN:$AN,"&gt;" &amp;DATE(LEFT($AV$3, 4), MONTH("1 " &amp; AA$6 &amp; " " &amp; LEFT($AV$3, 4)), 0 ), 'Raw Data'!$J:$J, $A96, 'Raw Data'!$H:$H, "Non*", 'Raw Data'!$P:$P,""&amp;'Raw Data'!$B$1,'Raw Data'!$D:$D,"&lt;&gt;*ithdr*",'Raw Data'!$D:$D,"&lt;&gt;*ancel*")</f>
        <v>0</v>
      </c>
      <c r="AB109" s="73"/>
      <c r="AC109" s="73"/>
      <c r="AD109" s="77"/>
      <c r="AE109" s="94">
        <f>SUMIFS('Raw Data'!$AI:$AI, 'Raw Data'!$AN:$AN,"&lt;=" &amp;DATE(LEFT($AV$3, 4), MONTH("1 " &amp; AE$6 &amp; " " &amp; LEFT($AV$3, 4)) + 1, 0 ), 'Raw Data'!$AN:$AN,"&gt;" &amp;DATE(LEFT($AV$3, 4), MONTH("1 " &amp; AE$6 &amp; " " &amp; LEFT($AV$3, 4)), 0 ), 'Raw Data'!$J:$J, $A96, 'Raw Data'!$H:$H, "Non*", 'Raw Data'!$O:$O,""&amp;'Raw Data'!$B$1,'Raw Data'!$D:$D,"&lt;&gt;*ithdr*",'Raw Data'!$D:$D,"&lt;&gt;*ancel*",'Raw Data'!$P:$P,"--")
+
SUMIFS('Raw Data'!$AI:$AI, 'Raw Data'!$AN:$AN,"&lt;=" &amp;DATE(LEFT($AV$3, 4), MONTH("1 " &amp; AE$6 &amp; " " &amp; LEFT($AV$3, 4)) + 1, 0 ), 'Raw Data'!$AN:$AN,"&gt;" &amp;DATE(LEFT($AV$3, 4), MONTH("1 " &amp; AE$6 &amp; " " &amp; LEFT($AV$3, 4)), 0 ), 'Raw Data'!$J:$J, $A96, 'Raw Data'!$H:$H, "Non*", 'Raw Data'!$P:$P,""&amp;'Raw Data'!$B$1,'Raw Data'!$D:$D,"&lt;&gt;*ithdr*",'Raw Data'!$D:$D,"&lt;&gt;*ancel*")</f>
        <v>0</v>
      </c>
      <c r="AF109" s="73"/>
      <c r="AG109" s="73"/>
      <c r="AH109" s="77"/>
      <c r="AI109" s="94">
        <f>SUMIFS('Raw Data'!$AI:$AI, 'Raw Data'!$AN:$AN,"&lt;=" &amp;DATE(LEFT($AV$3, 4), MONTH("1 " &amp; AI$6 &amp; " " &amp; LEFT($AV$3, 4)) + 1, 0 ), 'Raw Data'!$AN:$AN,"&gt;" &amp;DATE(LEFT($AV$3, 4), MONTH("1 " &amp; AI$6 &amp; " " &amp; LEFT($AV$3, 4)), 0 ), 'Raw Data'!$J:$J, $A96, 'Raw Data'!$H:$H, "Non*", 'Raw Data'!$O:$O,""&amp;'Raw Data'!$B$1,'Raw Data'!$D:$D,"&lt;&gt;*ithdr*",'Raw Data'!$D:$D,"&lt;&gt;*ancel*",'Raw Data'!$P:$P,"--")
+
SUMIFS('Raw Data'!$AI:$AI, 'Raw Data'!$AN:$AN,"&lt;=" &amp;DATE(LEFT($AV$3, 4), MONTH("1 " &amp; AI$6 &amp; " " &amp; LEFT($AV$3, 4)) + 1, 0 ), 'Raw Data'!$AN:$AN,"&gt;" &amp;DATE(LEFT($AV$3, 4), MONTH("1 " &amp; AI$6 &amp; " " &amp; LEFT($AV$3, 4)), 0 ), 'Raw Data'!$J:$J, $A96, 'Raw Data'!$H:$H, "Non*", 'Raw Data'!$P:$P,""&amp;'Raw Data'!$B$1,'Raw Data'!$D:$D,"&lt;&gt;*ithdr*",'Raw Data'!$D:$D,"&lt;&gt;*ancel*")</f>
        <v>0</v>
      </c>
      <c r="AJ109" s="73"/>
      <c r="AK109" s="73"/>
      <c r="AL109" s="77"/>
      <c r="AM109" s="94">
        <f>SUMIFS('Raw Data'!$AI:$AI, 'Raw Data'!$AN:$AN,"&lt;=" &amp;DATE(LEFT($AV$3, 4), MONTH("1 " &amp; AM$6 &amp; " " &amp; LEFT($AV$3, 4)) + 1, 0 ), 'Raw Data'!$AN:$AN,"&gt;" &amp;DATE(LEFT($AV$3, 4), MONTH("1 " &amp; AM$6 &amp; " " &amp; LEFT($AV$3, 4)), 0 ), 'Raw Data'!$J:$J, $A96, 'Raw Data'!$H:$H, "Non*", 'Raw Data'!$O:$O,""&amp;'Raw Data'!$B$1,'Raw Data'!$D:$D,"&lt;&gt;*ithdr*",'Raw Data'!$D:$D,"&lt;&gt;*ancel*",'Raw Data'!$P:$P,"--")
+
SUMIFS('Raw Data'!$AI:$AI, 'Raw Data'!$AN:$AN,"&lt;=" &amp;DATE(LEFT($AV$3, 4), MONTH("1 " &amp; AM$6 &amp; " " &amp; LEFT($AV$3, 4)) + 1, 0 ), 'Raw Data'!$AN:$AN,"&gt;" &amp;DATE(LEFT($AV$3, 4), MONTH("1 " &amp; AM$6 &amp; " " &amp; LEFT($AV$3, 4)), 0 ), 'Raw Data'!$J:$J, $A96, 'Raw Data'!$H:$H, "Non*", 'Raw Data'!$P:$P,""&amp;'Raw Data'!$B$1,'Raw Data'!$D:$D,"&lt;&gt;*ithdr*",'Raw Data'!$D:$D,"&lt;&gt;*ancel*")</f>
        <v>0</v>
      </c>
      <c r="AN109" s="73"/>
      <c r="AO109" s="73"/>
      <c r="AP109" s="77"/>
      <c r="AQ109" s="94">
        <f>SUMIFS('Raw Data'!$AI:$AI, 'Raw Data'!$AN:$AN,"&lt;=" &amp;DATE(LEFT($AV$3, 4), MONTH("1 " &amp; AQ$6 &amp; " " &amp; LEFT($AV$3, 4)) + 1, 0 ), 'Raw Data'!$AN:$AN,"&gt;" &amp;DATE(LEFT($AV$3, 4), MONTH("1 " &amp; AQ$6 &amp; " " &amp; LEFT($AV$3, 4)), 0 ), 'Raw Data'!$J:$J, $A96, 'Raw Data'!$H:$H, "Non*", 'Raw Data'!$O:$O,""&amp;'Raw Data'!$B$1,'Raw Data'!$D:$D,"&lt;&gt;*ithdr*",'Raw Data'!$D:$D,"&lt;&gt;*ancel*",'Raw Data'!$P:$P,"--")
+
SUMIFS('Raw Data'!$AI:$AI, 'Raw Data'!$AN:$AN,"&lt;=" &amp;DATE(LEFT($AV$3, 4), MONTH("1 " &amp; AQ$6 &amp; " " &amp; LEFT($AV$3, 4)) + 1, 0 ), 'Raw Data'!$AN:$AN,"&gt;" &amp;DATE(LEFT($AV$3, 4), MONTH("1 " &amp; AQ$6 &amp; " " &amp; LEFT($AV$3, 4)), 0 ), 'Raw Data'!$J:$J, $A96, 'Raw Data'!$H:$H, "Non*", 'Raw Data'!$P:$P,""&amp;'Raw Data'!$B$1,'Raw Data'!$D:$D,"&lt;&gt;*ithdr*",'Raw Data'!$D:$D,"&lt;&gt;*ancel*")</f>
        <v>0</v>
      </c>
      <c r="AR109" s="73"/>
      <c r="AS109" s="73"/>
      <c r="AT109" s="77"/>
      <c r="AU109" s="94">
        <f>SUMIFS('Raw Data'!$AI:$AI, 'Raw Data'!$AN:$AN,"&lt;=" &amp;DATE(MID($AV$3, 15, 4), MONTH("1 " &amp; AU$6 &amp; " " &amp; MID($AV$3, 15, 4)) + 1, 0 ), 'Raw Data'!$AN:$AN,"&gt;" &amp;DATE(MID($AV$3, 15, 4), MONTH("1 " &amp; AU$6 &amp; " " &amp; MID($AV$3, 15, 4)), 0 ), 'Raw Data'!$J:$J, $A96, 'Raw Data'!$H:$H, "Non*", 'Raw Data'!$O:$O,""&amp;'Raw Data'!$B$1,'Raw Data'!$D:$D,"&lt;&gt;*ithdr*",'Raw Data'!$D:$D,"&lt;&gt;*ancel*",'Raw Data'!$P:$P,"--")
+
SUMIFS('Raw Data'!$AI:$AI, 'Raw Data'!$AN:$AN,"&lt;=" &amp;DATE(MID($AV$3, 15, 4), MONTH("1 " &amp; AU$6 &amp; " " &amp; MID($AV$3, 15, 4)) + 1, 0 ), 'Raw Data'!$AN:$AN,"&gt;" &amp;DATE(MID($AV$3, 15, 4), MONTH("1 " &amp; AU$6 &amp; " " &amp; MID($AV$3, 15, 4)), 0 ), 'Raw Data'!$J:$J, $A96, 'Raw Data'!$H:$H, "Non*", 'Raw Data'!$P:$P,""&amp;'Raw Data'!$B$1,'Raw Data'!$D:$D,"&lt;&gt;*ithdr*",'Raw Data'!$D:$D,"&lt;&gt;*ancel*")</f>
        <v>0</v>
      </c>
      <c r="AV109" s="73"/>
      <c r="AW109" s="73"/>
      <c r="AX109" s="77"/>
      <c r="AY109" s="94">
        <f>SUMIFS('Raw Data'!$AI:$AI, 'Raw Data'!$AN:$AN,"&lt;=" &amp;DATE(MID($AV$3, 15, 4), MONTH("1 " &amp; AY$6 &amp; " " &amp; MID($AV$3, 15, 4)) + 1, 0 ), 'Raw Data'!$AN:$AN,"&gt;" &amp;DATE(MID($AV$3, 15, 4), MONTH("1 " &amp; AY$6 &amp; " " &amp; MID($AV$3, 15, 4)), 0 ), 'Raw Data'!$J:$J, $A96, 'Raw Data'!$H:$H, "Non*", 'Raw Data'!$O:$O,""&amp;'Raw Data'!$B$1,'Raw Data'!$D:$D,"&lt;&gt;*ithdr*",'Raw Data'!$D:$D,"&lt;&gt;*ancel*",'Raw Data'!$P:$P,"--")
+
SUMIFS('Raw Data'!$AI:$AI, 'Raw Data'!$AN:$AN,"&lt;=" &amp;DATE(MID($AV$3, 15, 4), MONTH("1 " &amp; AY$6 &amp; " " &amp; MID($AV$3, 15, 4)) + 1, 0 ), 'Raw Data'!$AN:$AN,"&gt;" &amp;DATE(MID($AV$3, 15, 4), MONTH("1 " &amp; AY$6 &amp; " " &amp; MID($AV$3, 15, 4)), 0 ), 'Raw Data'!$J:$J, $A96, 'Raw Data'!$H:$H, "Non*", 'Raw Data'!$P:$P,""&amp;'Raw Data'!$B$1,'Raw Data'!$D:$D,"&lt;&gt;*ithdr*",'Raw Data'!$D:$D,"&lt;&gt;*ancel*")</f>
        <v>0</v>
      </c>
      <c r="AZ109" s="73"/>
      <c r="BA109" s="73"/>
      <c r="BB109" s="77"/>
      <c r="BC109" s="94">
        <f>SUMIFS('Raw Data'!$AI:$AI, 'Raw Data'!$AN:$AN,"&lt;=" &amp;DATE(MID($AV$3, 15, 4), MONTH("1 " &amp; BC$6 &amp; " " &amp; MID($AV$3, 15, 4)) + 1, 0 ), 'Raw Data'!$AN:$AN,"&gt;" &amp;DATE(MID($AV$3, 15, 4), MONTH("1 " &amp; BC$6 &amp; " " &amp; MID($AV$3, 15, 4)), 0 ), 'Raw Data'!$J:$J, $A96, 'Raw Data'!$H:$H, "Non*", 'Raw Data'!$O:$O,""&amp;'Raw Data'!$B$1,'Raw Data'!$D:$D,"&lt;&gt;*ithdr*",'Raw Data'!$D:$D,"&lt;&gt;*ancel*",'Raw Data'!$P:$P,"--")
+
SUMIFS('Raw Data'!$AI:$AI, 'Raw Data'!$AN:$AN,"&lt;=" &amp;DATE(MID($AV$3, 15, 4), MONTH("1 " &amp; BC$6 &amp; " " &amp; MID($AV$3, 15, 4)) + 1, 0 ), 'Raw Data'!$AN:$AN,"&gt;" &amp;DATE(MID($AV$3, 15, 4), MONTH("1 " &amp; BC$6 &amp; " " &amp; MID($AV$3, 15, 4)), 0 ), 'Raw Data'!$J:$J, $A96, 'Raw Data'!$H:$H, "Non*", 'Raw Data'!$P:$P,""&amp;'Raw Data'!$B$1,'Raw Data'!$D:$D,"&lt;&gt;*ithdr*",'Raw Data'!$D:$D,"&lt;&gt;*ancel*")</f>
        <v>0</v>
      </c>
      <c r="BD109" s="73"/>
      <c r="BE109" s="73"/>
      <c r="BF109" s="77"/>
    </row>
    <row r="110" ht="12.75" customHeight="1">
      <c r="A110" s="75" t="s">
        <v>208</v>
      </c>
      <c r="B110" s="73"/>
      <c r="C110" s="73"/>
      <c r="D110" s="73"/>
      <c r="E110" s="73"/>
      <c r="F110" s="73"/>
      <c r="G110" s="73"/>
      <c r="H110" s="73"/>
      <c r="I110" s="73"/>
      <c r="J110" s="77"/>
      <c r="K110" s="113">
        <f>COUNTIFS( 'Raw Data'!$AM:$AM,"&lt;=" &amp;DATE(LEFT($AV$3, 4), MONTH("1 " &amp; K$6 &amp; " " &amp; LEFT($AV$3, 4)) + 1, 0 ), 'Raw Data'!$AM:$AM,"&gt;" &amp;DATE(LEFT($AV$3, 4), MONTH("1 " &amp; K$6 &amp; " " &amp; LEFT($AV$3, 4)), 0 ), 'Raw Data'!$J:$J, $A96, 'Raw Data'!$O:$O,""&amp;'Raw Data'!$B$1,'Raw Data'!$D:$D,"&lt;&gt;*ithdr*",'Raw Data'!$D:$D,"&lt;&gt;*aitin*", 'Raw Data'!$D:$D,"&lt;&gt;*ancel*",'Raw Data'!$P:$P,"--")
+
COUNTIFS( 'Raw Data'!$AM:$AM,"&lt;=" &amp;DATE(LEFT($AV$3, 4), MONTH("1 " &amp; K$6 &amp; " " &amp; LEFT($AV$3, 4)) + 1, 0 ), 'Raw Data'!$AM:$AM,"&gt;" &amp;DATE(LEFT($AV$3, 4), MONTH("1 " &amp; K$6 &amp; " " &amp; LEFT($AV$3, 4)), 0 ), 'Raw Data'!$J:$J, $A96, 'Raw Data'!$P:$P,""&amp;'Raw Data'!$B$1,'Raw Data'!$D:$D,"&lt;&gt;*ithdr*", 'Raw Data'!$D:$D,"&lt;&gt;*aitin*", 'Raw Data'!$D:$D,"&lt;&gt;*ancel*")</f>
        <v>0</v>
      </c>
      <c r="L110" s="73"/>
      <c r="M110" s="73"/>
      <c r="N110" s="77"/>
      <c r="O110" s="113">
        <f>COUNTIFS( 'Raw Data'!$AM:$AM,"&lt;=" &amp;DATE(LEFT($AV$3, 4), MONTH("1 " &amp; O$6 &amp; " " &amp; LEFT($AV$3, 4)) + 1, 0 ), 'Raw Data'!$AM:$AM,"&gt;" &amp;DATE(LEFT($AV$3, 4), MONTH("1 " &amp; O$6 &amp; " " &amp; LEFT($AV$3, 4)), 0 ), 'Raw Data'!$J:$J, $A96, 'Raw Data'!$O:$O,""&amp;'Raw Data'!$B$1,'Raw Data'!$D:$D,"&lt;&gt;*ithdr*",'Raw Data'!$D:$D,"&lt;&gt;*aitin*", 'Raw Data'!$D:$D,"&lt;&gt;*ancel*",'Raw Data'!$P:$P,"--")
+
COUNTIFS( 'Raw Data'!$AM:$AM,"&lt;=" &amp;DATE(LEFT($AV$3, 4), MONTH("1 " &amp; O$6 &amp; " " &amp; LEFT($AV$3, 4)) + 1, 0 ), 'Raw Data'!$AM:$AM,"&gt;" &amp;DATE(LEFT($AV$3, 4), MONTH("1 " &amp; O$6 &amp; " " &amp; LEFT($AV$3, 4)), 0 ), 'Raw Data'!$J:$J, $A96, 'Raw Data'!$P:$P,""&amp;'Raw Data'!$B$1,'Raw Data'!$D:$D,"&lt;&gt;*ithdr*", 'Raw Data'!$D:$D,"&lt;&gt;*aitin*", 'Raw Data'!$D:$D,"&lt;&gt;*ancel*")</f>
        <v>0</v>
      </c>
      <c r="P110" s="73"/>
      <c r="Q110" s="73"/>
      <c r="R110" s="77"/>
      <c r="S110" s="113">
        <f>COUNTIFS( 'Raw Data'!$AM:$AM,"&lt;=" &amp;DATE(LEFT($AV$3, 4), MONTH("1 " &amp; S$6 &amp; " " &amp; LEFT($AV$3, 4)) + 1, 0 ), 'Raw Data'!$AM:$AM,"&gt;" &amp;DATE(LEFT($AV$3, 4), MONTH("1 " &amp; S$6 &amp; " " &amp; LEFT($AV$3, 4)), 0 ), 'Raw Data'!$J:$J, $A96, 'Raw Data'!$O:$O,""&amp;'Raw Data'!$B$1,'Raw Data'!$D:$D,"&lt;&gt;*ithdr*",'Raw Data'!$D:$D,"&lt;&gt;*aitin*", 'Raw Data'!$D:$D,"&lt;&gt;*ancel*",'Raw Data'!$P:$P,"--")
+
COUNTIFS( 'Raw Data'!$AM:$AM,"&lt;=" &amp;DATE(LEFT($AV$3, 4), MONTH("1 " &amp; S$6 &amp; " " &amp; LEFT($AV$3, 4)) + 1, 0 ), 'Raw Data'!$AM:$AM,"&gt;" &amp;DATE(LEFT($AV$3, 4), MONTH("1 " &amp; S$6 &amp; " " &amp; LEFT($AV$3, 4)), 0 ), 'Raw Data'!$J:$J, $A96, 'Raw Data'!$P:$P,""&amp;'Raw Data'!$B$1,'Raw Data'!$D:$D,"&lt;&gt;*ithdr*", 'Raw Data'!$D:$D,"&lt;&gt;*aitin*", 'Raw Data'!$D:$D,"&lt;&gt;*ancel*")</f>
        <v>0</v>
      </c>
      <c r="T110" s="73"/>
      <c r="U110" s="73"/>
      <c r="V110" s="77"/>
      <c r="W110" s="113">
        <f>COUNTIFS( 'Raw Data'!$AM:$AM,"&lt;=" &amp;DATE(LEFT($AV$3, 4), MONTH("1 " &amp; W$6 &amp; " " &amp; LEFT($AV$3, 4)) + 1, 0 ), 'Raw Data'!$AM:$AM,"&gt;" &amp;DATE(LEFT($AV$3, 4), MONTH("1 " &amp; W$6 &amp; " " &amp; LEFT($AV$3, 4)), 0 ), 'Raw Data'!$J:$J, $A96, 'Raw Data'!$O:$O,""&amp;'Raw Data'!$B$1,'Raw Data'!$D:$D,"&lt;&gt;*ithdr*",'Raw Data'!$D:$D,"&lt;&gt;*aitin*", 'Raw Data'!$D:$D,"&lt;&gt;*ancel*",'Raw Data'!$P:$P,"--")
+
COUNTIFS( 'Raw Data'!$AM:$AM,"&lt;=" &amp;DATE(LEFT($AV$3, 4), MONTH("1 " &amp; W$6 &amp; " " &amp; LEFT($AV$3, 4)) + 1, 0 ), 'Raw Data'!$AM:$AM,"&gt;" &amp;DATE(LEFT($AV$3, 4), MONTH("1 " &amp; W$6 &amp; " " &amp; LEFT($AV$3, 4)), 0 ), 'Raw Data'!$J:$J, $A96, 'Raw Data'!$P:$P,""&amp;'Raw Data'!$B$1,'Raw Data'!$D:$D,"&lt;&gt;*ithdr*", 'Raw Data'!$D:$D,"&lt;&gt;*aitin*", 'Raw Data'!$D:$D,"&lt;&gt;*ancel*")</f>
        <v>0</v>
      </c>
      <c r="X110" s="73"/>
      <c r="Y110" s="73"/>
      <c r="Z110" s="77"/>
      <c r="AA110" s="113">
        <f>COUNTIFS( 'Raw Data'!$AM:$AM,"&lt;=" &amp;DATE(LEFT($AV$3, 4), MONTH("1 " &amp; AA$6 &amp; " " &amp; LEFT($AV$3, 4)) + 1, 0 ), 'Raw Data'!$AM:$AM,"&gt;" &amp;DATE(LEFT($AV$3, 4), MONTH("1 " &amp; AA$6 &amp; " " &amp; LEFT($AV$3, 4)), 0 ), 'Raw Data'!$J:$J, $A96, 'Raw Data'!$O:$O,""&amp;'Raw Data'!$B$1,'Raw Data'!$D:$D,"&lt;&gt;*ithdr*",'Raw Data'!$D:$D,"&lt;&gt;*aitin*", 'Raw Data'!$D:$D,"&lt;&gt;*ancel*",'Raw Data'!$P:$P,"--")
+
COUNTIFS( 'Raw Data'!$AM:$AM,"&lt;=" &amp;DATE(LEFT($AV$3, 4), MONTH("1 " &amp; AA$6 &amp; " " &amp; LEFT($AV$3, 4)) + 1, 0 ), 'Raw Data'!$AM:$AM,"&gt;" &amp;DATE(LEFT($AV$3, 4), MONTH("1 " &amp; AA$6 &amp; " " &amp; LEFT($AV$3, 4)), 0 ), 'Raw Data'!$J:$J, $A96, 'Raw Data'!$P:$P,""&amp;'Raw Data'!$B$1,'Raw Data'!$D:$D,"&lt;&gt;*ithdr*", 'Raw Data'!$D:$D,"&lt;&gt;*aitin*", 'Raw Data'!$D:$D,"&lt;&gt;*ancel*")</f>
        <v>0</v>
      </c>
      <c r="AB110" s="73"/>
      <c r="AC110" s="73"/>
      <c r="AD110" s="77"/>
      <c r="AE110" s="113">
        <f>COUNTIFS( 'Raw Data'!$AM:$AM,"&lt;=" &amp;DATE(LEFT($AV$3, 4), MONTH("1 " &amp; AE$6 &amp; " " &amp; LEFT($AV$3, 4)) + 1, 0 ), 'Raw Data'!$AM:$AM,"&gt;" &amp;DATE(LEFT($AV$3, 4), MONTH("1 " &amp; AE$6 &amp; " " &amp; LEFT($AV$3, 4)), 0 ), 'Raw Data'!$J:$J, $A96, 'Raw Data'!$O:$O,""&amp;'Raw Data'!$B$1,'Raw Data'!$D:$D,"&lt;&gt;*ithdr*",'Raw Data'!$D:$D,"&lt;&gt;*aitin*", 'Raw Data'!$D:$D,"&lt;&gt;*ancel*",'Raw Data'!$P:$P,"--")
+
COUNTIFS( 'Raw Data'!$AM:$AM,"&lt;=" &amp;DATE(LEFT($AV$3, 4), MONTH("1 " &amp; AE$6 &amp; " " &amp; LEFT($AV$3, 4)) + 1, 0 ), 'Raw Data'!$AM:$AM,"&gt;" &amp;DATE(LEFT($AV$3, 4), MONTH("1 " &amp; AE$6 &amp; " " &amp; LEFT($AV$3, 4)), 0 ), 'Raw Data'!$J:$J, $A96, 'Raw Data'!$P:$P,""&amp;'Raw Data'!$B$1,'Raw Data'!$D:$D,"&lt;&gt;*ithdr*", 'Raw Data'!$D:$D,"&lt;&gt;*aitin*", 'Raw Data'!$D:$D,"&lt;&gt;*ancel*")</f>
        <v>0</v>
      </c>
      <c r="AF110" s="73"/>
      <c r="AG110" s="73"/>
      <c r="AH110" s="77"/>
      <c r="AI110" s="113">
        <f>COUNTIFS( 'Raw Data'!$AM:$AM,"&lt;=" &amp;DATE(LEFT($AV$3, 4), MONTH("1 " &amp; AI$6 &amp; " " &amp; LEFT($AV$3, 4)) + 1, 0 ), 'Raw Data'!$AM:$AM,"&gt;" &amp;DATE(LEFT($AV$3, 4), MONTH("1 " &amp; AI$6 &amp; " " &amp; LEFT($AV$3, 4)), 0 ), 'Raw Data'!$J:$J, $A96, 'Raw Data'!$O:$O,""&amp;'Raw Data'!$B$1,'Raw Data'!$D:$D,"&lt;&gt;*ithdr*",'Raw Data'!$D:$D,"&lt;&gt;*aitin*", 'Raw Data'!$D:$D,"&lt;&gt;*ancel*",'Raw Data'!$P:$P,"--")
+
COUNTIFS( 'Raw Data'!$AM:$AM,"&lt;=" &amp;DATE(LEFT($AV$3, 4), MONTH("1 " &amp; AI$6 &amp; " " &amp; LEFT($AV$3, 4)) + 1, 0 ), 'Raw Data'!$AM:$AM,"&gt;" &amp;DATE(LEFT($AV$3, 4), MONTH("1 " &amp; AI$6 &amp; " " &amp; LEFT($AV$3, 4)), 0 ), 'Raw Data'!$J:$J, $A96, 'Raw Data'!$P:$P,""&amp;'Raw Data'!$B$1,'Raw Data'!$D:$D,"&lt;&gt;*ithdr*", 'Raw Data'!$D:$D,"&lt;&gt;*aitin*", 'Raw Data'!$D:$D,"&lt;&gt;*ancel*")</f>
        <v>0</v>
      </c>
      <c r="AJ110" s="73"/>
      <c r="AK110" s="73"/>
      <c r="AL110" s="77"/>
      <c r="AM110" s="113">
        <f>COUNTIFS( 'Raw Data'!$AM:$AM,"&lt;=" &amp;DATE(LEFT($AV$3, 4), MONTH("1 " &amp; AM$6 &amp; " " &amp; LEFT($AV$3, 4)) + 1, 0 ), 'Raw Data'!$AM:$AM,"&gt;" &amp;DATE(LEFT($AV$3, 4), MONTH("1 " &amp; AM$6 &amp; " " &amp; LEFT($AV$3, 4)), 0 ), 'Raw Data'!$J:$J, $A96, 'Raw Data'!$O:$O,""&amp;'Raw Data'!$B$1,'Raw Data'!$D:$D,"&lt;&gt;*ithdr*",'Raw Data'!$D:$D,"&lt;&gt;*aitin*", 'Raw Data'!$D:$D,"&lt;&gt;*ancel*",'Raw Data'!$P:$P,"--")
+
COUNTIFS( 'Raw Data'!$AM:$AM,"&lt;=" &amp;DATE(LEFT($AV$3, 4), MONTH("1 " &amp; AM$6 &amp; " " &amp; LEFT($AV$3, 4)) + 1, 0 ), 'Raw Data'!$AM:$AM,"&gt;" &amp;DATE(LEFT($AV$3, 4), MONTH("1 " &amp; AM$6 &amp; " " &amp; LEFT($AV$3, 4)), 0 ), 'Raw Data'!$J:$J, $A96, 'Raw Data'!$P:$P,""&amp;'Raw Data'!$B$1,'Raw Data'!$D:$D,"&lt;&gt;*ithdr*", 'Raw Data'!$D:$D,"&lt;&gt;*aitin*", 'Raw Data'!$D:$D,"&lt;&gt;*ancel*")</f>
        <v>0</v>
      </c>
      <c r="AN110" s="73"/>
      <c r="AO110" s="73"/>
      <c r="AP110" s="77"/>
      <c r="AQ110" s="113">
        <f>COUNTIFS( 'Raw Data'!$AM:$AM,"&lt;=" &amp;DATE(LEFT($AV$3, 4), MONTH("1 " &amp; AQ$6 &amp; " " &amp; LEFT($AV$3, 4)) + 1, 0 ), 'Raw Data'!$AM:$AM,"&gt;" &amp;DATE(LEFT($AV$3, 4), MONTH("1 " &amp; AQ$6 &amp; " " &amp; LEFT($AV$3, 4)), 0 ), 'Raw Data'!$J:$J, $A96, 'Raw Data'!$O:$O,""&amp;'Raw Data'!$B$1,'Raw Data'!$D:$D,"&lt;&gt;*ithdr*",'Raw Data'!$D:$D,"&lt;&gt;*aitin*", 'Raw Data'!$D:$D,"&lt;&gt;*ancel*",'Raw Data'!$P:$P,"--")
+
COUNTIFS( 'Raw Data'!$AM:$AM,"&lt;=" &amp;DATE(LEFT($AV$3, 4), MONTH("1 " &amp; AQ$6 &amp; " " &amp; LEFT($AV$3, 4)) + 1, 0 ), 'Raw Data'!$AM:$AM,"&gt;" &amp;DATE(LEFT($AV$3, 4), MONTH("1 " &amp; AQ$6 &amp; " " &amp; LEFT($AV$3, 4)), 0 ), 'Raw Data'!$J:$J, $A96, 'Raw Data'!$P:$P,""&amp;'Raw Data'!$B$1,'Raw Data'!$D:$D,"&lt;&gt;*ithdr*", 'Raw Data'!$D:$D,"&lt;&gt;*aitin*", 'Raw Data'!$D:$D,"&lt;&gt;*ancel*")</f>
        <v>0</v>
      </c>
      <c r="AR110" s="73"/>
      <c r="AS110" s="73"/>
      <c r="AT110" s="77"/>
      <c r="AU110" s="113">
        <f>COUNTIFS( 'Raw Data'!$AM:$AM,"&lt;=" &amp;DATE(MID($AV$3, 15, 4), MONTH("1 " &amp; AU$6 &amp; " " &amp; MID($AV$3, 15, 4)) + 1, 0 ), 'Raw Data'!$AN:$AN,"&gt;" &amp;DATE(MID($AV$3, 15, 4), MONTH("1 " &amp; AU$6 &amp; " " &amp; MID($AV$3, 15, 4)), 0 ), 'Raw Data'!$J:$J, $A96, 'Raw Data'!$O:$O,""&amp;'Raw Data'!$B$1,'Raw Data'!$D:$D,"&lt;&gt;*ithdr*",'Raw Data'!$D:$D,"&lt;&gt;*aitin*",'Raw Data'!$D:$D,"&lt;&gt;*ancel*",'Raw Data'!$P:$P,"--")
+
COUNTIFS( 'Raw Data'!$AM:$AM,"&lt;=" &amp;DATE(MID($AV$3, 15, 4), MONTH("1 " &amp; AU$6 &amp; " " &amp; MID($AV$3, 15, 4)) + 1, 0 ), 'Raw Data'!$AN:$AN,"&gt;" &amp;DATE(MID($AV$3, 15, 4), MONTH("1 " &amp; AU$6 &amp; " " &amp; MID($AV$3, 15, 4)), 0 ), 'Raw Data'!$J:$J, $A96, 'Raw Data'!$P:$P,""&amp;'Raw Data'!$B$1,'Raw Data'!$D:$D,"&lt;&gt;*ithdr*", 'Raw Data'!$D:$D,"&lt;&gt;*aitin*", 'Raw Data'!$D:$D,"&lt;&gt;*ancel*")</f>
        <v>0</v>
      </c>
      <c r="AV110" s="73"/>
      <c r="AW110" s="73"/>
      <c r="AX110" s="77"/>
      <c r="AY110" s="113">
        <f>COUNTIFS( 'Raw Data'!$AM:$AM,"&lt;=" &amp;DATE(MID($AV$3, 15, 4), MONTH("1 " &amp; AY$6 &amp; " " &amp; MID($AV$3, 15, 4)) + 1, 0 ), 'Raw Data'!$AN:$AN,"&gt;" &amp;DATE(MID($AV$3, 15, 4), MONTH("1 " &amp; AY$6 &amp; " " &amp; MID($AV$3, 15, 4)), 0 ), 'Raw Data'!$J:$J, $A96, 'Raw Data'!$O:$O,""&amp;'Raw Data'!$B$1,'Raw Data'!$D:$D,"&lt;&gt;*ithdr*",'Raw Data'!$D:$D,"&lt;&gt;*aitin*",'Raw Data'!$D:$D,"&lt;&gt;*ancel*",'Raw Data'!$P:$P,"--")
+
COUNTIFS( 'Raw Data'!$AM:$AM,"&lt;=" &amp;DATE(MID($AV$3, 15, 4), MONTH("1 " &amp; AY$6 &amp; " " &amp; MID($AV$3, 15, 4)) + 1, 0 ), 'Raw Data'!$AN:$AN,"&gt;" &amp;DATE(MID($AV$3, 15, 4), MONTH("1 " &amp; AY$6 &amp; " " &amp; MID($AV$3, 15, 4)), 0 ), 'Raw Data'!$J:$J, $A96, 'Raw Data'!$P:$P,""&amp;'Raw Data'!$B$1,'Raw Data'!$D:$D,"&lt;&gt;*ithdr*", 'Raw Data'!$D:$D,"&lt;&gt;*aitin*", 'Raw Data'!$D:$D,"&lt;&gt;*ancel*")</f>
        <v>0</v>
      </c>
      <c r="AZ110" s="73"/>
      <c r="BA110" s="73"/>
      <c r="BB110" s="77"/>
      <c r="BC110" s="113">
        <f>COUNTIFS( 'Raw Data'!$AM:$AM,"&lt;=" &amp;DATE(MID($AV$3, 15, 4), MONTH("1 " &amp; BC$6 &amp; " " &amp; MID($AV$3, 15, 4)) + 1, 0 ), 'Raw Data'!$AN:$AN,"&gt;" &amp;DATE(MID($AV$3, 15, 4), MONTH("1 " &amp; BC$6 &amp; " " &amp; MID($AV$3, 15, 4)), 0 ), 'Raw Data'!$J:$J, $A96, 'Raw Data'!$O:$O,""&amp;'Raw Data'!$B$1,'Raw Data'!$D:$D,"&lt;&gt;*ithdr*",'Raw Data'!$D:$D,"&lt;&gt;*aitin*",'Raw Data'!$D:$D,"&lt;&gt;*ancel*",'Raw Data'!$P:$P,"--")
+
COUNTIFS( 'Raw Data'!$AM:$AM,"&lt;=" &amp;DATE(MID($AV$3, 15, 4), MONTH("1 " &amp; BC$6 &amp; " " &amp; MID($AV$3, 15, 4)) + 1, 0 ), 'Raw Data'!$AN:$AN,"&gt;" &amp;DATE(MID($AV$3, 15, 4), MONTH("1 " &amp; BC$6 &amp; " " &amp; MID($AV$3, 15, 4)), 0 ), 'Raw Data'!$J:$J, $A96, 'Raw Data'!$P:$P,""&amp;'Raw Data'!$B$1,'Raw Data'!$D:$D,"&lt;&gt;*ithdr*", 'Raw Data'!$D:$D,"&lt;&gt;*aitin*", 'Raw Data'!$D:$D,"&lt;&gt;*ancel*")</f>
        <v>0</v>
      </c>
      <c r="BD110" s="73"/>
      <c r="BE110" s="73"/>
      <c r="BF110" s="77"/>
    </row>
    <row r="111" ht="12.75" customHeight="1">
      <c r="A111" s="114" t="s">
        <v>209</v>
      </c>
      <c r="B111" s="73"/>
      <c r="C111" s="73"/>
      <c r="D111" s="73"/>
      <c r="E111" s="73"/>
      <c r="F111" s="73"/>
      <c r="G111" s="73"/>
      <c r="H111" s="73"/>
      <c r="I111" s="73"/>
      <c r="J111" s="77"/>
      <c r="K111" s="113">
        <f>COUNTIFS('Raw Data'!$AM:$AM,"&lt;=" &amp;DATE(LEFT($AV$3, 4), MONTH("1 " &amp; K$6 &amp; " " &amp; LEFT($AV$3, 4)) + 1, 0 ), 'Raw Data'!$AM:$AM,"&gt;" &amp;DATE(LEFT($AV$3, 4), MONTH("1 " &amp; K$6 &amp; " " &amp; LEFT($AV$3, 4)), 0 ), 'Raw Data'!$J:$J, $A96, 'Raw Data'!$H:$H, "Ear*", 'Raw Data'!$O:$O,""&amp;'Raw Data'!$B$1,'Raw Data'!$D:$D,"&lt;&gt;*ithdr*",'Raw Data'!$D:$D,"&lt;&gt;*ancel*",'Raw Data'!$P:$P,"--")
+
COUNTIFS( 'Raw Data'!$AM:$AM,"&lt;=" &amp;DATE(LEFT($AV$3, 4), MONTH("1 " &amp; K$6 &amp; " " &amp; LEFT($AV$3, 4)) + 1, 0 ), 'Raw Data'!$AM:$AM,"&gt;" &amp;DATE(LEFT($AV$3, 4), MONTH("1 " &amp; K$6 &amp; " " &amp; LEFT($AV$3, 4)), 0 ), 'Raw Data'!$J:$J, $A96, 'Raw Data'!$H:$H, "Ear*", 'Raw Data'!$P:$P,""&amp;'Raw Data'!$B$1,'Raw Data'!$D:$D,"&lt;&gt;*ithdr*",'Raw Data'!$D:$D,"&lt;&gt;*ancel*")</f>
        <v>0</v>
      </c>
      <c r="L111" s="73"/>
      <c r="M111" s="73"/>
      <c r="N111" s="77"/>
      <c r="O111" s="113">
        <f>COUNTIFS('Raw Data'!$AM:$AM,"&lt;=" &amp;DATE(LEFT($AV$3, 4), MONTH("1 " &amp; O$6 &amp; " " &amp; LEFT($AV$3, 4)) + 1, 0 ), 'Raw Data'!$AM:$AM,"&gt;" &amp;DATE(LEFT($AV$3, 4), MONTH("1 " &amp; O$6 &amp; " " &amp; LEFT($AV$3, 4)), 0 ), 'Raw Data'!$J:$J, $A96, 'Raw Data'!$H:$H, "Ear*", 'Raw Data'!$O:$O,""&amp;'Raw Data'!$B$1,'Raw Data'!$D:$D,"&lt;&gt;*ithdr*",'Raw Data'!$D:$D,"&lt;&gt;*ancel*",'Raw Data'!$P:$P,"--")
+
COUNTIFS( 'Raw Data'!$AM:$AM,"&lt;=" &amp;DATE(LEFT($AV$3, 4), MONTH("1 " &amp; O$6 &amp; " " &amp; LEFT($AV$3, 4)) + 1, 0 ), 'Raw Data'!$AM:$AM,"&gt;" &amp;DATE(LEFT($AV$3, 4), MONTH("1 " &amp; O$6 &amp; " " &amp; LEFT($AV$3, 4)), 0 ), 'Raw Data'!$J:$J, $A96, 'Raw Data'!$H:$H, "Ear*", 'Raw Data'!$P:$P,""&amp;'Raw Data'!$B$1,'Raw Data'!$D:$D,"&lt;&gt;*ithdr*",'Raw Data'!$D:$D,"&lt;&gt;*ancel*")</f>
        <v>0</v>
      </c>
      <c r="P111" s="73"/>
      <c r="Q111" s="73"/>
      <c r="R111" s="77"/>
      <c r="S111" s="113">
        <f>COUNTIFS('Raw Data'!$AM:$AM,"&lt;=" &amp;DATE(LEFT($AV$3, 4), MONTH("1 " &amp; S$6 &amp; " " &amp; LEFT($AV$3, 4)) + 1, 0 ), 'Raw Data'!$AM:$AM,"&gt;" &amp;DATE(LEFT($AV$3, 4), MONTH("1 " &amp; S$6 &amp; " " &amp; LEFT($AV$3, 4)), 0 ), 'Raw Data'!$J:$J, $A96, 'Raw Data'!$H:$H, "Ear*", 'Raw Data'!$O:$O,""&amp;'Raw Data'!$B$1,'Raw Data'!$D:$D,"&lt;&gt;*ithdr*",'Raw Data'!$D:$D,"&lt;&gt;*ancel*",'Raw Data'!$P:$P,"--")
+
COUNTIFS( 'Raw Data'!$AM:$AM,"&lt;=" &amp;DATE(LEFT($AV$3, 4), MONTH("1 " &amp; S$6 &amp; " " &amp; LEFT($AV$3, 4)) + 1, 0 ), 'Raw Data'!$AM:$AM,"&gt;" &amp;DATE(LEFT($AV$3, 4), MONTH("1 " &amp; S$6 &amp; " " &amp; LEFT($AV$3, 4)), 0 ), 'Raw Data'!$J:$J, $A96, 'Raw Data'!$H:$H, "Ear*", 'Raw Data'!$P:$P,""&amp;'Raw Data'!$B$1,'Raw Data'!$D:$D,"&lt;&gt;*ithdr*",'Raw Data'!$D:$D,"&lt;&gt;*ancel*")</f>
        <v>0</v>
      </c>
      <c r="T111" s="73"/>
      <c r="U111" s="73"/>
      <c r="V111" s="77"/>
      <c r="W111" s="113">
        <f>COUNTIFS('Raw Data'!$AM:$AM,"&lt;=" &amp;DATE(LEFT($AV$3, 4), MONTH("1 " &amp; W$6 &amp; " " &amp; LEFT($AV$3, 4)) + 1, 0 ), 'Raw Data'!$AM:$AM,"&gt;" &amp;DATE(LEFT($AV$3, 4), MONTH("1 " &amp; W$6 &amp; " " &amp; LEFT($AV$3, 4)), 0 ), 'Raw Data'!$J:$J, $A96, 'Raw Data'!$H:$H, "Ear*", 'Raw Data'!$O:$O,""&amp;'Raw Data'!$B$1,'Raw Data'!$D:$D,"&lt;&gt;*ithdr*",'Raw Data'!$D:$D,"&lt;&gt;*ancel*",'Raw Data'!$P:$P,"--")
+
COUNTIFS( 'Raw Data'!$AM:$AM,"&lt;=" &amp;DATE(LEFT($AV$3, 4), MONTH("1 " &amp; W$6 &amp; " " &amp; LEFT($AV$3, 4)) + 1, 0 ), 'Raw Data'!$AM:$AM,"&gt;" &amp;DATE(LEFT($AV$3, 4), MONTH("1 " &amp; W$6 &amp; " " &amp; LEFT($AV$3, 4)), 0 ), 'Raw Data'!$J:$J, $A96, 'Raw Data'!$H:$H, "Ear*", 'Raw Data'!$P:$P,""&amp;'Raw Data'!$B$1,'Raw Data'!$D:$D,"&lt;&gt;*ithdr*",'Raw Data'!$D:$D,"&lt;&gt;*ancel*")</f>
        <v>0</v>
      </c>
      <c r="X111" s="73"/>
      <c r="Y111" s="73"/>
      <c r="Z111" s="77"/>
      <c r="AA111" s="113">
        <f>COUNTIFS('Raw Data'!$AM:$AM,"&lt;=" &amp;DATE(LEFT($AV$3, 4), MONTH("1 " &amp; AA$6 &amp; " " &amp; LEFT($AV$3, 4)) + 1, 0 ), 'Raw Data'!$AM:$AM,"&gt;" &amp;DATE(LEFT($AV$3, 4), MONTH("1 " &amp; AA$6 &amp; " " &amp; LEFT($AV$3, 4)), 0 ), 'Raw Data'!$J:$J, $A96, 'Raw Data'!$H:$H, "Ear*", 'Raw Data'!$O:$O,""&amp;'Raw Data'!$B$1,'Raw Data'!$D:$D,"&lt;&gt;*ithdr*",'Raw Data'!$D:$D,"&lt;&gt;*ancel*",'Raw Data'!$P:$P,"--")
+
COUNTIFS( 'Raw Data'!$AM:$AM,"&lt;=" &amp;DATE(LEFT($AV$3, 4), MONTH("1 " &amp; AA$6 &amp; " " &amp; LEFT($AV$3, 4)) + 1, 0 ), 'Raw Data'!$AM:$AM,"&gt;" &amp;DATE(LEFT($AV$3, 4), MONTH("1 " &amp; AA$6 &amp; " " &amp; LEFT($AV$3, 4)), 0 ), 'Raw Data'!$J:$J, $A96, 'Raw Data'!$H:$H, "Ear*", 'Raw Data'!$P:$P,""&amp;'Raw Data'!$B$1,'Raw Data'!$D:$D,"&lt;&gt;*ithdr*",'Raw Data'!$D:$D,"&lt;&gt;*ancel*")</f>
        <v>0</v>
      </c>
      <c r="AB111" s="73"/>
      <c r="AC111" s="73"/>
      <c r="AD111" s="77"/>
      <c r="AE111" s="113">
        <f>COUNTIFS('Raw Data'!$AM:$AM,"&lt;=" &amp;DATE(LEFT($AV$3, 4), MONTH("1 " &amp; AE$6 &amp; " " &amp; LEFT($AV$3, 4)) + 1, 0 ), 'Raw Data'!$AM:$AM,"&gt;" &amp;DATE(LEFT($AV$3, 4), MONTH("1 " &amp; AE$6 &amp; " " &amp; LEFT($AV$3, 4)), 0 ), 'Raw Data'!$J:$J, $A96, 'Raw Data'!$H:$H, "Ear*", 'Raw Data'!$O:$O,""&amp;'Raw Data'!$B$1,'Raw Data'!$D:$D,"&lt;&gt;*ithdr*",'Raw Data'!$D:$D,"&lt;&gt;*ancel*",'Raw Data'!$P:$P,"--")
+
COUNTIFS( 'Raw Data'!$AM:$AM,"&lt;=" &amp;DATE(LEFT($AV$3, 4), MONTH("1 " &amp; AE$6 &amp; " " &amp; LEFT($AV$3, 4)) + 1, 0 ), 'Raw Data'!$AM:$AM,"&gt;" &amp;DATE(LEFT($AV$3, 4), MONTH("1 " &amp; AE$6 &amp; " " &amp; LEFT($AV$3, 4)), 0 ), 'Raw Data'!$J:$J, $A96, 'Raw Data'!$H:$H, "Ear*", 'Raw Data'!$P:$P,""&amp;'Raw Data'!$B$1,'Raw Data'!$D:$D,"&lt;&gt;*ithdr*",'Raw Data'!$D:$D,"&lt;&gt;*ancel*")</f>
        <v>0</v>
      </c>
      <c r="AF111" s="73"/>
      <c r="AG111" s="73"/>
      <c r="AH111" s="77"/>
      <c r="AI111" s="113">
        <f>COUNTIFS('Raw Data'!$AM:$AM,"&lt;=" &amp;DATE(LEFT($AV$3, 4), MONTH("1 " &amp; AI$6 &amp; " " &amp; LEFT($AV$3, 4)) + 1, 0 ), 'Raw Data'!$AM:$AM,"&gt;" &amp;DATE(LEFT($AV$3, 4), MONTH("1 " &amp; AI$6 &amp; " " &amp; LEFT($AV$3, 4)), 0 ), 'Raw Data'!$J:$J, $A96, 'Raw Data'!$H:$H, "Ear*", 'Raw Data'!$O:$O,""&amp;'Raw Data'!$B$1,'Raw Data'!$D:$D,"&lt;&gt;*ithdr*",'Raw Data'!$D:$D,"&lt;&gt;*ancel*",'Raw Data'!$P:$P,"--")
+
COUNTIFS( 'Raw Data'!$AM:$AM,"&lt;=" &amp;DATE(LEFT($AV$3, 4), MONTH("1 " &amp; AI$6 &amp; " " &amp; LEFT($AV$3, 4)) + 1, 0 ), 'Raw Data'!$AM:$AM,"&gt;" &amp;DATE(LEFT($AV$3, 4), MONTH("1 " &amp; AI$6 &amp; " " &amp; LEFT($AV$3, 4)), 0 ), 'Raw Data'!$J:$J, $A96, 'Raw Data'!$H:$H, "Ear*", 'Raw Data'!$P:$P,""&amp;'Raw Data'!$B$1,'Raw Data'!$D:$D,"&lt;&gt;*ithdr*",'Raw Data'!$D:$D,"&lt;&gt;*ancel*")</f>
        <v>0</v>
      </c>
      <c r="AJ111" s="73"/>
      <c r="AK111" s="73"/>
      <c r="AL111" s="77"/>
      <c r="AM111" s="113">
        <f>COUNTIFS('Raw Data'!$AM:$AM,"&lt;=" &amp;DATE(LEFT($AV$3, 4), MONTH("1 " &amp; AM$6 &amp; " " &amp; LEFT($AV$3, 4)) + 1, 0 ), 'Raw Data'!$AM:$AM,"&gt;" &amp;DATE(LEFT($AV$3, 4), MONTH("1 " &amp; AM$6 &amp; " " &amp; LEFT($AV$3, 4)), 0 ), 'Raw Data'!$J:$J, $A96, 'Raw Data'!$H:$H, "Ear*", 'Raw Data'!$O:$O,""&amp;'Raw Data'!$B$1,'Raw Data'!$D:$D,"&lt;&gt;*ithdr*",'Raw Data'!$D:$D,"&lt;&gt;*ancel*",'Raw Data'!$P:$P,"--")
+
COUNTIFS( 'Raw Data'!$AM:$AM,"&lt;=" &amp;DATE(LEFT($AV$3, 4), MONTH("1 " &amp; AM$6 &amp; " " &amp; LEFT($AV$3, 4)) + 1, 0 ), 'Raw Data'!$AM:$AM,"&gt;" &amp;DATE(LEFT($AV$3, 4), MONTH("1 " &amp; AM$6 &amp; " " &amp; LEFT($AV$3, 4)), 0 ), 'Raw Data'!$J:$J, $A96, 'Raw Data'!$H:$H, "Ear*", 'Raw Data'!$P:$P,""&amp;'Raw Data'!$B$1,'Raw Data'!$D:$D,"&lt;&gt;*ithdr*",'Raw Data'!$D:$D,"&lt;&gt;*ancel*")</f>
        <v>0</v>
      </c>
      <c r="AN111" s="73"/>
      <c r="AO111" s="73"/>
      <c r="AP111" s="77"/>
      <c r="AQ111" s="113">
        <f>COUNTIFS('Raw Data'!$AM:$AM,"&lt;=" &amp;DATE(LEFT($AV$3, 4), MONTH("1 " &amp; AQ$6 &amp; " " &amp; LEFT($AV$3, 4)) + 1, 0 ), 'Raw Data'!$AM:$AM,"&gt;" &amp;DATE(LEFT($AV$3, 4), MONTH("1 " &amp; AQ$6 &amp; " " &amp; LEFT($AV$3, 4)), 0 ), 'Raw Data'!$J:$J, $A96, 'Raw Data'!$H:$H, "Ear*", 'Raw Data'!$O:$O,""&amp;'Raw Data'!$B$1,'Raw Data'!$D:$D,"&lt;&gt;*ithdr*",'Raw Data'!$D:$D,"&lt;&gt;*ancel*",'Raw Data'!$P:$P,"--")
+
COUNTIFS( 'Raw Data'!$AM:$AM,"&lt;=" &amp;DATE(LEFT($AV$3, 4), MONTH("1 " &amp; AQ$6 &amp; " " &amp; LEFT($AV$3, 4)) + 1, 0 ), 'Raw Data'!$AM:$AM,"&gt;" &amp;DATE(LEFT($AV$3, 4), MONTH("1 " &amp; AQ$6 &amp; " " &amp; LEFT($AV$3, 4)), 0 ), 'Raw Data'!$J:$J, $A96, 'Raw Data'!$H:$H, "Ear*", 'Raw Data'!$P:$P,""&amp;'Raw Data'!$B$1,'Raw Data'!$D:$D,"&lt;&gt;*ithdr*",'Raw Data'!$D:$D,"&lt;&gt;*ancel*")</f>
        <v>0</v>
      </c>
      <c r="AR111" s="73"/>
      <c r="AS111" s="73"/>
      <c r="AT111" s="77"/>
      <c r="AU111" s="113">
        <f>COUNTIFS('Raw Data'!$AM:$AM,"&lt;=" &amp;DATE(MID($AV$3, 15, 4), MONTH("1 " &amp; AU$6 &amp; " " &amp; MID($AV$3, 15, 4)) + 1, 0 ), 'Raw Data'!$AN:$AN,"&gt;" &amp;DATE(MID($AV$3, 15, 4), MONTH("1 " &amp; AU$6 &amp; " " &amp; MID($AV$3, 15, 4)), 0 ), 'Raw Data'!$J:$J, $A96, 'Raw Data'!$H:$H, "Ear*", 'Raw Data'!$O:$O,""&amp;'Raw Data'!$B$1,'Raw Data'!$D:$D,"&lt;&gt;*ithdr*",'Raw Data'!$D:$D,"&lt;&gt;*ancel*",'Raw Data'!$P:$P,"--")
+
COUNTIFS( 'Raw Data'!$AM:$AM,"&lt;=" &amp;DATE(MID($AV$3, 15, 4), MONTH("1 " &amp; AU$6 &amp; " " &amp; MID($AV$3, 15, 4)) + 1, 0 ), 'Raw Data'!$AN:$AN,"&gt;" &amp;DATE(MID($AV$3, 15, 4), MONTH("1 " &amp; AU$6 &amp; " " &amp; MID($AV$3, 15, 4)), 0 ), 'Raw Data'!$J:$J, $A96, 'Raw Data'!$H:$H, "Ear*", 'Raw Data'!$P:$P,""&amp;'Raw Data'!$B$1,'Raw Data'!$D:$D,"&lt;&gt;*ithdr*",'Raw Data'!$D:$D,"&lt;&gt;*ancel*")</f>
        <v>0</v>
      </c>
      <c r="AV111" s="73"/>
      <c r="AW111" s="73"/>
      <c r="AX111" s="77"/>
      <c r="AY111" s="113">
        <f>COUNTIFS('Raw Data'!$AM:$AM,"&lt;=" &amp;DATE(MID($AV$3, 15, 4), MONTH("1 " &amp; AY$6 &amp; " " &amp; MID($AV$3, 15, 4)) + 1, 0 ), 'Raw Data'!$AN:$AN,"&gt;" &amp;DATE(MID($AV$3, 15, 4), MONTH("1 " &amp; AY$6 &amp; " " &amp; MID($AV$3, 15, 4)), 0 ), 'Raw Data'!$J:$J, $A96, 'Raw Data'!$H:$H, "Ear*", 'Raw Data'!$O:$O,""&amp;'Raw Data'!$B$1,'Raw Data'!$D:$D,"&lt;&gt;*ithdr*",'Raw Data'!$D:$D,"&lt;&gt;*ancel*",'Raw Data'!$P:$P,"--")
+
COUNTIFS( 'Raw Data'!$AM:$AM,"&lt;=" &amp;DATE(MID($AV$3, 15, 4), MONTH("1 " &amp; AY$6 &amp; " " &amp; MID($AV$3, 15, 4)) + 1, 0 ), 'Raw Data'!$AN:$AN,"&gt;" &amp;DATE(MID($AV$3, 15, 4), MONTH("1 " &amp; AY$6 &amp; " " &amp; MID($AV$3, 15, 4)), 0 ), 'Raw Data'!$J:$J, $A96, 'Raw Data'!$H:$H, "Ear*", 'Raw Data'!$P:$P,""&amp;'Raw Data'!$B$1,'Raw Data'!$D:$D,"&lt;&gt;*ithdr*",'Raw Data'!$D:$D,"&lt;&gt;*ancel*")</f>
        <v>0</v>
      </c>
      <c r="AZ111" s="73"/>
      <c r="BA111" s="73"/>
      <c r="BB111" s="77"/>
      <c r="BC111" s="113">
        <f>COUNTIFS('Raw Data'!$AM:$AM,"&lt;=" &amp;DATE(MID($AV$3, 15, 4), MONTH("1 " &amp; BC$6 &amp; " " &amp; MID($AV$3, 15, 4)) + 1, 0 ), 'Raw Data'!$AN:$AN,"&gt;" &amp;DATE(MID($AV$3, 15, 4), MONTH("1 " &amp; BC$6 &amp; " " &amp; MID($AV$3, 15, 4)), 0 ), 'Raw Data'!$J:$J, $A96, 'Raw Data'!$H:$H, "Ear*", 'Raw Data'!$O:$O,""&amp;'Raw Data'!$B$1,'Raw Data'!$D:$D,"&lt;&gt;*ithdr*",'Raw Data'!$D:$D,"&lt;&gt;*ancel*",'Raw Data'!$P:$P,"--")
+
COUNTIFS( 'Raw Data'!$AM:$AM,"&lt;=" &amp;DATE(MID($AV$3, 15, 4), MONTH("1 " &amp; BC$6 &amp; " " &amp; MID($AV$3, 15, 4)) + 1, 0 ), 'Raw Data'!$AN:$AN,"&gt;" &amp;DATE(MID($AV$3, 15, 4), MONTH("1 " &amp; BC$6 &amp; " " &amp; MID($AV$3, 15, 4)), 0 ), 'Raw Data'!$J:$J, $A96, 'Raw Data'!$H:$H, "Ear*", 'Raw Data'!$P:$P,""&amp;'Raw Data'!$B$1,'Raw Data'!$D:$D,"&lt;&gt;*ithdr*",'Raw Data'!$D:$D,"&lt;&gt;*ancel*")</f>
        <v>0</v>
      </c>
      <c r="BD111" s="73"/>
      <c r="BE111" s="73"/>
      <c r="BF111" s="77"/>
    </row>
    <row r="112" ht="12.75" customHeight="1">
      <c r="A112" s="114" t="s">
        <v>210</v>
      </c>
      <c r="B112" s="73"/>
      <c r="C112" s="73"/>
      <c r="D112" s="73"/>
      <c r="E112" s="73"/>
      <c r="F112" s="73"/>
      <c r="G112" s="73"/>
      <c r="H112" s="73"/>
      <c r="I112" s="73"/>
      <c r="J112" s="77"/>
      <c r="K112" s="113">
        <f>COUNTIFS('Raw Data'!$AM:$AM,"&lt;=" &amp;DATE(LEFT($AV$3, 4), MONTH("1 " &amp; K$6 &amp; " " &amp; LEFT($AV$3, 4)) + 1, 0 ), 'Raw Data'!$AM:$AM,"&gt;" &amp;DATE(LEFT($AV$3, 4), MONTH("1 " &amp; K$6 &amp; " " &amp; LEFT($AV$3, 4)), 0 ), 'Raw Data'!$J:$J, $A96, 'Raw Data'!$H:$H, "Non*", 'Raw Data'!$O:$O,""&amp;'Raw Data'!$B$1,'Raw Data'!$D:$D,"&lt;&gt;*ithdr*",'Raw Data'!$D:$D,"&lt;&gt;*ancel*",'Raw Data'!$P:$P,"--")
+
COUNTIFS( 'Raw Data'!$AM:$AM,"&lt;=" &amp;DATE(LEFT($AV$3, 4), MONTH("1 " &amp; K$6 &amp; " " &amp; LEFT($AV$3, 4)) + 1, 0 ), 'Raw Data'!$AM:$AM,"&gt;" &amp;DATE(LEFT($AV$3, 4), MONTH("1 " &amp; K$6 &amp; " " &amp; LEFT($AV$3, 4)), 0 ), 'Raw Data'!$J:$J, $A96, 'Raw Data'!$H:$H, "Non*", 'Raw Data'!$P:$P,""&amp;'Raw Data'!$B$1,'Raw Data'!$D:$D,"&lt;&gt;*ithdr*",'Raw Data'!$D:$D,"&lt;&gt;*ancel*")</f>
        <v>0</v>
      </c>
      <c r="L112" s="73"/>
      <c r="M112" s="73"/>
      <c r="N112" s="77"/>
      <c r="O112" s="113">
        <f>COUNTIFS('Raw Data'!$AM:$AM,"&lt;=" &amp;DATE(LEFT($AV$3, 4), MONTH("1 " &amp; O$6 &amp; " " &amp; LEFT($AV$3, 4)) + 1, 0 ), 'Raw Data'!$AM:$AM,"&gt;" &amp;DATE(LEFT($AV$3, 4), MONTH("1 " &amp; O$6 &amp; " " &amp; LEFT($AV$3, 4)), 0 ), 'Raw Data'!$J:$J, $A96, 'Raw Data'!$H:$H, "Non*", 'Raw Data'!$O:$O,""&amp;'Raw Data'!$B$1,'Raw Data'!$D:$D,"&lt;&gt;*ithdr*",'Raw Data'!$D:$D,"&lt;&gt;*ancel*",'Raw Data'!$P:$P,"--")
+
COUNTIFS( 'Raw Data'!$AM:$AM,"&lt;=" &amp;DATE(LEFT($AV$3, 4), MONTH("1 " &amp; O$6 &amp; " " &amp; LEFT($AV$3, 4)) + 1, 0 ), 'Raw Data'!$AM:$AM,"&gt;" &amp;DATE(LEFT($AV$3, 4), MONTH("1 " &amp; O$6 &amp; " " &amp; LEFT($AV$3, 4)), 0 ), 'Raw Data'!$J:$J, $A96, 'Raw Data'!$H:$H, "Non*", 'Raw Data'!$P:$P,""&amp;'Raw Data'!$B$1,'Raw Data'!$D:$D,"&lt;&gt;*ithdr*",'Raw Data'!$D:$D,"&lt;&gt;*ancel*")</f>
        <v>0</v>
      </c>
      <c r="P112" s="73"/>
      <c r="Q112" s="73"/>
      <c r="R112" s="77"/>
      <c r="S112" s="113">
        <f>COUNTIFS('Raw Data'!$AM:$AM,"&lt;=" &amp;DATE(LEFT($AV$3, 4), MONTH("1 " &amp; S$6 &amp; " " &amp; LEFT($AV$3, 4)) + 1, 0 ), 'Raw Data'!$AM:$AM,"&gt;" &amp;DATE(LEFT($AV$3, 4), MONTH("1 " &amp; S$6 &amp; " " &amp; LEFT($AV$3, 4)), 0 ), 'Raw Data'!$J:$J, $A96, 'Raw Data'!$H:$H, "Non*", 'Raw Data'!$O:$O,""&amp;'Raw Data'!$B$1,'Raw Data'!$D:$D,"&lt;&gt;*ithdr*",'Raw Data'!$D:$D,"&lt;&gt;*ancel*",'Raw Data'!$P:$P,"--")
+
COUNTIFS( 'Raw Data'!$AM:$AM,"&lt;=" &amp;DATE(LEFT($AV$3, 4), MONTH("1 " &amp; S$6 &amp; " " &amp; LEFT($AV$3, 4)) + 1, 0 ), 'Raw Data'!$AM:$AM,"&gt;" &amp;DATE(LEFT($AV$3, 4), MONTH("1 " &amp; S$6 &amp; " " &amp; LEFT($AV$3, 4)), 0 ), 'Raw Data'!$J:$J, $A96, 'Raw Data'!$H:$H, "Non*", 'Raw Data'!$P:$P,""&amp;'Raw Data'!$B$1,'Raw Data'!$D:$D,"&lt;&gt;*ithdr*",'Raw Data'!$D:$D,"&lt;&gt;*ancel*")</f>
        <v>0</v>
      </c>
      <c r="T112" s="73"/>
      <c r="U112" s="73"/>
      <c r="V112" s="77"/>
      <c r="W112" s="113">
        <f>COUNTIFS('Raw Data'!$AM:$AM,"&lt;=" &amp;DATE(LEFT($AV$3, 4), MONTH("1 " &amp; W$6 &amp; " " &amp; LEFT($AV$3, 4)) + 1, 0 ), 'Raw Data'!$AM:$AM,"&gt;" &amp;DATE(LEFT($AV$3, 4), MONTH("1 " &amp; W$6 &amp; " " &amp; LEFT($AV$3, 4)), 0 ), 'Raw Data'!$J:$J, $A96, 'Raw Data'!$H:$H, "Non*", 'Raw Data'!$O:$O,""&amp;'Raw Data'!$B$1,'Raw Data'!$D:$D,"&lt;&gt;*ithdr*",'Raw Data'!$D:$D,"&lt;&gt;*ancel*",'Raw Data'!$P:$P,"--")
+
COUNTIFS( 'Raw Data'!$AM:$AM,"&lt;=" &amp;DATE(LEFT($AV$3, 4), MONTH("1 " &amp; W$6 &amp; " " &amp; LEFT($AV$3, 4)) + 1, 0 ), 'Raw Data'!$AM:$AM,"&gt;" &amp;DATE(LEFT($AV$3, 4), MONTH("1 " &amp; W$6 &amp; " " &amp; LEFT($AV$3, 4)), 0 ), 'Raw Data'!$J:$J, $A96, 'Raw Data'!$H:$H, "Non*", 'Raw Data'!$P:$P,""&amp;'Raw Data'!$B$1,'Raw Data'!$D:$D,"&lt;&gt;*ithdr*",'Raw Data'!$D:$D,"&lt;&gt;*ancel*")</f>
        <v>0</v>
      </c>
      <c r="X112" s="73"/>
      <c r="Y112" s="73"/>
      <c r="Z112" s="77"/>
      <c r="AA112" s="113">
        <f>COUNTIFS('Raw Data'!$AM:$AM,"&lt;=" &amp;DATE(LEFT($AV$3, 4), MONTH("1 " &amp; AA$6 &amp; " " &amp; LEFT($AV$3, 4)) + 1, 0 ), 'Raw Data'!$AM:$AM,"&gt;" &amp;DATE(LEFT($AV$3, 4), MONTH("1 " &amp; AA$6 &amp; " " &amp; LEFT($AV$3, 4)), 0 ), 'Raw Data'!$J:$J, $A96, 'Raw Data'!$H:$H, "Non*", 'Raw Data'!$O:$O,""&amp;'Raw Data'!$B$1,'Raw Data'!$D:$D,"&lt;&gt;*ithdr*",'Raw Data'!$D:$D,"&lt;&gt;*ancel*",'Raw Data'!$P:$P,"--")
+
COUNTIFS( 'Raw Data'!$AM:$AM,"&lt;=" &amp;DATE(LEFT($AV$3, 4), MONTH("1 " &amp; AA$6 &amp; " " &amp; LEFT($AV$3, 4)) + 1, 0 ), 'Raw Data'!$AM:$AM,"&gt;" &amp;DATE(LEFT($AV$3, 4), MONTH("1 " &amp; AA$6 &amp; " " &amp; LEFT($AV$3, 4)), 0 ), 'Raw Data'!$J:$J, $A96, 'Raw Data'!$H:$H, "Non*", 'Raw Data'!$P:$P,""&amp;'Raw Data'!$B$1,'Raw Data'!$D:$D,"&lt;&gt;*ithdr*",'Raw Data'!$D:$D,"&lt;&gt;*ancel*")</f>
        <v>0</v>
      </c>
      <c r="AB112" s="73"/>
      <c r="AC112" s="73"/>
      <c r="AD112" s="77"/>
      <c r="AE112" s="113">
        <f>COUNTIFS('Raw Data'!$AM:$AM,"&lt;=" &amp;DATE(LEFT($AV$3, 4), MONTH("1 " &amp; AE$6 &amp; " " &amp; LEFT($AV$3, 4)) + 1, 0 ), 'Raw Data'!$AM:$AM,"&gt;" &amp;DATE(LEFT($AV$3, 4), MONTH("1 " &amp; AE$6 &amp; " " &amp; LEFT($AV$3, 4)), 0 ), 'Raw Data'!$J:$J, $A96, 'Raw Data'!$H:$H, "Non*", 'Raw Data'!$O:$O,""&amp;'Raw Data'!$B$1,'Raw Data'!$D:$D,"&lt;&gt;*ithdr*",'Raw Data'!$D:$D,"&lt;&gt;*ancel*",'Raw Data'!$P:$P,"--")
+
COUNTIFS( 'Raw Data'!$AM:$AM,"&lt;=" &amp;DATE(LEFT($AV$3, 4), MONTH("1 " &amp; AE$6 &amp; " " &amp; LEFT($AV$3, 4)) + 1, 0 ), 'Raw Data'!$AM:$AM,"&gt;" &amp;DATE(LEFT($AV$3, 4), MONTH("1 " &amp; AE$6 &amp; " " &amp; LEFT($AV$3, 4)), 0 ), 'Raw Data'!$J:$J, $A96, 'Raw Data'!$H:$H, "Non*", 'Raw Data'!$P:$P,""&amp;'Raw Data'!$B$1,'Raw Data'!$D:$D,"&lt;&gt;*ithdr*",'Raw Data'!$D:$D,"&lt;&gt;*ancel*")</f>
        <v>0</v>
      </c>
      <c r="AF112" s="73"/>
      <c r="AG112" s="73"/>
      <c r="AH112" s="77"/>
      <c r="AI112" s="113">
        <f>COUNTIFS('Raw Data'!$AM:$AM,"&lt;=" &amp;DATE(LEFT($AV$3, 4), MONTH("1 " &amp; AI$6 &amp; " " &amp; LEFT($AV$3, 4)) + 1, 0 ), 'Raw Data'!$AM:$AM,"&gt;" &amp;DATE(LEFT($AV$3, 4), MONTH("1 " &amp; AI$6 &amp; " " &amp; LEFT($AV$3, 4)), 0 ), 'Raw Data'!$J:$J, $A96, 'Raw Data'!$H:$H, "Non*", 'Raw Data'!$O:$O,""&amp;'Raw Data'!$B$1,'Raw Data'!$D:$D,"&lt;&gt;*ithdr*",'Raw Data'!$D:$D,"&lt;&gt;*ancel*",'Raw Data'!$P:$P,"--")
+
COUNTIFS( 'Raw Data'!$AM:$AM,"&lt;=" &amp;DATE(LEFT($AV$3, 4), MONTH("1 " &amp; AI$6 &amp; " " &amp; LEFT($AV$3, 4)) + 1, 0 ), 'Raw Data'!$AM:$AM,"&gt;" &amp;DATE(LEFT($AV$3, 4), MONTH("1 " &amp; AI$6 &amp; " " &amp; LEFT($AV$3, 4)), 0 ), 'Raw Data'!$J:$J, $A96, 'Raw Data'!$H:$H, "Non*", 'Raw Data'!$P:$P,""&amp;'Raw Data'!$B$1,'Raw Data'!$D:$D,"&lt;&gt;*ithdr*",'Raw Data'!$D:$D,"&lt;&gt;*ancel*")</f>
        <v>0</v>
      </c>
      <c r="AJ112" s="73"/>
      <c r="AK112" s="73"/>
      <c r="AL112" s="77"/>
      <c r="AM112" s="113">
        <f>COUNTIFS('Raw Data'!$AM:$AM,"&lt;=" &amp;DATE(LEFT($AV$3, 4), MONTH("1 " &amp; AM$6 &amp; " " &amp; LEFT($AV$3, 4)) + 1, 0 ), 'Raw Data'!$AM:$AM,"&gt;" &amp;DATE(LEFT($AV$3, 4), MONTH("1 " &amp; AM$6 &amp; " " &amp; LEFT($AV$3, 4)), 0 ), 'Raw Data'!$J:$J, $A96, 'Raw Data'!$H:$H, "Non*", 'Raw Data'!$O:$O,""&amp;'Raw Data'!$B$1,'Raw Data'!$D:$D,"&lt;&gt;*ithdr*",'Raw Data'!$D:$D,"&lt;&gt;*ancel*",'Raw Data'!$P:$P,"--")
+
COUNTIFS( 'Raw Data'!$AM:$AM,"&lt;=" &amp;DATE(LEFT($AV$3, 4), MONTH("1 " &amp; AM$6 &amp; " " &amp; LEFT($AV$3, 4)) + 1, 0 ), 'Raw Data'!$AM:$AM,"&gt;" &amp;DATE(LEFT($AV$3, 4), MONTH("1 " &amp; AM$6 &amp; " " &amp; LEFT($AV$3, 4)), 0 ), 'Raw Data'!$J:$J, $A96, 'Raw Data'!$H:$H, "Non*", 'Raw Data'!$P:$P,""&amp;'Raw Data'!$B$1,'Raw Data'!$D:$D,"&lt;&gt;*ithdr*",'Raw Data'!$D:$D,"&lt;&gt;*ancel*")</f>
        <v>0</v>
      </c>
      <c r="AN112" s="73"/>
      <c r="AO112" s="73"/>
      <c r="AP112" s="77"/>
      <c r="AQ112" s="113">
        <f>COUNTIFS('Raw Data'!$AM:$AM,"&lt;=" &amp;DATE(LEFT($AV$3, 4), MONTH("1 " &amp; AQ$6 &amp; " " &amp; LEFT($AV$3, 4)) + 1, 0 ), 'Raw Data'!$AM:$AM,"&gt;" &amp;DATE(LEFT($AV$3, 4), MONTH("1 " &amp; AQ$6 &amp; " " &amp; LEFT($AV$3, 4)), 0 ), 'Raw Data'!$J:$J, $A96, 'Raw Data'!$H:$H, "Non*", 'Raw Data'!$O:$O,""&amp;'Raw Data'!$B$1,'Raw Data'!$D:$D,"&lt;&gt;*ithdr*",'Raw Data'!$D:$D,"&lt;&gt;*ancel*",'Raw Data'!$P:$P,"--")
+
COUNTIFS( 'Raw Data'!$AM:$AM,"&lt;=" &amp;DATE(LEFT($AV$3, 4), MONTH("1 " &amp; AQ$6 &amp; " " &amp; LEFT($AV$3, 4)) + 1, 0 ), 'Raw Data'!$AM:$AM,"&gt;" &amp;DATE(LEFT($AV$3, 4), MONTH("1 " &amp; AQ$6 &amp; " " &amp; LEFT($AV$3, 4)), 0 ), 'Raw Data'!$J:$J, $A96, 'Raw Data'!$H:$H, "Non*", 'Raw Data'!$P:$P,""&amp;'Raw Data'!$B$1,'Raw Data'!$D:$D,"&lt;&gt;*ithdr*",'Raw Data'!$D:$D,"&lt;&gt;*ancel*")</f>
        <v>0</v>
      </c>
      <c r="AR112" s="73"/>
      <c r="AS112" s="73"/>
      <c r="AT112" s="77"/>
      <c r="AU112" s="113">
        <f>COUNTIFS('Raw Data'!$AM:$AM,"&lt;=" &amp;DATE(MID($AV$3, 15, 4), MONTH("1 " &amp; AU$6 &amp; " " &amp; MID($AV$3, 15, 4)) + 1, 0 ), 'Raw Data'!$AN:$AN,"&gt;" &amp;DATE(MID($AV$3, 15, 4), MONTH("1 " &amp; AU$6 &amp; " " &amp; MID($AV$3, 15, 4)), 0 ), 'Raw Data'!$J:$J, $A96, 'Raw Data'!$H:$H, "Non*", 'Raw Data'!$O:$O,""&amp;'Raw Data'!$B$1,'Raw Data'!$D:$D,"&lt;&gt;*ithdr*",'Raw Data'!$D:$D,"&lt;&gt;*ancel*",'Raw Data'!$P:$P,"--")
+
COUNTIFS( 'Raw Data'!$AM:$AM,"&lt;=" &amp;DATE(MID($AV$3, 15, 4), MONTH("1 " &amp; AU$6 &amp; " " &amp; MID($AV$3, 15, 4)) + 1, 0 ), 'Raw Data'!$AN:$AN,"&gt;" &amp;DATE(MID($AV$3, 15, 4), MONTH("1 " &amp; AU$6 &amp; " " &amp; MID($AV$3, 15, 4)), 0 ), 'Raw Data'!$J:$J, $A96, 'Raw Data'!$H:$H, "Non*", 'Raw Data'!$P:$P,""&amp;'Raw Data'!$B$1,'Raw Data'!$D:$D,"&lt;&gt;*ithdr*",'Raw Data'!$D:$D,"&lt;&gt;*ancel*")</f>
        <v>0</v>
      </c>
      <c r="AV112" s="73"/>
      <c r="AW112" s="73"/>
      <c r="AX112" s="77"/>
      <c r="AY112" s="113">
        <f>COUNTIFS('Raw Data'!$AM:$AM,"&lt;=" &amp;DATE(MID($AV$3, 15, 4), MONTH("1 " &amp; AY$6 &amp; " " &amp; MID($AV$3, 15, 4)) + 1, 0 ), 'Raw Data'!$AN:$AN,"&gt;" &amp;DATE(MID($AV$3, 15, 4), MONTH("1 " &amp; AY$6 &amp; " " &amp; MID($AV$3, 15, 4)), 0 ), 'Raw Data'!$J:$J, $A96, 'Raw Data'!$H:$H, "Non*", 'Raw Data'!$O:$O,""&amp;'Raw Data'!$B$1,'Raw Data'!$D:$D,"&lt;&gt;*ithdr*",'Raw Data'!$D:$D,"&lt;&gt;*ancel*",'Raw Data'!$P:$P,"--")
+
COUNTIFS( 'Raw Data'!$AM:$AM,"&lt;=" &amp;DATE(MID($AV$3, 15, 4), MONTH("1 " &amp; AY$6 &amp; " " &amp; MID($AV$3, 15, 4)) + 1, 0 ), 'Raw Data'!$AN:$AN,"&gt;" &amp;DATE(MID($AV$3, 15, 4), MONTH("1 " &amp; AY$6 &amp; " " &amp; MID($AV$3, 15, 4)), 0 ), 'Raw Data'!$J:$J, $A96, 'Raw Data'!$H:$H, "Non*", 'Raw Data'!$P:$P,""&amp;'Raw Data'!$B$1,'Raw Data'!$D:$D,"&lt;&gt;*ithdr*",'Raw Data'!$D:$D,"&lt;&gt;*ancel*")</f>
        <v>0</v>
      </c>
      <c r="AZ112" s="73"/>
      <c r="BA112" s="73"/>
      <c r="BB112" s="77"/>
      <c r="BC112" s="113">
        <f>COUNTIFS('Raw Data'!$AM:$AM,"&lt;=" &amp;DATE(MID($AV$3, 15, 4), MONTH("1 " &amp; BC$6 &amp; " " &amp; MID($AV$3, 15, 4)) + 1, 0 ), 'Raw Data'!$AN:$AN,"&gt;" &amp;DATE(MID($AV$3, 15, 4), MONTH("1 " &amp; BC$6 &amp; " " &amp; MID($AV$3, 15, 4)), 0 ), 'Raw Data'!$J:$J, $A96, 'Raw Data'!$H:$H, "Non*", 'Raw Data'!$O:$O,""&amp;'Raw Data'!$B$1,'Raw Data'!$D:$D,"&lt;&gt;*ithdr*",'Raw Data'!$D:$D,"&lt;&gt;*ancel*",'Raw Data'!$P:$P,"--")
+
COUNTIFS( 'Raw Data'!$AM:$AM,"&lt;=" &amp;DATE(MID($AV$3, 15, 4), MONTH("1 " &amp; BC$6 &amp; " " &amp; MID($AV$3, 15, 4)) + 1, 0 ), 'Raw Data'!$AN:$AN,"&gt;" &amp;DATE(MID($AV$3, 15, 4), MONTH("1 " &amp; BC$6 &amp; " " &amp; MID($AV$3, 15, 4)), 0 ), 'Raw Data'!$J:$J, $A96, 'Raw Data'!$H:$H, "Non*", 'Raw Data'!$P:$P,""&amp;'Raw Data'!$B$1,'Raw Data'!$D:$D,"&lt;&gt;*ithdr*",'Raw Data'!$D:$D,"&lt;&gt;*ancel*")</f>
        <v>0</v>
      </c>
      <c r="BD112" s="73"/>
      <c r="BE112" s="73"/>
      <c r="BF112" s="77"/>
    </row>
    <row r="113" ht="12.75" customHeight="1">
      <c r="A113" s="75" t="s">
        <v>211</v>
      </c>
      <c r="B113" s="73"/>
      <c r="C113" s="73"/>
      <c r="D113" s="73"/>
      <c r="E113" s="73"/>
      <c r="F113" s="73"/>
      <c r="G113" s="73"/>
      <c r="H113" s="73"/>
      <c r="I113" s="73"/>
      <c r="J113" s="77"/>
      <c r="K113" s="113">
        <f>COUNTIFS( 'Raw Data'!$AM:$AM,"&lt;=" &amp;DATE(LEFT($AV$3, 4), MONTH("1 " &amp; K$6 &amp; " " &amp; LEFT($AV$3, 4)) + 1, 0 ), 'Raw Data'!$AM:$AM,"&gt;" &amp;DATE(LEFT($AV$3, 4), MONTH("1 " &amp; K$6 &amp; " " &amp; LEFT($AV$3, 4)), 0 ), 'Raw Data'!$J:$J, $A96, 'Raw Data'!$O:$O,""&amp;'Raw Data'!$B$1,'Raw Data'!$D:$D,"&lt;&gt;*ithdr*",'Raw Data'!$D:$D,"&lt;&gt;*ancel*",'Raw Data'!$P:$P,"--",'Raw Data'!$AW:$AW,"*arl*")
+
COUNTIFS( 'Raw Data'!$AM:$AM,"&lt;=" &amp;DATE(LEFT($AV$3, 4), MONTH("1 " &amp; K$6 &amp; " " &amp; LEFT($AV$3, 4)) + 1, 0 ), 'Raw Data'!$AM:$AM,"&gt;" &amp;DATE(LEFT($AV$3, 4), MONTH("1 " &amp; K$6 &amp; " " &amp; LEFT($AV$3, 4)), 0 ), 'Raw Data'!$J:$J, $A96, 'Raw Data'!$P:$P,""&amp;'Raw Data'!$B$1,'Raw Data'!$D:$D,"&lt;&gt;*ithdr*",'Raw Data'!$D:$D,"&lt;&gt;*ancel*",'Raw Data'!$AW:$AW,"*arl*")</f>
        <v>0</v>
      </c>
      <c r="L113" s="73"/>
      <c r="M113" s="73"/>
      <c r="N113" s="77"/>
      <c r="O113" s="113">
        <f>COUNTIFS( 'Raw Data'!$AM:$AM,"&lt;=" &amp;DATE(LEFT($AV$3, 4), MONTH("1 " &amp; O$6 &amp; " " &amp; LEFT($AV$3, 4)) + 1, 0 ), 'Raw Data'!$AM:$AM,"&gt;" &amp;DATE(LEFT($AV$3, 4), MONTH("1 " &amp; O$6 &amp; " " &amp; LEFT($AV$3, 4)), 0 ), 'Raw Data'!$J:$J, $A96, 'Raw Data'!$O:$O,""&amp;'Raw Data'!$B$1,'Raw Data'!$D:$D,"&lt;&gt;*ithdr*",'Raw Data'!$D:$D,"&lt;&gt;*ancel*",'Raw Data'!$P:$P,"--",'Raw Data'!$AW:$AW,"*arl*")
+
COUNTIFS( 'Raw Data'!$AM:$AM,"&lt;=" &amp;DATE(LEFT($AV$3, 4), MONTH("1 " &amp; O$6 &amp; " " &amp; LEFT($AV$3, 4)) + 1, 0 ), 'Raw Data'!$AM:$AM,"&gt;" &amp;DATE(LEFT($AV$3, 4), MONTH("1 " &amp; O$6 &amp; " " &amp; LEFT($AV$3, 4)), 0 ), 'Raw Data'!$J:$J, $A96, 'Raw Data'!$P:$P,""&amp;'Raw Data'!$B$1,'Raw Data'!$D:$D,"&lt;&gt;*ithdr*",'Raw Data'!$D:$D,"&lt;&gt;*ancel*",'Raw Data'!$AW:$AW,"*arl*")</f>
        <v>0</v>
      </c>
      <c r="P113" s="73"/>
      <c r="Q113" s="73"/>
      <c r="R113" s="77"/>
      <c r="S113" s="113">
        <f>COUNTIFS( 'Raw Data'!$AM:$AM,"&lt;=" &amp;DATE(LEFT($AV$3, 4), MONTH("1 " &amp; S$6 &amp; " " &amp; LEFT($AV$3, 4)) + 1, 0 ), 'Raw Data'!$AM:$AM,"&gt;" &amp;DATE(LEFT($AV$3, 4), MONTH("1 " &amp; S$6 &amp; " " &amp; LEFT($AV$3, 4)), 0 ), 'Raw Data'!$J:$J, $A96, 'Raw Data'!$O:$O,""&amp;'Raw Data'!$B$1,'Raw Data'!$D:$D,"&lt;&gt;*ithdr*",'Raw Data'!$D:$D,"&lt;&gt;*ancel*",'Raw Data'!$P:$P,"--",'Raw Data'!$AW:$AW,"*arl*")
+
COUNTIFS( 'Raw Data'!$AM:$AM,"&lt;=" &amp;DATE(LEFT($AV$3, 4), MONTH("1 " &amp; S$6 &amp; " " &amp; LEFT($AV$3, 4)) + 1, 0 ), 'Raw Data'!$AM:$AM,"&gt;" &amp;DATE(LEFT($AV$3, 4), MONTH("1 " &amp; S$6 &amp; " " &amp; LEFT($AV$3, 4)), 0 ), 'Raw Data'!$J:$J, $A96, 'Raw Data'!$P:$P,""&amp;'Raw Data'!$B$1,'Raw Data'!$D:$D,"&lt;&gt;*ithdr*",'Raw Data'!$D:$D,"&lt;&gt;*ancel*",'Raw Data'!$AW:$AW,"*arl*")</f>
        <v>0</v>
      </c>
      <c r="T113" s="73"/>
      <c r="U113" s="73"/>
      <c r="V113" s="77"/>
      <c r="W113" s="113">
        <f>COUNTIFS( 'Raw Data'!$AM:$AM,"&lt;=" &amp;DATE(LEFT($AV$3, 4), MONTH("1 " &amp; W$6 &amp; " " &amp; LEFT($AV$3, 4)) + 1, 0 ), 'Raw Data'!$AM:$AM,"&gt;" &amp;DATE(LEFT($AV$3, 4), MONTH("1 " &amp; W$6 &amp; " " &amp; LEFT($AV$3, 4)), 0 ), 'Raw Data'!$J:$J, $A96, 'Raw Data'!$O:$O,""&amp;'Raw Data'!$B$1,'Raw Data'!$D:$D,"&lt;&gt;*ithdr*",'Raw Data'!$D:$D,"&lt;&gt;*ancel*",'Raw Data'!$P:$P,"--",'Raw Data'!$AW:$AW,"*arl*")
+
COUNTIFS( 'Raw Data'!$AM:$AM,"&lt;=" &amp;DATE(LEFT($AV$3, 4), MONTH("1 " &amp; W$6 &amp; " " &amp; LEFT($AV$3, 4)) + 1, 0 ), 'Raw Data'!$AM:$AM,"&gt;" &amp;DATE(LEFT($AV$3, 4), MONTH("1 " &amp; W$6 &amp; " " &amp; LEFT($AV$3, 4)), 0 ), 'Raw Data'!$J:$J, $A96, 'Raw Data'!$P:$P,""&amp;'Raw Data'!$B$1,'Raw Data'!$D:$D,"&lt;&gt;*ithdr*",'Raw Data'!$D:$D,"&lt;&gt;*ancel*",'Raw Data'!$AW:$AW,"*arl*")</f>
        <v>0</v>
      </c>
      <c r="X113" s="73"/>
      <c r="Y113" s="73"/>
      <c r="Z113" s="77"/>
      <c r="AA113" s="113">
        <f>COUNTIFS( 'Raw Data'!$AM:$AM,"&lt;=" &amp;DATE(LEFT($AV$3, 4), MONTH("1 " &amp; AA$6 &amp; " " &amp; LEFT($AV$3, 4)) + 1, 0 ), 'Raw Data'!$AM:$AM,"&gt;" &amp;DATE(LEFT($AV$3, 4), MONTH("1 " &amp; AA$6 &amp; " " &amp; LEFT($AV$3, 4)), 0 ), 'Raw Data'!$J:$J, $A96, 'Raw Data'!$O:$O,""&amp;'Raw Data'!$B$1,'Raw Data'!$D:$D,"&lt;&gt;*ithdr*",'Raw Data'!$D:$D,"&lt;&gt;*ancel*",'Raw Data'!$P:$P,"--",'Raw Data'!$AW:$AW,"*arl*")
+
COUNTIFS( 'Raw Data'!$AM:$AM,"&lt;=" &amp;DATE(LEFT($AV$3, 4), MONTH("1 " &amp; AA$6 &amp; " " &amp; LEFT($AV$3, 4)) + 1, 0 ), 'Raw Data'!$AM:$AM,"&gt;" &amp;DATE(LEFT($AV$3, 4), MONTH("1 " &amp; AA$6 &amp; " " &amp; LEFT($AV$3, 4)), 0 ), 'Raw Data'!$J:$J, $A96, 'Raw Data'!$P:$P,""&amp;'Raw Data'!$B$1,'Raw Data'!$D:$D,"&lt;&gt;*ithdr*",'Raw Data'!$D:$D,"&lt;&gt;*ancel*",'Raw Data'!$AW:$AW,"*arl*")</f>
        <v>0</v>
      </c>
      <c r="AB113" s="73"/>
      <c r="AC113" s="73"/>
      <c r="AD113" s="77"/>
      <c r="AE113" s="113">
        <f>COUNTIFS( 'Raw Data'!$AM:$AM,"&lt;=" &amp;DATE(LEFT($AV$3, 4), MONTH("1 " &amp; AE$6 &amp; " " &amp; LEFT($AV$3, 4)) + 1, 0 ), 'Raw Data'!$AM:$AM,"&gt;" &amp;DATE(LEFT($AV$3, 4), MONTH("1 " &amp; AE$6 &amp; " " &amp; LEFT($AV$3, 4)), 0 ), 'Raw Data'!$J:$J, $A96, 'Raw Data'!$O:$O,""&amp;'Raw Data'!$B$1,'Raw Data'!$D:$D,"&lt;&gt;*ithdr*",'Raw Data'!$D:$D,"&lt;&gt;*ancel*",'Raw Data'!$P:$P,"--",'Raw Data'!$AW:$AW,"*arl*")
+
COUNTIFS( 'Raw Data'!$AM:$AM,"&lt;=" &amp;DATE(LEFT($AV$3, 4), MONTH("1 " &amp; AE$6 &amp; " " &amp; LEFT($AV$3, 4)) + 1, 0 ), 'Raw Data'!$AM:$AM,"&gt;" &amp;DATE(LEFT($AV$3, 4), MONTH("1 " &amp; AE$6 &amp; " " &amp; LEFT($AV$3, 4)), 0 ), 'Raw Data'!$J:$J, $A96, 'Raw Data'!$P:$P,""&amp;'Raw Data'!$B$1,'Raw Data'!$D:$D,"&lt;&gt;*ithdr*",'Raw Data'!$D:$D,"&lt;&gt;*ancel*",'Raw Data'!$AW:$AW,"*arl*")</f>
        <v>0</v>
      </c>
      <c r="AF113" s="73"/>
      <c r="AG113" s="73"/>
      <c r="AH113" s="77"/>
      <c r="AI113" s="113">
        <f>COUNTIFS( 'Raw Data'!$AM:$AM,"&lt;=" &amp;DATE(LEFT($AV$3, 4), MONTH("1 " &amp; AI$6 &amp; " " &amp; LEFT($AV$3, 4)) + 1, 0 ), 'Raw Data'!$AM:$AM,"&gt;" &amp;DATE(LEFT($AV$3, 4), MONTH("1 " &amp; AI$6 &amp; " " &amp; LEFT($AV$3, 4)), 0 ), 'Raw Data'!$J:$J, $A96, 'Raw Data'!$O:$O,""&amp;'Raw Data'!$B$1,'Raw Data'!$D:$D,"&lt;&gt;*ithdr*",'Raw Data'!$D:$D,"&lt;&gt;*ancel*",'Raw Data'!$P:$P,"--",'Raw Data'!$AW:$AW,"*arl*")
+
COUNTIFS( 'Raw Data'!$AM:$AM,"&lt;=" &amp;DATE(LEFT($AV$3, 4), MONTH("1 " &amp; AI$6 &amp; " " &amp; LEFT($AV$3, 4)) + 1, 0 ), 'Raw Data'!$AM:$AM,"&gt;" &amp;DATE(LEFT($AV$3, 4), MONTH("1 " &amp; AI$6 &amp; " " &amp; LEFT($AV$3, 4)), 0 ), 'Raw Data'!$J:$J, $A96, 'Raw Data'!$P:$P,""&amp;'Raw Data'!$B$1,'Raw Data'!$D:$D,"&lt;&gt;*ithdr*",'Raw Data'!$D:$D,"&lt;&gt;*ancel*",'Raw Data'!$AW:$AW,"*arl*")</f>
        <v>0</v>
      </c>
      <c r="AJ113" s="73"/>
      <c r="AK113" s="73"/>
      <c r="AL113" s="77"/>
      <c r="AM113" s="113">
        <f>COUNTIFS( 'Raw Data'!$AM:$AM,"&lt;=" &amp;DATE(LEFT($AV$3, 4), MONTH("1 " &amp; AM$6 &amp; " " &amp; LEFT($AV$3, 4)) + 1, 0 ), 'Raw Data'!$AM:$AM,"&gt;" &amp;DATE(LEFT($AV$3, 4), MONTH("1 " &amp; AM$6 &amp; " " &amp; LEFT($AV$3, 4)), 0 ), 'Raw Data'!$J:$J, $A96, 'Raw Data'!$O:$O,""&amp;'Raw Data'!$B$1,'Raw Data'!$D:$D,"&lt;&gt;*ithdr*",'Raw Data'!$D:$D,"&lt;&gt;*ancel*",'Raw Data'!$P:$P,"--",'Raw Data'!$AW:$AW,"*arl*")
+
COUNTIFS( 'Raw Data'!$AM:$AM,"&lt;=" &amp;DATE(LEFT($AV$3, 4), MONTH("1 " &amp; AM$6 &amp; " " &amp; LEFT($AV$3, 4)) + 1, 0 ), 'Raw Data'!$AM:$AM,"&gt;" &amp;DATE(LEFT($AV$3, 4), MONTH("1 " &amp; AM$6 &amp; " " &amp; LEFT($AV$3, 4)), 0 ), 'Raw Data'!$J:$J, $A96, 'Raw Data'!$P:$P,""&amp;'Raw Data'!$B$1,'Raw Data'!$D:$D,"&lt;&gt;*ithdr*",'Raw Data'!$D:$D,"&lt;&gt;*ancel*",'Raw Data'!$AW:$AW,"*arl*")</f>
        <v>0</v>
      </c>
      <c r="AN113" s="73"/>
      <c r="AO113" s="73"/>
      <c r="AP113" s="77"/>
      <c r="AQ113" s="113">
        <f>COUNTIFS( 'Raw Data'!$AM:$AM,"&lt;=" &amp;DATE(LEFT($AV$3, 4), MONTH("1 " &amp; AQ$6 &amp; " " &amp; LEFT($AV$3, 4)) + 1, 0 ), 'Raw Data'!$AM:$AM,"&gt;" &amp;DATE(LEFT($AV$3, 4), MONTH("1 " &amp; AQ$6 &amp; " " &amp; LEFT($AV$3, 4)), 0 ), 'Raw Data'!$J:$J, $A96, 'Raw Data'!$O:$O,""&amp;'Raw Data'!$B$1,'Raw Data'!$D:$D,"&lt;&gt;*ithdr*",'Raw Data'!$D:$D,"&lt;&gt;*ancel*",'Raw Data'!$P:$P,"--",'Raw Data'!$AW:$AW,"*arl*")
+
COUNTIFS( 'Raw Data'!$AM:$AM,"&lt;=" &amp;DATE(LEFT($AV$3, 4), MONTH("1 " &amp; AQ$6 &amp; " " &amp; LEFT($AV$3, 4)) + 1, 0 ), 'Raw Data'!$AM:$AM,"&gt;" &amp;DATE(LEFT($AV$3, 4), MONTH("1 " &amp; AQ$6 &amp; " " &amp; LEFT($AV$3, 4)), 0 ), 'Raw Data'!$J:$J, $A96, 'Raw Data'!$P:$P,""&amp;'Raw Data'!$B$1,'Raw Data'!$D:$D,"&lt;&gt;*ithdr*",'Raw Data'!$D:$D,"&lt;&gt;*ancel*",'Raw Data'!$AW:$AW,"*arl*")</f>
        <v>0</v>
      </c>
      <c r="AR113" s="73"/>
      <c r="AS113" s="73"/>
      <c r="AT113" s="77"/>
      <c r="AU113" s="113">
        <f>COUNTIFS( 'Raw Data'!$AM:$AM,"&lt;=" &amp;DATE(MID($AV$3, 15, 4), MONTH("1 " &amp; AU$6 &amp; " " &amp; MID($AV$3, 15, 4)) + 1, 0 ), 'Raw Data'!$AN:$AN,"&gt;" &amp;DATE(MID($AV$3, 15, 4), MONTH("1 " &amp; AU$6 &amp; " " &amp; MID($AV$3, 15, 4)), 0 ), 'Raw Data'!$J:$J, $A96, 'Raw Data'!$O:$O,""&amp;'Raw Data'!$B$1,'Raw Data'!$D:$D,"&lt;&gt;*ithdr*",'Raw Data'!$D:$D,"&lt;&gt;*ancel*",'Raw Data'!$P:$P,"--",'Raw Data'!$AW:$AW,"*arl*")
+
COUNTIFS( 'Raw Data'!$AM:$AM,"&lt;=" &amp;DATE(MID($AV$3, 15, 4), MONTH("1 " &amp; AU$6 &amp; " " &amp; MID($AV$3, 15, 4)) + 1, 0 ), 'Raw Data'!$AN:$AN,"&gt;" &amp;DATE(MID($AV$3, 15, 4), MONTH("1 " &amp; AU$6 &amp; " " &amp; MID($AV$3, 15, 4)), 0 ), 'Raw Data'!$J:$J, $A96, 'Raw Data'!$P:$P,""&amp;'Raw Data'!$B$1,'Raw Data'!$D:$D,"&lt;&gt;*ithdr*",'Raw Data'!$D:$D,"&lt;&gt;*ancel*",'Raw Data'!$AW:$AW,"*arl*")</f>
        <v>0</v>
      </c>
      <c r="AV113" s="73"/>
      <c r="AW113" s="73"/>
      <c r="AX113" s="77"/>
      <c r="AY113" s="113">
        <f>COUNTIFS( 'Raw Data'!$AM:$AM,"&lt;=" &amp;DATE(MID($AV$3, 15, 4), MONTH("1 " &amp; AY$6 &amp; " " &amp; MID($AV$3, 15, 4)) + 1, 0 ), 'Raw Data'!$AN:$AN,"&gt;" &amp;DATE(MID($AV$3, 15, 4), MONTH("1 " &amp; AY$6 &amp; " " &amp; MID($AV$3, 15, 4)), 0 ), 'Raw Data'!$J:$J, $A96, 'Raw Data'!$O:$O,""&amp;'Raw Data'!$B$1,'Raw Data'!$D:$D,"&lt;&gt;*ithdr*",'Raw Data'!$D:$D,"&lt;&gt;*ancel*",'Raw Data'!$P:$P,"--",'Raw Data'!$AW:$AW,"*arl*")
+
COUNTIFS( 'Raw Data'!$AM:$AM,"&lt;=" &amp;DATE(MID($AV$3, 15, 4), MONTH("1 " &amp; AY$6 &amp; " " &amp; MID($AV$3, 15, 4)) + 1, 0 ), 'Raw Data'!$AN:$AN,"&gt;" &amp;DATE(MID($AV$3, 15, 4), MONTH("1 " &amp; AY$6 &amp; " " &amp; MID($AV$3, 15, 4)), 0 ), 'Raw Data'!$J:$J, $A96, 'Raw Data'!$P:$P,""&amp;'Raw Data'!$B$1,'Raw Data'!$D:$D,"&lt;&gt;*ithdr*",'Raw Data'!$D:$D,"&lt;&gt;*ancel*",'Raw Data'!$AW:$AW,"*arl*")</f>
        <v>0</v>
      </c>
      <c r="AZ113" s="73"/>
      <c r="BA113" s="73"/>
      <c r="BB113" s="77"/>
      <c r="BC113" s="113">
        <f>COUNTIFS( 'Raw Data'!$AM:$AM,"&lt;=" &amp;DATE(MID($AV$3, 15, 4), MONTH("1 " &amp; BC$6 &amp; " " &amp; MID($AV$3, 15, 4)) + 1, 0 ), 'Raw Data'!$AN:$AN,"&gt;" &amp;DATE(MID($AV$3, 15, 4), MONTH("1 " &amp; BC$6 &amp; " " &amp; MID($AV$3, 15, 4)), 0 ), 'Raw Data'!$J:$J, $A96, 'Raw Data'!$O:$O,""&amp;'Raw Data'!$B$1,'Raw Data'!$D:$D,"&lt;&gt;*ithdr*",'Raw Data'!$D:$D,"&lt;&gt;*ancel*",'Raw Data'!$P:$P,"--",'Raw Data'!$AW:$AW,"*arl*")
+
COUNTIFS( 'Raw Data'!$AM:$AM,"&lt;=" &amp;DATE(MID($AV$3, 15, 4), MONTH("1 " &amp; BC$6 &amp; " " &amp; MID($AV$3, 15, 4)) + 1, 0 ), 'Raw Data'!$AN:$AN,"&gt;" &amp;DATE(MID($AV$3, 15, 4), MONTH("1 " &amp; BC$6 &amp; " " &amp; MID($AV$3, 15, 4)), 0 ), 'Raw Data'!$J:$J, $A96, 'Raw Data'!$P:$P,""&amp;'Raw Data'!$B$1,'Raw Data'!$D:$D,"&lt;&gt;*ithdr*",'Raw Data'!$D:$D,"&lt;&gt;*ancel*",'Raw Data'!$AW:$AW,"*arl*")</f>
        <v>0</v>
      </c>
      <c r="BD113" s="73"/>
      <c r="BE113" s="73"/>
      <c r="BF113" s="77"/>
    </row>
    <row r="114" ht="12.75" customHeight="1">
      <c r="A114" s="75" t="s">
        <v>212</v>
      </c>
      <c r="B114" s="73"/>
      <c r="C114" s="73"/>
      <c r="D114" s="73"/>
      <c r="E114" s="73"/>
      <c r="F114" s="73"/>
      <c r="G114" s="73"/>
      <c r="H114" s="73"/>
      <c r="I114" s="73"/>
      <c r="J114" s="77"/>
      <c r="K114" s="106" t="str">
        <f>IFERROR(ROUND(((K113/K110)*100),0), "---")</f>
        <v>---</v>
      </c>
      <c r="L114" s="73"/>
      <c r="M114" s="73"/>
      <c r="N114" s="77"/>
      <c r="O114" s="106" t="str">
        <f>IFERROR(ROUND(((O113/O110)*100),0), "---")</f>
        <v>---</v>
      </c>
      <c r="P114" s="73"/>
      <c r="Q114" s="73"/>
      <c r="R114" s="77"/>
      <c r="S114" s="106" t="str">
        <f>IFERROR(ROUND(((S113/S110)*100),0), "---")</f>
        <v>---</v>
      </c>
      <c r="T114" s="73"/>
      <c r="U114" s="73"/>
      <c r="V114" s="77"/>
      <c r="W114" s="106" t="str">
        <f>IFERROR(ROUND(((W113/W110)*100),0), "---")</f>
        <v>---</v>
      </c>
      <c r="X114" s="73"/>
      <c r="Y114" s="73"/>
      <c r="Z114" s="77"/>
      <c r="AA114" s="106" t="str">
        <f>IFERROR(ROUND(((AA113/AA110)*100),0), "---")</f>
        <v>---</v>
      </c>
      <c r="AB114" s="73"/>
      <c r="AC114" s="73"/>
      <c r="AD114" s="77"/>
      <c r="AE114" s="106" t="str">
        <f>IFERROR(ROUND(((AE113/AE110)*100),0), "---")</f>
        <v>---</v>
      </c>
      <c r="AF114" s="73"/>
      <c r="AG114" s="73"/>
      <c r="AH114" s="77"/>
      <c r="AI114" s="106" t="str">
        <f>IFERROR(ROUND(((AI113/AI110)*100),0), "---")</f>
        <v>---</v>
      </c>
      <c r="AJ114" s="73"/>
      <c r="AK114" s="73"/>
      <c r="AL114" s="77"/>
      <c r="AM114" s="106" t="str">
        <f>IFERROR(ROUND(((AM113/AM110)*100),0), "---")</f>
        <v>---</v>
      </c>
      <c r="AN114" s="73"/>
      <c r="AO114" s="73"/>
      <c r="AP114" s="77"/>
      <c r="AQ114" s="106" t="str">
        <f>IFERROR(ROUND(((AQ113/AQ110)*100),0), "---")</f>
        <v>---</v>
      </c>
      <c r="AR114" s="73"/>
      <c r="AS114" s="73"/>
      <c r="AT114" s="77"/>
      <c r="AU114" s="106" t="str">
        <f>IFERROR(ROUND(((AU113/AU110)*100),0), "---")</f>
        <v>---</v>
      </c>
      <c r="AV114" s="73"/>
      <c r="AW114" s="73"/>
      <c r="AX114" s="77"/>
      <c r="AY114" s="106" t="str">
        <f>IFERROR(ROUND(((AY113/AY110)*100),0), "---")</f>
        <v>---</v>
      </c>
      <c r="AZ114" s="73"/>
      <c r="BA114" s="73"/>
      <c r="BB114" s="77"/>
      <c r="BC114" s="106" t="str">
        <f>IFERROR(ROUND(((BC113/BC110)*100),0), "---")</f>
        <v>---</v>
      </c>
      <c r="BD114" s="73"/>
      <c r="BE114" s="73"/>
      <c r="BF114" s="77"/>
    </row>
    <row r="115" ht="12.75" customHeight="1">
      <c r="A115" s="75" t="s">
        <v>175</v>
      </c>
      <c r="B115" s="73"/>
      <c r="C115" s="73"/>
      <c r="D115" s="73"/>
      <c r="E115" s="73"/>
      <c r="F115" s="73"/>
      <c r="G115" s="73"/>
      <c r="H115" s="73"/>
      <c r="I115" s="73"/>
      <c r="J115" s="77"/>
      <c r="K115" s="113">
        <f>SUMIFS('Raw Data'!$R:$R, 'Raw Data'!$AN:$AN,"&lt;=" &amp;DATE(LEFT($AV$3, 4), MONTH("1 " &amp; K$6 &amp; " " &amp; LEFT($AV$3, 4)) + 1, 0 ), 'Raw Data'!$AN:$AN,"&gt;" &amp;DATE(LEFT($AV$3, 4), MONTH("1 " &amp; K$6 &amp; " " &amp; LEFT($AV$3, 4)), 0 ), 'Raw Data'!$J:$J, $A96, 'Raw Data'!$O:$O,""&amp;'Raw Data'!$B$1,'Raw Data'!$D:$D,"&lt;&gt;*ithdr*",'Raw Data'!$D:$D,"&lt;&gt;*ancel*",'Raw Data'!$P:$P,"--")
+
SUMIFS('Raw Data'!$R:$R, 'Raw Data'!$AN:$AN,"&lt;=" &amp;DATE(LEFT($AV$3, 4), MONTH("1 " &amp; K$6 &amp; " " &amp; LEFT($AV$3, 4)) + 1, 0 ), 'Raw Data'!$AN:$AN,"&gt;" &amp;DATE(LEFT($AV$3, 4), MONTH("1 " &amp; K$6 &amp; " " &amp; LEFT($AV$3, 4)), 0 ), 'Raw Data'!$J:$J, $A96, 'Raw Data'!$P:$P,""&amp;'Raw Data'!$B$1,'Raw Data'!$D:$D,"&lt;&gt;*ithdr*",'Raw Data'!$D:$D,"&lt;&gt;*ancel*")</f>
        <v>0</v>
      </c>
      <c r="L115" s="73"/>
      <c r="M115" s="73"/>
      <c r="N115" s="77"/>
      <c r="O115" s="113">
        <f>SUMIFS('Raw Data'!$R:$R, 'Raw Data'!$AN:$AN,"&lt;=" &amp;DATE(LEFT($AV$3, 4), MONTH("1 " &amp; O$6 &amp; " " &amp; LEFT($AV$3, 4)) + 1, 0 ), 'Raw Data'!$AN:$AN,"&gt;" &amp;DATE(LEFT($AV$3, 4), MONTH("1 " &amp; O$6 &amp; " " &amp; LEFT($AV$3, 4)), 0 ), 'Raw Data'!$J:$J, $A96, 'Raw Data'!$O:$O,""&amp;'Raw Data'!$B$1,'Raw Data'!$D:$D,"&lt;&gt;*ithdr*",'Raw Data'!$D:$D,"&lt;&gt;*ancel*",'Raw Data'!$P:$P,"--")
+
SUMIFS('Raw Data'!$R:$R, 'Raw Data'!$AN:$AN,"&lt;=" &amp;DATE(LEFT($AV$3, 4), MONTH("1 " &amp; O$6 &amp; " " &amp; LEFT($AV$3, 4)) + 1, 0 ), 'Raw Data'!$AN:$AN,"&gt;" &amp;DATE(LEFT($AV$3, 4), MONTH("1 " &amp; O$6 &amp; " " &amp; LEFT($AV$3, 4)), 0 ), 'Raw Data'!$J:$J, $A96, 'Raw Data'!$P:$P,""&amp;'Raw Data'!$B$1,'Raw Data'!$D:$D,"&lt;&gt;*ithdr*",'Raw Data'!$D:$D,"&lt;&gt;*ancel*")</f>
        <v>0</v>
      </c>
      <c r="P115" s="73"/>
      <c r="Q115" s="73"/>
      <c r="R115" s="77"/>
      <c r="S115" s="113">
        <f>SUMIFS('Raw Data'!$R:$R, 'Raw Data'!$AN:$AN,"&lt;=" &amp;DATE(LEFT($AV$3, 4), MONTH("1 " &amp; S$6 &amp; " " &amp; LEFT($AV$3, 4)) + 1, 0 ), 'Raw Data'!$AN:$AN,"&gt;" &amp;DATE(LEFT($AV$3, 4), MONTH("1 " &amp; S$6 &amp; " " &amp; LEFT($AV$3, 4)), 0 ), 'Raw Data'!$J:$J, $A96, 'Raw Data'!$O:$O,""&amp;'Raw Data'!$B$1,'Raw Data'!$D:$D,"&lt;&gt;*ithdr*",'Raw Data'!$D:$D,"&lt;&gt;*ancel*",'Raw Data'!$P:$P,"--")
+
SUMIFS('Raw Data'!$R:$R, 'Raw Data'!$AN:$AN,"&lt;=" &amp;DATE(LEFT($AV$3, 4), MONTH("1 " &amp; S$6 &amp; " " &amp; LEFT($AV$3, 4)) + 1, 0 ), 'Raw Data'!$AN:$AN,"&gt;" &amp;DATE(LEFT($AV$3, 4), MONTH("1 " &amp; S$6 &amp; " " &amp; LEFT($AV$3, 4)), 0 ), 'Raw Data'!$J:$J, $A96, 'Raw Data'!$P:$P,""&amp;'Raw Data'!$B$1,'Raw Data'!$D:$D,"&lt;&gt;*ithdr*",'Raw Data'!$D:$D,"&lt;&gt;*ancel*")</f>
        <v>0</v>
      </c>
      <c r="T115" s="73"/>
      <c r="U115" s="73"/>
      <c r="V115" s="77"/>
      <c r="W115" s="113">
        <f>SUMIFS('Raw Data'!$R:$R, 'Raw Data'!$AN:$AN,"&lt;=" &amp;DATE(LEFT($AV$3, 4), MONTH("1 " &amp; W$6 &amp; " " &amp; LEFT($AV$3, 4)) + 1, 0 ), 'Raw Data'!$AN:$AN,"&gt;" &amp;DATE(LEFT($AV$3, 4), MONTH("1 " &amp; W$6 &amp; " " &amp; LEFT($AV$3, 4)), 0 ), 'Raw Data'!$J:$J, $A96, 'Raw Data'!$O:$O,""&amp;'Raw Data'!$B$1,'Raw Data'!$D:$D,"&lt;&gt;*ithdr*",'Raw Data'!$D:$D,"&lt;&gt;*ancel*",'Raw Data'!$P:$P,"--")
+
SUMIFS('Raw Data'!$R:$R, 'Raw Data'!$AN:$AN,"&lt;=" &amp;DATE(LEFT($AV$3, 4), MONTH("1 " &amp; W$6 &amp; " " &amp; LEFT($AV$3, 4)) + 1, 0 ), 'Raw Data'!$AN:$AN,"&gt;" &amp;DATE(LEFT($AV$3, 4), MONTH("1 " &amp; W$6 &amp; " " &amp; LEFT($AV$3, 4)), 0 ), 'Raw Data'!$J:$J, $A96, 'Raw Data'!$P:$P,""&amp;'Raw Data'!$B$1,'Raw Data'!$D:$D,"&lt;&gt;*ithdr*",'Raw Data'!$D:$D,"&lt;&gt;*ancel*")</f>
        <v>0</v>
      </c>
      <c r="X115" s="73"/>
      <c r="Y115" s="73"/>
      <c r="Z115" s="77"/>
      <c r="AA115" s="113">
        <f>SUMIFS('Raw Data'!$R:$R, 'Raw Data'!$AN:$AN,"&lt;=" &amp;DATE(LEFT($AV$3, 4), MONTH("1 " &amp; AA$6 &amp; " " &amp; LEFT($AV$3, 4)) + 1, 0 ), 'Raw Data'!$AN:$AN,"&gt;" &amp;DATE(LEFT($AV$3, 4), MONTH("1 " &amp; AA$6 &amp; " " &amp; LEFT($AV$3, 4)), 0 ), 'Raw Data'!$J:$J, $A96, 'Raw Data'!$O:$O,""&amp;'Raw Data'!$B$1,'Raw Data'!$D:$D,"&lt;&gt;*ithdr*",'Raw Data'!$D:$D,"&lt;&gt;*ancel*",'Raw Data'!$P:$P,"--")
+
SUMIFS('Raw Data'!$R:$R, 'Raw Data'!$AN:$AN,"&lt;=" &amp;DATE(LEFT($AV$3, 4), MONTH("1 " &amp; AA$6 &amp; " " &amp; LEFT($AV$3, 4)) + 1, 0 ), 'Raw Data'!$AN:$AN,"&gt;" &amp;DATE(LEFT($AV$3, 4), MONTH("1 " &amp; AA$6 &amp; " " &amp; LEFT($AV$3, 4)), 0 ), 'Raw Data'!$J:$J, $A96, 'Raw Data'!$P:$P,""&amp;'Raw Data'!$B$1,'Raw Data'!$D:$D,"&lt;&gt;*ithdr*",'Raw Data'!$D:$D,"&lt;&gt;*ancel*")</f>
        <v>0</v>
      </c>
      <c r="AB115" s="73"/>
      <c r="AC115" s="73"/>
      <c r="AD115" s="77"/>
      <c r="AE115" s="113">
        <f>SUMIFS('Raw Data'!$R:$R, 'Raw Data'!$AN:$AN,"&lt;=" &amp;DATE(LEFT($AV$3, 4), MONTH("1 " &amp; AE$6 &amp; " " &amp; LEFT($AV$3, 4)) + 1, 0 ), 'Raw Data'!$AN:$AN,"&gt;" &amp;DATE(LEFT($AV$3, 4), MONTH("1 " &amp; AE$6 &amp; " " &amp; LEFT($AV$3, 4)), 0 ), 'Raw Data'!$J:$J, $A96, 'Raw Data'!$O:$O,""&amp;'Raw Data'!$B$1,'Raw Data'!$D:$D,"&lt;&gt;*ithdr*",'Raw Data'!$D:$D,"&lt;&gt;*ancel*",'Raw Data'!$P:$P,"--")
+
SUMIFS('Raw Data'!$R:$R, 'Raw Data'!$AN:$AN,"&lt;=" &amp;DATE(LEFT($AV$3, 4), MONTH("1 " &amp; AE$6 &amp; " " &amp; LEFT($AV$3, 4)) + 1, 0 ), 'Raw Data'!$AN:$AN,"&gt;" &amp;DATE(LEFT($AV$3, 4), MONTH("1 " &amp; AE$6 &amp; " " &amp; LEFT($AV$3, 4)), 0 ), 'Raw Data'!$J:$J, $A96, 'Raw Data'!$P:$P,""&amp;'Raw Data'!$B$1,'Raw Data'!$D:$D,"&lt;&gt;*ithdr*",'Raw Data'!$D:$D,"&lt;&gt;*ancel*")</f>
        <v>0</v>
      </c>
      <c r="AF115" s="73"/>
      <c r="AG115" s="73"/>
      <c r="AH115" s="77"/>
      <c r="AI115" s="113">
        <f>SUMIFS('Raw Data'!$R:$R, 'Raw Data'!$AN:$AN,"&lt;=" &amp;DATE(LEFT($AV$3, 4), MONTH("1 " &amp; AI$6 &amp; " " &amp; LEFT($AV$3, 4)) + 1, 0 ), 'Raw Data'!$AN:$AN,"&gt;" &amp;DATE(LEFT($AV$3, 4), MONTH("1 " &amp; AI$6 &amp; " " &amp; LEFT($AV$3, 4)), 0 ), 'Raw Data'!$J:$J, $A96, 'Raw Data'!$O:$O,""&amp;'Raw Data'!$B$1,'Raw Data'!$D:$D,"&lt;&gt;*ithdr*",'Raw Data'!$D:$D,"&lt;&gt;*ancel*",'Raw Data'!$P:$P,"--")
+
SUMIFS('Raw Data'!$R:$R, 'Raw Data'!$AN:$AN,"&lt;=" &amp;DATE(LEFT($AV$3, 4), MONTH("1 " &amp; AI$6 &amp; " " &amp; LEFT($AV$3, 4)) + 1, 0 ), 'Raw Data'!$AN:$AN,"&gt;" &amp;DATE(LEFT($AV$3, 4), MONTH("1 " &amp; AI$6 &amp; " " &amp; LEFT($AV$3, 4)), 0 ), 'Raw Data'!$J:$J, $A96, 'Raw Data'!$P:$P,""&amp;'Raw Data'!$B$1,'Raw Data'!$D:$D,"&lt;&gt;*ithdr*",'Raw Data'!$D:$D,"&lt;&gt;*ancel*")</f>
        <v>0</v>
      </c>
      <c r="AJ115" s="73"/>
      <c r="AK115" s="73"/>
      <c r="AL115" s="77"/>
      <c r="AM115" s="113">
        <f>SUMIFS('Raw Data'!$R:$R, 'Raw Data'!$AN:$AN,"&lt;=" &amp;DATE(LEFT($AV$3, 4), MONTH("1 " &amp; AM$6 &amp; " " &amp; LEFT($AV$3, 4)) + 1, 0 ), 'Raw Data'!$AN:$AN,"&gt;" &amp;DATE(LEFT($AV$3, 4), MONTH("1 " &amp; AM$6 &amp; " " &amp; LEFT($AV$3, 4)), 0 ), 'Raw Data'!$J:$J, $A96, 'Raw Data'!$O:$O,""&amp;'Raw Data'!$B$1,'Raw Data'!$D:$D,"&lt;&gt;*ithdr*",'Raw Data'!$D:$D,"&lt;&gt;*ancel*",'Raw Data'!$P:$P,"--")
+
SUMIFS('Raw Data'!$R:$R, 'Raw Data'!$AN:$AN,"&lt;=" &amp;DATE(LEFT($AV$3, 4), MONTH("1 " &amp; AM$6 &amp; " " &amp; LEFT($AV$3, 4)) + 1, 0 ), 'Raw Data'!$AN:$AN,"&gt;" &amp;DATE(LEFT($AV$3, 4), MONTH("1 " &amp; AM$6 &amp; " " &amp; LEFT($AV$3, 4)), 0 ), 'Raw Data'!$J:$J, $A96, 'Raw Data'!$P:$P,""&amp;'Raw Data'!$B$1,'Raw Data'!$D:$D,"&lt;&gt;*ithdr*",'Raw Data'!$D:$D,"&lt;&gt;*ancel*")</f>
        <v>0</v>
      </c>
      <c r="AN115" s="73"/>
      <c r="AO115" s="73"/>
      <c r="AP115" s="77"/>
      <c r="AQ115" s="113">
        <f>SUMIFS('Raw Data'!$R:$R, 'Raw Data'!$AN:$AN,"&lt;=" &amp;DATE(LEFT($AV$3, 4), MONTH("1 " &amp; AQ$6 &amp; " " &amp; LEFT($AV$3, 4)) + 1, 0 ), 'Raw Data'!$AN:$AN,"&gt;" &amp;DATE(LEFT($AV$3, 4), MONTH("1 " &amp; AQ$6 &amp; " " &amp; LEFT($AV$3, 4)), 0 ), 'Raw Data'!$J:$J, $A96, 'Raw Data'!$O:$O,""&amp;'Raw Data'!$B$1,'Raw Data'!$D:$D,"&lt;&gt;*ithdr*",'Raw Data'!$D:$D,"&lt;&gt;*ancel*",'Raw Data'!$P:$P,"--")
+
SUMIFS('Raw Data'!$R:$R, 'Raw Data'!$AN:$AN,"&lt;=" &amp;DATE(LEFT($AV$3, 4), MONTH("1 " &amp; AQ$6 &amp; " " &amp; LEFT($AV$3, 4)) + 1, 0 ), 'Raw Data'!$AN:$AN,"&gt;" &amp;DATE(LEFT($AV$3, 4), MONTH("1 " &amp; AQ$6 &amp; " " &amp; LEFT($AV$3, 4)), 0 ), 'Raw Data'!$J:$J, $A96, 'Raw Data'!$P:$P,""&amp;'Raw Data'!$B$1,'Raw Data'!$D:$D,"&lt;&gt;*ithdr*",'Raw Data'!$D:$D,"&lt;&gt;*ancel*")</f>
        <v>0</v>
      </c>
      <c r="AR115" s="73"/>
      <c r="AS115" s="73"/>
      <c r="AT115" s="77"/>
      <c r="AU115" s="113">
        <f>SUMIFS('Raw Data'!$R:$R, 'Raw Data'!$AN:$AN,"&lt;=" &amp;DATE(MID($AV$3, 15, 4), MONTH("1 " &amp; AU$6 &amp; " " &amp; MID($AV$3, 15, 4)) + 1, 0 ), 'Raw Data'!$AN:$AN,"&gt;" &amp;DATE(MID($AV$3, 15, 4), MONTH("1 " &amp; AU$6 &amp; " " &amp; MID($AV$3, 15, 4)), 0 ), 'Raw Data'!$J:$J, $A96, 'Raw Data'!$O:$O,""&amp;'Raw Data'!$B$1,'Raw Data'!$D:$D,"&lt;&gt;*ithdr*",'Raw Data'!$D:$D,"&lt;&gt;*ancel*",'Raw Data'!$P:$P,"--")
+
SUMIFS('Raw Data'!$R:$R, 'Raw Data'!$AN:$AN,"&lt;=" &amp;DATE(MID($AV$3, 15, 4), MONTH("1 " &amp; AU$6 &amp; " " &amp; MID($AV$3, 15, 4)) + 1, 0 ), 'Raw Data'!$AN:$AN,"&gt;" &amp;DATE(MID($AV$3, 15, 4), MONTH("1 " &amp; AU$6 &amp; " " &amp; MID($AV$3, 15, 4)), 0 ), 'Raw Data'!$J:$J, $A96, 'Raw Data'!$P:$P,""&amp;'Raw Data'!$B$1,'Raw Data'!$D:$D,"&lt;&gt;*ithdr*",'Raw Data'!$D:$D,"&lt;&gt;*ancel*")</f>
        <v>0</v>
      </c>
      <c r="AV115" s="73"/>
      <c r="AW115" s="73"/>
      <c r="AX115" s="77"/>
      <c r="AY115" s="113">
        <f>SUMIFS('Raw Data'!$R:$R, 'Raw Data'!$AN:$AN,"&lt;=" &amp;DATE(MID($AV$3, 15, 4), MONTH("1 " &amp; AY$6 &amp; " " &amp; MID($AV$3, 15, 4)) + 1, 0 ), 'Raw Data'!$AN:$AN,"&gt;" &amp;DATE(MID($AV$3, 15, 4), MONTH("1 " &amp; AY$6 &amp; " " &amp; MID($AV$3, 15, 4)), 0 ), 'Raw Data'!$J:$J, $A96, 'Raw Data'!$O:$O,""&amp;'Raw Data'!$B$1,'Raw Data'!$D:$D,"&lt;&gt;*ithdr*",'Raw Data'!$D:$D,"&lt;&gt;*ancel*",'Raw Data'!$P:$P,"--")
+
SUMIFS('Raw Data'!$R:$R, 'Raw Data'!$AN:$AN,"&lt;=" &amp;DATE(MID($AV$3, 15, 4), MONTH("1 " &amp; AY$6 &amp; " " &amp; MID($AV$3, 15, 4)) + 1, 0 ), 'Raw Data'!$AN:$AN,"&gt;" &amp;DATE(MID($AV$3, 15, 4), MONTH("1 " &amp; AY$6 &amp; " " &amp; MID($AV$3, 15, 4)), 0 ), 'Raw Data'!$J:$J, $A96, 'Raw Data'!$P:$P,""&amp;'Raw Data'!$B$1,'Raw Data'!$D:$D,"&lt;&gt;*ithdr*",'Raw Data'!$D:$D,"&lt;&gt;*ancel*")</f>
        <v>0</v>
      </c>
      <c r="AZ115" s="73"/>
      <c r="BA115" s="73"/>
      <c r="BB115" s="77"/>
      <c r="BC115" s="113">
        <f>SUMIFS('Raw Data'!$R:$R, 'Raw Data'!$AN:$AN,"&lt;=" &amp;DATE(MID($AV$3, 15, 4), MONTH("1 " &amp; BC$6 &amp; " " &amp; MID($AV$3, 15, 4)) + 1, 0 ), 'Raw Data'!$AN:$AN,"&gt;" &amp;DATE(MID($AV$3, 15, 4), MONTH("1 " &amp; BC$6 &amp; " " &amp; MID($AV$3, 15, 4)), 0 ), 'Raw Data'!$J:$J, $A96, 'Raw Data'!$O:$O,""&amp;'Raw Data'!$B$1,'Raw Data'!$D:$D,"&lt;&gt;*ithdr*",'Raw Data'!$D:$D,"&lt;&gt;*ancel*",'Raw Data'!$P:$P,"--")
+
SUMIFS('Raw Data'!$R:$R, 'Raw Data'!$AN:$AN,"&lt;=" &amp;DATE(MID($AV$3, 15, 4), MONTH("1 " &amp; BC$6 &amp; " " &amp; MID($AV$3, 15, 4)) + 1, 0 ), 'Raw Data'!$AN:$AN,"&gt;" &amp;DATE(MID($AV$3, 15, 4), MONTH("1 " &amp; BC$6 &amp; " " &amp; MID($AV$3, 15, 4)), 0 ), 'Raw Data'!$J:$J, $A96, 'Raw Data'!$P:$P,""&amp;'Raw Data'!$B$1,'Raw Data'!$D:$D,"&lt;&gt;*ithdr*",'Raw Data'!$D:$D,"&lt;&gt;*ancel*")</f>
        <v>0</v>
      </c>
      <c r="BD115" s="73"/>
      <c r="BE115" s="73"/>
      <c r="BF115" s="77"/>
    </row>
    <row r="116" ht="12.75" customHeight="1">
      <c r="A116" s="116" t="s">
        <v>108</v>
      </c>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c r="AF116" s="73"/>
      <c r="AG116" s="73"/>
      <c r="AH116" s="73"/>
      <c r="AI116" s="73"/>
      <c r="AJ116" s="73"/>
      <c r="AK116" s="73"/>
      <c r="AL116" s="73"/>
      <c r="AM116" s="73"/>
      <c r="AN116" s="73"/>
      <c r="AO116" s="73"/>
      <c r="AP116" s="73"/>
      <c r="AQ116" s="73"/>
      <c r="AR116" s="73"/>
      <c r="AS116" s="73"/>
      <c r="AT116" s="73"/>
      <c r="AU116" s="73"/>
      <c r="AV116" s="73"/>
      <c r="AW116" s="73"/>
      <c r="AX116" s="73"/>
      <c r="AY116" s="73"/>
      <c r="AZ116" s="73"/>
      <c r="BA116" s="73"/>
      <c r="BB116" s="73"/>
      <c r="BC116" s="73"/>
      <c r="BD116" s="73"/>
      <c r="BE116" s="73"/>
      <c r="BF116" s="74"/>
    </row>
    <row r="117" ht="12.75" customHeight="1">
      <c r="A117" s="75" t="s">
        <v>153</v>
      </c>
      <c r="B117" s="73"/>
      <c r="C117" s="73"/>
      <c r="D117" s="73"/>
      <c r="E117" s="73"/>
      <c r="F117" s="73"/>
      <c r="G117" s="73"/>
      <c r="H117" s="73"/>
      <c r="I117" s="73"/>
      <c r="J117" s="77"/>
      <c r="K117" s="113">
        <f>SUMIFS('Raw Data'!$S:$S, 'Raw Data'!$AN:$AN,"&lt;=" &amp;DATE(LEFT($AV$3, 4), MONTH("1 " &amp; K$6 &amp; " " &amp; LEFT($AV$3, 4)) + 1, 0 ), 'Raw Data'!$AN:$AN,"&gt;" &amp;DATE(LEFT($AV$3, 4), MONTH("1 " &amp; K$6 &amp; " " &amp; LEFT($AV$3, 4)), 0 ), 'Raw Data'!$J:$J, $A116, 'Raw Data'!$O:$O,""&amp;'Raw Data'!$B$1,'Raw Data'!$D:$D,"&lt;&gt;*ithdr*",'Raw Data'!$D:$D,"&lt;&gt;*ancel*",'Raw Data'!$P:$P,"--")
+
SUMIFS('Raw Data'!$S:$S, 'Raw Data'!$AN:$AN,"&lt;=" &amp;DATE(LEFT($AV$3, 4), MONTH("1 " &amp; K$6 &amp; " " &amp; LEFT($AV$3, 4)) + 1, 0 ), 'Raw Data'!$AN:$AN,"&gt;" &amp;DATE(LEFT($AV$3, 4), MONTH("1 " &amp; K$6 &amp; " " &amp; LEFT($AV$3, 4)), 0 ), 'Raw Data'!$J:$J, $A116, 'Raw Data'!$P:$P,""&amp;'Raw Data'!$B$1,'Raw Data'!$D:$D,"&lt;&gt;*ithdr*",'Raw Data'!$D:$D,"&lt;&gt;*ancel*")</f>
        <v>0</v>
      </c>
      <c r="L117" s="73"/>
      <c r="M117" s="73"/>
      <c r="N117" s="77"/>
      <c r="O117" s="113">
        <f>SUMIFS('Raw Data'!$S:$S, 'Raw Data'!$AN:$AN,"&lt;=" &amp;DATE(LEFT($AV$3, 4), MONTH("1 " &amp; O$6 &amp; " " &amp; LEFT($AV$3, 4)) + 1, 0 ), 'Raw Data'!$AN:$AN,"&gt;" &amp;DATE(LEFT($AV$3, 4), MONTH("1 " &amp; O$6 &amp; " " &amp; LEFT($AV$3, 4)), 0 ), 'Raw Data'!$J:$J, $A116, 'Raw Data'!$O:$O,""&amp;'Raw Data'!$B$1,'Raw Data'!$D:$D,"&lt;&gt;*ithdr*",'Raw Data'!$D:$D,"&lt;&gt;*ancel*",'Raw Data'!$P:$P,"--")
+
SUMIFS('Raw Data'!$S:$S, 'Raw Data'!$AN:$AN,"&lt;=" &amp;DATE(LEFT($AV$3, 4), MONTH("1 " &amp; O$6 &amp; " " &amp; LEFT($AV$3, 4)) + 1, 0 ), 'Raw Data'!$AN:$AN,"&gt;" &amp;DATE(LEFT($AV$3, 4), MONTH("1 " &amp; O$6 &amp; " " &amp; LEFT($AV$3, 4)), 0 ), 'Raw Data'!$J:$J, $A116, 'Raw Data'!$P:$P,""&amp;'Raw Data'!$B$1,'Raw Data'!$D:$D,"&lt;&gt;*ithdr*",'Raw Data'!$D:$D,"&lt;&gt;*ancel*")</f>
        <v>0</v>
      </c>
      <c r="P117" s="73"/>
      <c r="Q117" s="73"/>
      <c r="R117" s="77"/>
      <c r="S117" s="113">
        <f>SUMIFS('Raw Data'!$S:$S, 'Raw Data'!$AN:$AN,"&lt;=" &amp;DATE(LEFT($AV$3, 4), MONTH("1 " &amp; S$6 &amp; " " &amp; LEFT($AV$3, 4)) + 1, 0 ), 'Raw Data'!$AN:$AN,"&gt;" &amp;DATE(LEFT($AV$3, 4), MONTH("1 " &amp; S$6 &amp; " " &amp; LEFT($AV$3, 4)), 0 ), 'Raw Data'!$J:$J, $A116, 'Raw Data'!$O:$O,""&amp;'Raw Data'!$B$1,'Raw Data'!$D:$D,"&lt;&gt;*ithdr*",'Raw Data'!$D:$D,"&lt;&gt;*ancel*",'Raw Data'!$P:$P,"--")
+
SUMIFS('Raw Data'!$S:$S, 'Raw Data'!$AN:$AN,"&lt;=" &amp;DATE(LEFT($AV$3, 4), MONTH("1 " &amp; S$6 &amp; " " &amp; LEFT($AV$3, 4)) + 1, 0 ), 'Raw Data'!$AN:$AN,"&gt;" &amp;DATE(LEFT($AV$3, 4), MONTH("1 " &amp; S$6 &amp; " " &amp; LEFT($AV$3, 4)), 0 ), 'Raw Data'!$J:$J, $A116, 'Raw Data'!$P:$P,""&amp;'Raw Data'!$B$1,'Raw Data'!$D:$D,"&lt;&gt;*ithdr*",'Raw Data'!$D:$D,"&lt;&gt;*ancel*")</f>
        <v>0</v>
      </c>
      <c r="T117" s="73"/>
      <c r="U117" s="73"/>
      <c r="V117" s="77"/>
      <c r="W117" s="113">
        <f>SUMIFS('Raw Data'!$S:$S, 'Raw Data'!$AN:$AN,"&lt;=" &amp;DATE(LEFT($AV$3, 4), MONTH("1 " &amp; W$6 &amp; " " &amp; LEFT($AV$3, 4)) + 1, 0 ), 'Raw Data'!$AN:$AN,"&gt;" &amp;DATE(LEFT($AV$3, 4), MONTH("1 " &amp; W$6 &amp; " " &amp; LEFT($AV$3, 4)), 0 ), 'Raw Data'!$J:$J, $A116, 'Raw Data'!$O:$O,""&amp;'Raw Data'!$B$1,'Raw Data'!$D:$D,"&lt;&gt;*ithdr*",'Raw Data'!$D:$D,"&lt;&gt;*ancel*",'Raw Data'!$P:$P,"--")
+
SUMIFS('Raw Data'!$S:$S, 'Raw Data'!$AN:$AN,"&lt;=" &amp;DATE(LEFT($AV$3, 4), MONTH("1 " &amp; W$6 &amp; " " &amp; LEFT($AV$3, 4)) + 1, 0 ), 'Raw Data'!$AN:$AN,"&gt;" &amp;DATE(LEFT($AV$3, 4), MONTH("1 " &amp; W$6 &amp; " " &amp; LEFT($AV$3, 4)), 0 ), 'Raw Data'!$J:$J, $A116, 'Raw Data'!$P:$P,""&amp;'Raw Data'!$B$1,'Raw Data'!$D:$D,"&lt;&gt;*ithdr*",'Raw Data'!$D:$D,"&lt;&gt;*ancel*")</f>
        <v>0</v>
      </c>
      <c r="X117" s="73"/>
      <c r="Y117" s="73"/>
      <c r="Z117" s="77"/>
      <c r="AA117" s="113">
        <f>SUMIFS('Raw Data'!$S:$S, 'Raw Data'!$AN:$AN,"&lt;=" &amp;DATE(LEFT($AV$3, 4), MONTH("1 " &amp; AA$6 &amp; " " &amp; LEFT($AV$3, 4)) + 1, 0 ), 'Raw Data'!$AN:$AN,"&gt;" &amp;DATE(LEFT($AV$3, 4), MONTH("1 " &amp; AA$6 &amp; " " &amp; LEFT($AV$3, 4)), 0 ), 'Raw Data'!$J:$J, $A116, 'Raw Data'!$O:$O,""&amp;'Raw Data'!$B$1,'Raw Data'!$D:$D,"&lt;&gt;*ithdr*",'Raw Data'!$D:$D,"&lt;&gt;*ancel*",'Raw Data'!$P:$P,"--")
+
SUMIFS('Raw Data'!$S:$S, 'Raw Data'!$AN:$AN,"&lt;=" &amp;DATE(LEFT($AV$3, 4), MONTH("1 " &amp; AA$6 &amp; " " &amp; LEFT($AV$3, 4)) + 1, 0 ), 'Raw Data'!$AN:$AN,"&gt;" &amp;DATE(LEFT($AV$3, 4), MONTH("1 " &amp; AA$6 &amp; " " &amp; LEFT($AV$3, 4)), 0 ), 'Raw Data'!$J:$J, $A116, 'Raw Data'!$P:$P,""&amp;'Raw Data'!$B$1,'Raw Data'!$D:$D,"&lt;&gt;*ithdr*",'Raw Data'!$D:$D,"&lt;&gt;*ancel*")</f>
        <v>0</v>
      </c>
      <c r="AB117" s="73"/>
      <c r="AC117" s="73"/>
      <c r="AD117" s="77"/>
      <c r="AE117" s="113">
        <f>SUMIFS('Raw Data'!$S:$S, 'Raw Data'!$AN:$AN,"&lt;=" &amp;DATE(LEFT($AV$3, 4), MONTH("1 " &amp; AE$6 &amp; " " &amp; LEFT($AV$3, 4)) + 1, 0 ), 'Raw Data'!$AN:$AN,"&gt;" &amp;DATE(LEFT($AV$3, 4), MONTH("1 " &amp; AE$6 &amp; " " &amp; LEFT($AV$3, 4)), 0 ), 'Raw Data'!$J:$J, $A116, 'Raw Data'!$O:$O,""&amp;'Raw Data'!$B$1,'Raw Data'!$D:$D,"&lt;&gt;*ithdr*",'Raw Data'!$D:$D,"&lt;&gt;*ancel*",'Raw Data'!$P:$P,"--")
+
SUMIFS('Raw Data'!$S:$S, 'Raw Data'!$AN:$AN,"&lt;=" &amp;DATE(LEFT($AV$3, 4), MONTH("1 " &amp; AE$6 &amp; " " &amp; LEFT($AV$3, 4)) + 1, 0 ), 'Raw Data'!$AN:$AN,"&gt;" &amp;DATE(LEFT($AV$3, 4), MONTH("1 " &amp; AE$6 &amp; " " &amp; LEFT($AV$3, 4)), 0 ), 'Raw Data'!$J:$J, $A116, 'Raw Data'!$P:$P,""&amp;'Raw Data'!$B$1,'Raw Data'!$D:$D,"&lt;&gt;*ithdr*",'Raw Data'!$D:$D,"&lt;&gt;*ancel*")</f>
        <v>0</v>
      </c>
      <c r="AF117" s="73"/>
      <c r="AG117" s="73"/>
      <c r="AH117" s="77"/>
      <c r="AI117" s="113">
        <f>SUMIFS('Raw Data'!$S:$S, 'Raw Data'!$AN:$AN,"&lt;=" &amp;DATE(LEFT($AV$3, 4), MONTH("1 " &amp; AI$6 &amp; " " &amp; LEFT($AV$3, 4)) + 1, 0 ), 'Raw Data'!$AN:$AN,"&gt;" &amp;DATE(LEFT($AV$3, 4), MONTH("1 " &amp; AI$6 &amp; " " &amp; LEFT($AV$3, 4)), 0 ), 'Raw Data'!$J:$J, $A116, 'Raw Data'!$O:$O,""&amp;'Raw Data'!$B$1,'Raw Data'!$D:$D,"&lt;&gt;*ithdr*",'Raw Data'!$D:$D,"&lt;&gt;*ancel*",'Raw Data'!$P:$P,"--")
+
SUMIFS('Raw Data'!$S:$S, 'Raw Data'!$AN:$AN,"&lt;=" &amp;DATE(LEFT($AV$3, 4), MONTH("1 " &amp; AI$6 &amp; " " &amp; LEFT($AV$3, 4)) + 1, 0 ), 'Raw Data'!$AN:$AN,"&gt;" &amp;DATE(LEFT($AV$3, 4), MONTH("1 " &amp; AI$6 &amp; " " &amp; LEFT($AV$3, 4)), 0 ), 'Raw Data'!$J:$J, $A116, 'Raw Data'!$P:$P,""&amp;'Raw Data'!$B$1,'Raw Data'!$D:$D,"&lt;&gt;*ithdr*",'Raw Data'!$D:$D,"&lt;&gt;*ancel*")</f>
        <v>0</v>
      </c>
      <c r="AJ117" s="73"/>
      <c r="AK117" s="73"/>
      <c r="AL117" s="77"/>
      <c r="AM117" s="113">
        <f>SUMIFS('Raw Data'!$S:$S, 'Raw Data'!$AN:$AN,"&lt;=" &amp;DATE(LEFT($AV$3, 4), MONTH("1 " &amp; AM$6 &amp; " " &amp; LEFT($AV$3, 4)) + 1, 0 ), 'Raw Data'!$AN:$AN,"&gt;" &amp;DATE(LEFT($AV$3, 4), MONTH("1 " &amp; AM$6 &amp; " " &amp; LEFT($AV$3, 4)), 0 ), 'Raw Data'!$J:$J, $A116, 'Raw Data'!$O:$O,""&amp;'Raw Data'!$B$1,'Raw Data'!$D:$D,"&lt;&gt;*ithdr*",'Raw Data'!$D:$D,"&lt;&gt;*ancel*",'Raw Data'!$P:$P,"--")
+
SUMIFS('Raw Data'!$S:$S, 'Raw Data'!$AN:$AN,"&lt;=" &amp;DATE(LEFT($AV$3, 4), MONTH("1 " &amp; AM$6 &amp; " " &amp; LEFT($AV$3, 4)) + 1, 0 ), 'Raw Data'!$AN:$AN,"&gt;" &amp;DATE(LEFT($AV$3, 4), MONTH("1 " &amp; AM$6 &amp; " " &amp; LEFT($AV$3, 4)), 0 ), 'Raw Data'!$J:$J, $A116, 'Raw Data'!$P:$P,""&amp;'Raw Data'!$B$1,'Raw Data'!$D:$D,"&lt;&gt;*ithdr*",'Raw Data'!$D:$D,"&lt;&gt;*ancel*")</f>
        <v>0</v>
      </c>
      <c r="AN117" s="73"/>
      <c r="AO117" s="73"/>
      <c r="AP117" s="77"/>
      <c r="AQ117" s="113">
        <f>SUMIFS('Raw Data'!$S:$S, 'Raw Data'!$AN:$AN,"&lt;=" &amp;DATE(LEFT($AV$3, 4), MONTH("1 " &amp; AQ$6 &amp; " " &amp; LEFT($AV$3, 4)) + 1, 0 ), 'Raw Data'!$AN:$AN,"&gt;" &amp;DATE(LEFT($AV$3, 4), MONTH("1 " &amp; AQ$6 &amp; " " &amp; LEFT($AV$3, 4)), 0 ), 'Raw Data'!$J:$J, $A116, 'Raw Data'!$O:$O,""&amp;'Raw Data'!$B$1,'Raw Data'!$D:$D,"&lt;&gt;*ithdr*",'Raw Data'!$D:$D,"&lt;&gt;*ancel*",'Raw Data'!$P:$P,"--")
+
SUMIFS('Raw Data'!$S:$S, 'Raw Data'!$AN:$AN,"&lt;=" &amp;DATE(LEFT($AV$3, 4), MONTH("1 " &amp; AQ$6 &amp; " " &amp; LEFT($AV$3, 4)) + 1, 0 ), 'Raw Data'!$AN:$AN,"&gt;" &amp;DATE(LEFT($AV$3, 4), MONTH("1 " &amp; AQ$6 &amp; " " &amp; LEFT($AV$3, 4)), 0 ), 'Raw Data'!$J:$J, $A116, 'Raw Data'!$P:$P,""&amp;'Raw Data'!$B$1,'Raw Data'!$D:$D,"&lt;&gt;*ithdr*",'Raw Data'!$D:$D,"&lt;&gt;*ancel*")</f>
        <v>0</v>
      </c>
      <c r="AR117" s="73"/>
      <c r="AS117" s="73"/>
      <c r="AT117" s="77"/>
      <c r="AU117" s="113">
        <f>SUMIFS('Raw Data'!$S:$S, 'Raw Data'!$AN:$AN,"&lt;=" &amp;DATE(MID($AV$3, 15, 4), MONTH("1 " &amp; AU$6 &amp; " " &amp; MID($AV$3, 15, 4)) + 1, 0 ), 'Raw Data'!$AN:$AN,"&gt;" &amp;DATE(MID($AV$3, 15, 4), MONTH("1 " &amp; AU$6 &amp; " " &amp; MID($AV$3, 15, 4)), 0 ), 'Raw Data'!$J:$J, $A116, 'Raw Data'!$O:$O,""&amp;'Raw Data'!$B$1,'Raw Data'!$D:$D,"&lt;&gt;*ithdr*",'Raw Data'!$D:$D,"&lt;&gt;*ancel*",'Raw Data'!$P:$P,"--")
+
SUMIFS('Raw Data'!$S:$S, 'Raw Data'!$AN:$AN,"&lt;=" &amp;DATE(MID($AV$3, 15, 4), MONTH("1 " &amp; AU$6 &amp; " " &amp; MID($AV$3, 15, 4)) + 1, 0 ), 'Raw Data'!$AN:$AN,"&gt;" &amp;DATE(MID($AV$3, 15, 4), MONTH("1 " &amp; AU$6 &amp; " " &amp; MID($AV$3, 15, 4)), 0 ), 'Raw Data'!$J:$J, $A116, 'Raw Data'!$P:$P,""&amp;'Raw Data'!$B$1,'Raw Data'!$D:$D,"&lt;&gt;*ithdr*",'Raw Data'!$D:$D,"&lt;&gt;*ancel*")</f>
        <v>0</v>
      </c>
      <c r="AV117" s="73"/>
      <c r="AW117" s="73"/>
      <c r="AX117" s="77"/>
      <c r="AY117" s="113">
        <f>SUMIFS('Raw Data'!$S:$S, 'Raw Data'!$AN:$AN,"&lt;=" &amp;DATE(MID($AV$3, 15, 4), MONTH("1 " &amp; AY$6 &amp; " " &amp; MID($AV$3, 15, 4)) + 1, 0 ), 'Raw Data'!$AN:$AN,"&gt;" &amp;DATE(MID($AV$3, 15, 4), MONTH("1 " &amp; AY$6 &amp; " " &amp; MID($AV$3, 15, 4)), 0 ), 'Raw Data'!$J:$J, $A116, 'Raw Data'!$O:$O,""&amp;'Raw Data'!$B$1,'Raw Data'!$D:$D,"&lt;&gt;*ithdr*",'Raw Data'!$D:$D,"&lt;&gt;*ancel*",'Raw Data'!$P:$P,"--")
+
SUMIFS('Raw Data'!$S:$S, 'Raw Data'!$AN:$AN,"&lt;=" &amp;DATE(MID($AV$3, 15, 4), MONTH("1 " &amp; AY$6 &amp; " " &amp; MID($AV$3, 15, 4)) + 1, 0 ), 'Raw Data'!$AN:$AN,"&gt;" &amp;DATE(MID($AV$3, 15, 4), MONTH("1 " &amp; AY$6 &amp; " " &amp; MID($AV$3, 15, 4)), 0 ), 'Raw Data'!$J:$J, $A116, 'Raw Data'!$P:$P,""&amp;'Raw Data'!$B$1,'Raw Data'!$D:$D,"&lt;&gt;*ithdr*",'Raw Data'!$D:$D,"&lt;&gt;*ancel*")</f>
        <v>0</v>
      </c>
      <c r="AZ117" s="73"/>
      <c r="BA117" s="73"/>
      <c r="BB117" s="77"/>
      <c r="BC117" s="113">
        <f>SUMIFS('Raw Data'!$S:$S, 'Raw Data'!$AN:$AN,"&lt;=" &amp;DATE(MID($AV$3, 15, 4), MONTH("1 " &amp; BC$6 &amp; " " &amp; MID($AV$3, 15, 4)) + 1, 0 ), 'Raw Data'!$AN:$AN,"&gt;" &amp;DATE(MID($AV$3, 15, 4), MONTH("1 " &amp; BC$6 &amp; " " &amp; MID($AV$3, 15, 4)), 0 ), 'Raw Data'!$J:$J, $A116, 'Raw Data'!$O:$O,""&amp;'Raw Data'!$B$1,'Raw Data'!$D:$D,"&lt;&gt;*ithdr*",'Raw Data'!$D:$D,"&lt;&gt;*ancel*",'Raw Data'!$P:$P,"--")
+
SUMIFS('Raw Data'!$S:$S, 'Raw Data'!$AN:$AN,"&lt;=" &amp;DATE(MID($AV$3, 15, 4), MONTH("1 " &amp; BC$6 &amp; " " &amp; MID($AV$3, 15, 4)) + 1, 0 ), 'Raw Data'!$AN:$AN,"&gt;" &amp;DATE(MID($AV$3, 15, 4), MONTH("1 " &amp; BC$6 &amp; " " &amp; MID($AV$3, 15, 4)), 0 ), 'Raw Data'!$J:$J, $A116, 'Raw Data'!$P:$P,""&amp;'Raw Data'!$B$1,'Raw Data'!$D:$D,"&lt;&gt;*ithdr*",'Raw Data'!$D:$D,"&lt;&gt;*ancel*")</f>
        <v>0</v>
      </c>
      <c r="BD117" s="73"/>
      <c r="BE117" s="73"/>
      <c r="BF117" s="77"/>
    </row>
    <row r="118" ht="12.75" customHeight="1">
      <c r="A118" s="114" t="s">
        <v>154</v>
      </c>
      <c r="B118" s="73"/>
      <c r="C118" s="73"/>
      <c r="D118" s="73"/>
      <c r="E118" s="73"/>
      <c r="F118" s="73"/>
      <c r="G118" s="73"/>
      <c r="H118" s="73"/>
      <c r="I118" s="73"/>
      <c r="J118" s="77"/>
      <c r="K118" s="113">
        <f>SUMIFS('Raw Data'!$S:$S, 'Raw Data'!$AN:$AN,"&lt;=" &amp;DATE(LEFT($AV$3, 4), MONTH("1 " &amp; K$6 &amp; " " &amp; LEFT($AV$3, 4)) + 1, 0 ), 'Raw Data'!$AN:$AN,"&gt;" &amp;DATE(LEFT($AV$3, 4), MONTH("1 " &amp; K$6 &amp; " " &amp; LEFT($AV$3, 4)), 0 ), 'Raw Data'!$J:$J, $A116, 'Raw Data'!$H:$H, "Ear*", 'Raw Data'!$O:$O,""&amp;'Raw Data'!$B$1,'Raw Data'!$D:$D,"&lt;&gt;*ithdr*",'Raw Data'!$D:$D,"&lt;&gt;*ancel*",'Raw Data'!$P:$P,"--")
+
SUMIFS('Raw Data'!$S:$S, 'Raw Data'!$AN:$AN,"&lt;=" &amp;DATE(LEFT($AV$3, 4), MONTH("1 " &amp; K$6 &amp; " " &amp; LEFT($AV$3, 4)) + 1, 0 ), 'Raw Data'!$AN:$AN,"&gt;" &amp;DATE(LEFT($AV$3, 4), MONTH("1 " &amp; K$6 &amp; " " &amp; LEFT($AV$3, 4)), 0 ), 'Raw Data'!$J:$J, $A116, 'Raw Data'!$H:$H, "Ear*", 'Raw Data'!$P:$P,""&amp;'Raw Data'!$B$1,'Raw Data'!$D:$D,"&lt;&gt;*ithdr*",'Raw Data'!$D:$D,"&lt;&gt;*ancel*")</f>
        <v>0</v>
      </c>
      <c r="L118" s="73"/>
      <c r="M118" s="73"/>
      <c r="N118" s="77"/>
      <c r="O118" s="113">
        <f>SUMIFS('Raw Data'!$S:$S, 'Raw Data'!$AN:$AN,"&lt;=" &amp;DATE(LEFT($AV$3, 4), MONTH("1 " &amp; O$6 &amp; " " &amp; LEFT($AV$3, 4)) + 1, 0 ), 'Raw Data'!$AN:$AN,"&gt;" &amp;DATE(LEFT($AV$3, 4), MONTH("1 " &amp; O$6 &amp; " " &amp; LEFT($AV$3, 4)), 0 ), 'Raw Data'!$J:$J, $A116, 'Raw Data'!$H:$H, "Ear*", 'Raw Data'!$O:$O,""&amp;'Raw Data'!$B$1,'Raw Data'!$D:$D,"&lt;&gt;*ithdr*",'Raw Data'!$D:$D,"&lt;&gt;*ancel*",'Raw Data'!$P:$P,"--")
+
SUMIFS('Raw Data'!$S:$S, 'Raw Data'!$AN:$AN,"&lt;=" &amp;DATE(LEFT($AV$3, 4), MONTH("1 " &amp; O$6 &amp; " " &amp; LEFT($AV$3, 4)) + 1, 0 ), 'Raw Data'!$AN:$AN,"&gt;" &amp;DATE(LEFT($AV$3, 4), MONTH("1 " &amp; O$6 &amp; " " &amp; LEFT($AV$3, 4)), 0 ), 'Raw Data'!$J:$J, $A116, 'Raw Data'!$H:$H, "Ear*", 'Raw Data'!$P:$P,""&amp;'Raw Data'!$B$1,'Raw Data'!$D:$D,"&lt;&gt;*ithdr*",'Raw Data'!$D:$D,"&lt;&gt;*ancel*")</f>
        <v>0</v>
      </c>
      <c r="P118" s="73"/>
      <c r="Q118" s="73"/>
      <c r="R118" s="77"/>
      <c r="S118" s="113">
        <f>SUMIFS('Raw Data'!$S:$S, 'Raw Data'!$AN:$AN,"&lt;=" &amp;DATE(LEFT($AV$3, 4), MONTH("1 " &amp; S$6 &amp; " " &amp; LEFT($AV$3, 4)) + 1, 0 ), 'Raw Data'!$AN:$AN,"&gt;" &amp;DATE(LEFT($AV$3, 4), MONTH("1 " &amp; S$6 &amp; " " &amp; LEFT($AV$3, 4)), 0 ), 'Raw Data'!$J:$J, $A116, 'Raw Data'!$H:$H, "Ear*", 'Raw Data'!$O:$O,""&amp;'Raw Data'!$B$1,'Raw Data'!$D:$D,"&lt;&gt;*ithdr*",'Raw Data'!$D:$D,"&lt;&gt;*ancel*",'Raw Data'!$P:$P,"--")
+
SUMIFS('Raw Data'!$S:$S, 'Raw Data'!$AN:$AN,"&lt;=" &amp;DATE(LEFT($AV$3, 4), MONTH("1 " &amp; S$6 &amp; " " &amp; LEFT($AV$3, 4)) + 1, 0 ), 'Raw Data'!$AN:$AN,"&gt;" &amp;DATE(LEFT($AV$3, 4), MONTH("1 " &amp; S$6 &amp; " " &amp; LEFT($AV$3, 4)), 0 ), 'Raw Data'!$J:$J, $A116, 'Raw Data'!$H:$H, "Ear*", 'Raw Data'!$P:$P,""&amp;'Raw Data'!$B$1,'Raw Data'!$D:$D,"&lt;&gt;*ithdr*",'Raw Data'!$D:$D,"&lt;&gt;*ancel*")</f>
        <v>0</v>
      </c>
      <c r="T118" s="73"/>
      <c r="U118" s="73"/>
      <c r="V118" s="77"/>
      <c r="W118" s="113">
        <f>SUMIFS('Raw Data'!$S:$S, 'Raw Data'!$AN:$AN,"&lt;=" &amp;DATE(LEFT($AV$3, 4), MONTH("1 " &amp; W$6 &amp; " " &amp; LEFT($AV$3, 4)) + 1, 0 ), 'Raw Data'!$AN:$AN,"&gt;" &amp;DATE(LEFT($AV$3, 4), MONTH("1 " &amp; W$6 &amp; " " &amp; LEFT($AV$3, 4)), 0 ), 'Raw Data'!$J:$J, $A116, 'Raw Data'!$H:$H, "Ear*", 'Raw Data'!$O:$O,""&amp;'Raw Data'!$B$1,'Raw Data'!$D:$D,"&lt;&gt;*ithdr*",'Raw Data'!$D:$D,"&lt;&gt;*ancel*",'Raw Data'!$P:$P,"--")
+
SUMIFS('Raw Data'!$S:$S, 'Raw Data'!$AN:$AN,"&lt;=" &amp;DATE(LEFT($AV$3, 4), MONTH("1 " &amp; W$6 &amp; " " &amp; LEFT($AV$3, 4)) + 1, 0 ), 'Raw Data'!$AN:$AN,"&gt;" &amp;DATE(LEFT($AV$3, 4), MONTH("1 " &amp; W$6 &amp; " " &amp; LEFT($AV$3, 4)), 0 ), 'Raw Data'!$J:$J, $A116, 'Raw Data'!$H:$H, "Ear*", 'Raw Data'!$P:$P,""&amp;'Raw Data'!$B$1,'Raw Data'!$D:$D,"&lt;&gt;*ithdr*",'Raw Data'!$D:$D,"&lt;&gt;*ancel*")</f>
        <v>0</v>
      </c>
      <c r="X118" s="73"/>
      <c r="Y118" s="73"/>
      <c r="Z118" s="77"/>
      <c r="AA118" s="113">
        <f>SUMIFS('Raw Data'!$S:$S, 'Raw Data'!$AN:$AN,"&lt;=" &amp;DATE(LEFT($AV$3, 4), MONTH("1 " &amp; AA$6 &amp; " " &amp; LEFT($AV$3, 4)) + 1, 0 ), 'Raw Data'!$AN:$AN,"&gt;" &amp;DATE(LEFT($AV$3, 4), MONTH("1 " &amp; AA$6 &amp; " " &amp; LEFT($AV$3, 4)), 0 ), 'Raw Data'!$J:$J, $A116, 'Raw Data'!$H:$H, "Ear*", 'Raw Data'!$O:$O,""&amp;'Raw Data'!$B$1,'Raw Data'!$D:$D,"&lt;&gt;*ithdr*",'Raw Data'!$D:$D,"&lt;&gt;*ancel*",'Raw Data'!$P:$P,"--")
+
SUMIFS('Raw Data'!$S:$S, 'Raw Data'!$AN:$AN,"&lt;=" &amp;DATE(LEFT($AV$3, 4), MONTH("1 " &amp; AA$6 &amp; " " &amp; LEFT($AV$3, 4)) + 1, 0 ), 'Raw Data'!$AN:$AN,"&gt;" &amp;DATE(LEFT($AV$3, 4), MONTH("1 " &amp; AA$6 &amp; " " &amp; LEFT($AV$3, 4)), 0 ), 'Raw Data'!$J:$J, $A116, 'Raw Data'!$H:$H, "Ear*", 'Raw Data'!$P:$P,""&amp;'Raw Data'!$B$1,'Raw Data'!$D:$D,"&lt;&gt;*ithdr*",'Raw Data'!$D:$D,"&lt;&gt;*ancel*")</f>
        <v>0</v>
      </c>
      <c r="AB118" s="73"/>
      <c r="AC118" s="73"/>
      <c r="AD118" s="77"/>
      <c r="AE118" s="113">
        <f>SUMIFS('Raw Data'!$S:$S, 'Raw Data'!$AN:$AN,"&lt;=" &amp;DATE(LEFT($AV$3, 4), MONTH("1 " &amp; AE$6 &amp; " " &amp; LEFT($AV$3, 4)) + 1, 0 ), 'Raw Data'!$AN:$AN,"&gt;" &amp;DATE(LEFT($AV$3, 4), MONTH("1 " &amp; AE$6 &amp; " " &amp; LEFT($AV$3, 4)), 0 ), 'Raw Data'!$J:$J, $A116, 'Raw Data'!$H:$H, "Ear*", 'Raw Data'!$O:$O,""&amp;'Raw Data'!$B$1,'Raw Data'!$D:$D,"&lt;&gt;*ithdr*",'Raw Data'!$D:$D,"&lt;&gt;*ancel*",'Raw Data'!$P:$P,"--")
+
SUMIFS('Raw Data'!$S:$S, 'Raw Data'!$AN:$AN,"&lt;=" &amp;DATE(LEFT($AV$3, 4), MONTH("1 " &amp; AE$6 &amp; " " &amp; LEFT($AV$3, 4)) + 1, 0 ), 'Raw Data'!$AN:$AN,"&gt;" &amp;DATE(LEFT($AV$3, 4), MONTH("1 " &amp; AE$6 &amp; " " &amp; LEFT($AV$3, 4)), 0 ), 'Raw Data'!$J:$J, $A116, 'Raw Data'!$H:$H, "Ear*", 'Raw Data'!$P:$P,""&amp;'Raw Data'!$B$1,'Raw Data'!$D:$D,"&lt;&gt;*ithdr*",'Raw Data'!$D:$D,"&lt;&gt;*ancel*")</f>
        <v>0</v>
      </c>
      <c r="AF118" s="73"/>
      <c r="AG118" s="73"/>
      <c r="AH118" s="77"/>
      <c r="AI118" s="113">
        <f>SUMIFS('Raw Data'!$S:$S, 'Raw Data'!$AN:$AN,"&lt;=" &amp;DATE(LEFT($AV$3, 4), MONTH("1 " &amp; AI$6 &amp; " " &amp; LEFT($AV$3, 4)) + 1, 0 ), 'Raw Data'!$AN:$AN,"&gt;" &amp;DATE(LEFT($AV$3, 4), MONTH("1 " &amp; AI$6 &amp; " " &amp; LEFT($AV$3, 4)), 0 ), 'Raw Data'!$J:$J, $A116, 'Raw Data'!$H:$H, "Ear*", 'Raw Data'!$O:$O,""&amp;'Raw Data'!$B$1,'Raw Data'!$D:$D,"&lt;&gt;*ithdr*",'Raw Data'!$D:$D,"&lt;&gt;*ancel*",'Raw Data'!$P:$P,"--")
+
SUMIFS('Raw Data'!$S:$S, 'Raw Data'!$AN:$AN,"&lt;=" &amp;DATE(LEFT($AV$3, 4), MONTH("1 " &amp; AI$6 &amp; " " &amp; LEFT($AV$3, 4)) + 1, 0 ), 'Raw Data'!$AN:$AN,"&gt;" &amp;DATE(LEFT($AV$3, 4), MONTH("1 " &amp; AI$6 &amp; " " &amp; LEFT($AV$3, 4)), 0 ), 'Raw Data'!$J:$J, $A116, 'Raw Data'!$H:$H, "Ear*", 'Raw Data'!$P:$P,""&amp;'Raw Data'!$B$1,'Raw Data'!$D:$D,"&lt;&gt;*ithdr*",'Raw Data'!$D:$D,"&lt;&gt;*ancel*")</f>
        <v>0</v>
      </c>
      <c r="AJ118" s="73"/>
      <c r="AK118" s="73"/>
      <c r="AL118" s="77"/>
      <c r="AM118" s="113">
        <f>SUMIFS('Raw Data'!$S:$S, 'Raw Data'!$AN:$AN,"&lt;=" &amp;DATE(LEFT($AV$3, 4), MONTH("1 " &amp; AM$6 &amp; " " &amp; LEFT($AV$3, 4)) + 1, 0 ), 'Raw Data'!$AN:$AN,"&gt;" &amp;DATE(LEFT($AV$3, 4), MONTH("1 " &amp; AM$6 &amp; " " &amp; LEFT($AV$3, 4)), 0 ), 'Raw Data'!$J:$J, $A116, 'Raw Data'!$H:$H, "Ear*", 'Raw Data'!$O:$O,""&amp;'Raw Data'!$B$1,'Raw Data'!$D:$D,"&lt;&gt;*ithdr*",'Raw Data'!$D:$D,"&lt;&gt;*ancel*",'Raw Data'!$P:$P,"--")
+
SUMIFS('Raw Data'!$S:$S, 'Raw Data'!$AN:$AN,"&lt;=" &amp;DATE(LEFT($AV$3, 4), MONTH("1 " &amp; AM$6 &amp; " " &amp; LEFT($AV$3, 4)) + 1, 0 ), 'Raw Data'!$AN:$AN,"&gt;" &amp;DATE(LEFT($AV$3, 4), MONTH("1 " &amp; AM$6 &amp; " " &amp; LEFT($AV$3, 4)), 0 ), 'Raw Data'!$J:$J, $A116, 'Raw Data'!$H:$H, "Ear*", 'Raw Data'!$P:$P,""&amp;'Raw Data'!$B$1,'Raw Data'!$D:$D,"&lt;&gt;*ithdr*",'Raw Data'!$D:$D,"&lt;&gt;*ancel*")</f>
        <v>0</v>
      </c>
      <c r="AN118" s="73"/>
      <c r="AO118" s="73"/>
      <c r="AP118" s="77"/>
      <c r="AQ118" s="113">
        <f>SUMIFS('Raw Data'!$S:$S, 'Raw Data'!$AN:$AN,"&lt;=" &amp;DATE(LEFT($AV$3, 4), MONTH("1 " &amp; AQ$6 &amp; " " &amp; LEFT($AV$3, 4)) + 1, 0 ), 'Raw Data'!$AN:$AN,"&gt;" &amp;DATE(LEFT($AV$3, 4), MONTH("1 " &amp; AQ$6 &amp; " " &amp; LEFT($AV$3, 4)), 0 ), 'Raw Data'!$J:$J, $A116, 'Raw Data'!$H:$H, "Ear*", 'Raw Data'!$O:$O,""&amp;'Raw Data'!$B$1,'Raw Data'!$D:$D,"&lt;&gt;*ithdr*",'Raw Data'!$D:$D,"&lt;&gt;*ancel*",'Raw Data'!$P:$P,"--")
+
SUMIFS('Raw Data'!$S:$S, 'Raw Data'!$AN:$AN,"&lt;=" &amp;DATE(LEFT($AV$3, 4), MONTH("1 " &amp; AQ$6 &amp; " " &amp; LEFT($AV$3, 4)) + 1, 0 ), 'Raw Data'!$AN:$AN,"&gt;" &amp;DATE(LEFT($AV$3, 4), MONTH("1 " &amp; AQ$6 &amp; " " &amp; LEFT($AV$3, 4)), 0 ), 'Raw Data'!$J:$J, $A116, 'Raw Data'!$H:$H, "Ear*", 'Raw Data'!$P:$P,""&amp;'Raw Data'!$B$1,'Raw Data'!$D:$D,"&lt;&gt;*ithdr*",'Raw Data'!$D:$D,"&lt;&gt;*ancel*")</f>
        <v>0</v>
      </c>
      <c r="AR118" s="73"/>
      <c r="AS118" s="73"/>
      <c r="AT118" s="77"/>
      <c r="AU118" s="113">
        <f>SUMIFS('Raw Data'!$S:$S, 'Raw Data'!$AN:$AN,"&lt;=" &amp;DATE(MID($AV$3, 15, 4), MONTH("1 " &amp; AU$6 &amp; " " &amp; MID($AV$3, 15, 4)) + 1, 0 ), 'Raw Data'!$AN:$AN,"&gt;" &amp;DATE(MID($AV$3, 15, 4), MONTH("1 " &amp; AU$6 &amp; " " &amp; MID($AV$3, 15, 4)), 0 ), 'Raw Data'!$J:$J, $A116, 'Raw Data'!$H:$H, "Ear*", 'Raw Data'!$O:$O,""&amp;'Raw Data'!$B$1,'Raw Data'!$D:$D,"&lt;&gt;*ithdr*",'Raw Data'!$D:$D,"&lt;&gt;*ancel*",'Raw Data'!$P:$P,"--")
+
SUMIFS('Raw Data'!$S:$S, 'Raw Data'!$AN:$AN,"&lt;=" &amp;DATE(MID($AV$3, 15, 4), MONTH("1 " &amp; AU$6 &amp; " " &amp; MID($AV$3, 15, 4)) + 1, 0 ), 'Raw Data'!$AN:$AN,"&gt;" &amp;DATE(MID($AV$3, 15, 4), MONTH("1 " &amp; AU$6 &amp; " " &amp; MID($AV$3, 15, 4)), 0 ), 'Raw Data'!$J:$J, $A116, 'Raw Data'!$H:$H, "Ear*", 'Raw Data'!$P:$P,""&amp;'Raw Data'!$B$1,'Raw Data'!$D:$D,"&lt;&gt;*ithdr*",'Raw Data'!$D:$D,"&lt;&gt;*ancel*")</f>
        <v>0</v>
      </c>
      <c r="AV118" s="73"/>
      <c r="AW118" s="73"/>
      <c r="AX118" s="77"/>
      <c r="AY118" s="113">
        <f>SUMIFS('Raw Data'!$S:$S, 'Raw Data'!$AN:$AN,"&lt;=" &amp;DATE(MID($AV$3, 15, 4), MONTH("1 " &amp; AY$6 &amp; " " &amp; MID($AV$3, 15, 4)) + 1, 0 ), 'Raw Data'!$AN:$AN,"&gt;" &amp;DATE(MID($AV$3, 15, 4), MONTH("1 " &amp; AY$6 &amp; " " &amp; MID($AV$3, 15, 4)), 0 ), 'Raw Data'!$J:$J, $A116, 'Raw Data'!$H:$H, "Ear*", 'Raw Data'!$O:$O,""&amp;'Raw Data'!$B$1,'Raw Data'!$D:$D,"&lt;&gt;*ithdr*",'Raw Data'!$D:$D,"&lt;&gt;*ancel*",'Raw Data'!$P:$P,"--")
+
SUMIFS('Raw Data'!$S:$S, 'Raw Data'!$AN:$AN,"&lt;=" &amp;DATE(MID($AV$3, 15, 4), MONTH("1 " &amp; AY$6 &amp; " " &amp; MID($AV$3, 15, 4)) + 1, 0 ), 'Raw Data'!$AN:$AN,"&gt;" &amp;DATE(MID($AV$3, 15, 4), MONTH("1 " &amp; AY$6 &amp; " " &amp; MID($AV$3, 15, 4)), 0 ), 'Raw Data'!$J:$J, $A116, 'Raw Data'!$H:$H, "Ear*", 'Raw Data'!$P:$P,""&amp;'Raw Data'!$B$1,'Raw Data'!$D:$D,"&lt;&gt;*ithdr*",'Raw Data'!$D:$D,"&lt;&gt;*ancel*")</f>
        <v>0</v>
      </c>
      <c r="AZ118" s="73"/>
      <c r="BA118" s="73"/>
      <c r="BB118" s="77"/>
      <c r="BC118" s="113">
        <f>SUMIFS('Raw Data'!$S:$S, 'Raw Data'!$AN:$AN,"&lt;=" &amp;DATE(MID($AV$3, 15, 4), MONTH("1 " &amp; BC$6 &amp; " " &amp; MID($AV$3, 15, 4)) + 1, 0 ), 'Raw Data'!$AN:$AN,"&gt;" &amp;DATE(MID($AV$3, 15, 4), MONTH("1 " &amp; BC$6 &amp; " " &amp; MID($AV$3, 15, 4)), 0 ), 'Raw Data'!$J:$J, $A116, 'Raw Data'!$H:$H, "Ear*", 'Raw Data'!$O:$O,""&amp;'Raw Data'!$B$1,'Raw Data'!$D:$D,"&lt;&gt;*ithdr*",'Raw Data'!$D:$D,"&lt;&gt;*ancel*",'Raw Data'!$P:$P,"--")
+
SUMIFS('Raw Data'!$S:$S, 'Raw Data'!$AN:$AN,"&lt;=" &amp;DATE(MID($AV$3, 15, 4), MONTH("1 " &amp; BC$6 &amp; " " &amp; MID($AV$3, 15, 4)) + 1, 0 ), 'Raw Data'!$AN:$AN,"&gt;" &amp;DATE(MID($AV$3, 15, 4), MONTH("1 " &amp; BC$6 &amp; " " &amp; MID($AV$3, 15, 4)), 0 ), 'Raw Data'!$J:$J, $A116, 'Raw Data'!$H:$H, "Ear*", 'Raw Data'!$P:$P,""&amp;'Raw Data'!$B$1,'Raw Data'!$D:$D,"&lt;&gt;*ithdr*",'Raw Data'!$D:$D,"&lt;&gt;*ancel*")</f>
        <v>0</v>
      </c>
      <c r="BD118" s="73"/>
      <c r="BE118" s="73"/>
      <c r="BF118" s="77"/>
    </row>
    <row r="119" ht="12.75" customHeight="1">
      <c r="A119" s="114" t="s">
        <v>155</v>
      </c>
      <c r="B119" s="73"/>
      <c r="C119" s="73"/>
      <c r="D119" s="73"/>
      <c r="E119" s="73"/>
      <c r="F119" s="73"/>
      <c r="G119" s="73"/>
      <c r="H119" s="73"/>
      <c r="I119" s="73"/>
      <c r="J119" s="77"/>
      <c r="K119" s="113">
        <f>SUMIFS('Raw Data'!$S:$S, 'Raw Data'!$AN:$AN,"&lt;=" &amp;DATE(LEFT($AV$3, 4), MONTH("1 " &amp; K$6 &amp; " " &amp; LEFT($AV$3, 4)) + 1, 0 ), 'Raw Data'!$AN:$AN,"&gt;" &amp;DATE(LEFT($AV$3, 4), MONTH("1 " &amp; K$6 &amp; " " &amp; LEFT($AV$3, 4)), 0 ), 'Raw Data'!$J:$J, $A116, 'Raw Data'!$H:$H, "Non*", 'Raw Data'!$O:$O,""&amp;'Raw Data'!$B$1,'Raw Data'!$D:$D,"&lt;&gt;*ithdr*",'Raw Data'!$D:$D,"&lt;&gt;*ancel*",'Raw Data'!$P:$P,"--")
+
SUMIFS('Raw Data'!$S:$S, 'Raw Data'!$AN:$AN,"&lt;=" &amp;DATE(LEFT($AV$3, 4), MONTH("1 " &amp; K$6 &amp; " " &amp; LEFT($AV$3, 4)) + 1, 0 ), 'Raw Data'!$AN:$AN,"&gt;" &amp;DATE(LEFT($AV$3, 4), MONTH("1 " &amp; K$6 &amp; " " &amp; LEFT($AV$3, 4)), 0 ), 'Raw Data'!$J:$J, $A116, 'Raw Data'!$H:$H, "Non*", 'Raw Data'!$P:$P,""&amp;'Raw Data'!$B$1,'Raw Data'!$D:$D,"&lt;&gt;*ithdr*",'Raw Data'!$D:$D,"&lt;&gt;*ancel*")</f>
        <v>0</v>
      </c>
      <c r="L119" s="73"/>
      <c r="M119" s="73"/>
      <c r="N119" s="77"/>
      <c r="O119" s="113">
        <f>SUMIFS('Raw Data'!$S:$S, 'Raw Data'!$AN:$AN,"&lt;=" &amp;DATE(LEFT($AV$3, 4), MONTH("1 " &amp; O$6 &amp; " " &amp; LEFT($AV$3, 4)) + 1, 0 ), 'Raw Data'!$AN:$AN,"&gt;" &amp;DATE(LEFT($AV$3, 4), MONTH("1 " &amp; O$6 &amp; " " &amp; LEFT($AV$3, 4)), 0 ), 'Raw Data'!$J:$J, $A116, 'Raw Data'!$H:$H, "Non*", 'Raw Data'!$O:$O,""&amp;'Raw Data'!$B$1,'Raw Data'!$D:$D,"&lt;&gt;*ithdr*",'Raw Data'!$D:$D,"&lt;&gt;*ancel*",'Raw Data'!$P:$P,"--")
+
SUMIFS('Raw Data'!$S:$S, 'Raw Data'!$AN:$AN,"&lt;=" &amp;DATE(LEFT($AV$3, 4), MONTH("1 " &amp; O$6 &amp; " " &amp; LEFT($AV$3, 4)) + 1, 0 ), 'Raw Data'!$AN:$AN,"&gt;" &amp;DATE(LEFT($AV$3, 4), MONTH("1 " &amp; O$6 &amp; " " &amp; LEFT($AV$3, 4)), 0 ), 'Raw Data'!$J:$J, $A116, 'Raw Data'!$H:$H, "Non*", 'Raw Data'!$P:$P,""&amp;'Raw Data'!$B$1,'Raw Data'!$D:$D,"&lt;&gt;*ithdr*",'Raw Data'!$D:$D,"&lt;&gt;*ancel*")</f>
        <v>0</v>
      </c>
      <c r="P119" s="73"/>
      <c r="Q119" s="73"/>
      <c r="R119" s="77"/>
      <c r="S119" s="113">
        <f>SUMIFS('Raw Data'!$S:$S, 'Raw Data'!$AN:$AN,"&lt;=" &amp;DATE(LEFT($AV$3, 4), MONTH("1 " &amp; S$6 &amp; " " &amp; LEFT($AV$3, 4)) + 1, 0 ), 'Raw Data'!$AN:$AN,"&gt;" &amp;DATE(LEFT($AV$3, 4), MONTH("1 " &amp; S$6 &amp; " " &amp; LEFT($AV$3, 4)), 0 ), 'Raw Data'!$J:$J, $A116, 'Raw Data'!$H:$H, "Non*", 'Raw Data'!$O:$O,""&amp;'Raw Data'!$B$1,'Raw Data'!$D:$D,"&lt;&gt;*ithdr*",'Raw Data'!$D:$D,"&lt;&gt;*ancel*",'Raw Data'!$P:$P,"--")
+
SUMIFS('Raw Data'!$S:$S, 'Raw Data'!$AN:$AN,"&lt;=" &amp;DATE(LEFT($AV$3, 4), MONTH("1 " &amp; S$6 &amp; " " &amp; LEFT($AV$3, 4)) + 1, 0 ), 'Raw Data'!$AN:$AN,"&gt;" &amp;DATE(LEFT($AV$3, 4), MONTH("1 " &amp; S$6 &amp; " " &amp; LEFT($AV$3, 4)), 0 ), 'Raw Data'!$J:$J, $A116, 'Raw Data'!$H:$H, "Non*", 'Raw Data'!$P:$P,""&amp;'Raw Data'!$B$1,'Raw Data'!$D:$D,"&lt;&gt;*ithdr*",'Raw Data'!$D:$D,"&lt;&gt;*ancel*")</f>
        <v>0</v>
      </c>
      <c r="T119" s="73"/>
      <c r="U119" s="73"/>
      <c r="V119" s="77"/>
      <c r="W119" s="113">
        <f>SUMIFS('Raw Data'!$S:$S, 'Raw Data'!$AN:$AN,"&lt;=" &amp;DATE(LEFT($AV$3, 4), MONTH("1 " &amp; W$6 &amp; " " &amp; LEFT($AV$3, 4)) + 1, 0 ), 'Raw Data'!$AN:$AN,"&gt;" &amp;DATE(LEFT($AV$3, 4), MONTH("1 " &amp; W$6 &amp; " " &amp; LEFT($AV$3, 4)), 0 ), 'Raw Data'!$J:$J, $A116, 'Raw Data'!$H:$H, "Non*", 'Raw Data'!$O:$O,""&amp;'Raw Data'!$B$1,'Raw Data'!$D:$D,"&lt;&gt;*ithdr*",'Raw Data'!$D:$D,"&lt;&gt;*ancel*",'Raw Data'!$P:$P,"--")
+
SUMIFS('Raw Data'!$S:$S, 'Raw Data'!$AN:$AN,"&lt;=" &amp;DATE(LEFT($AV$3, 4), MONTH("1 " &amp; W$6 &amp; " " &amp; LEFT($AV$3, 4)) + 1, 0 ), 'Raw Data'!$AN:$AN,"&gt;" &amp;DATE(LEFT($AV$3, 4), MONTH("1 " &amp; W$6 &amp; " " &amp; LEFT($AV$3, 4)), 0 ), 'Raw Data'!$J:$J, $A116, 'Raw Data'!$H:$H, "Non*", 'Raw Data'!$P:$P,""&amp;'Raw Data'!$B$1,'Raw Data'!$D:$D,"&lt;&gt;*ithdr*",'Raw Data'!$D:$D,"&lt;&gt;*ancel*")</f>
        <v>0</v>
      </c>
      <c r="X119" s="73"/>
      <c r="Y119" s="73"/>
      <c r="Z119" s="77"/>
      <c r="AA119" s="113">
        <f>SUMIFS('Raw Data'!$S:$S, 'Raw Data'!$AN:$AN,"&lt;=" &amp;DATE(LEFT($AV$3, 4), MONTH("1 " &amp; AA$6 &amp; " " &amp; LEFT($AV$3, 4)) + 1, 0 ), 'Raw Data'!$AN:$AN,"&gt;" &amp;DATE(LEFT($AV$3, 4), MONTH("1 " &amp; AA$6 &amp; " " &amp; LEFT($AV$3, 4)), 0 ), 'Raw Data'!$J:$J, $A116, 'Raw Data'!$H:$H, "Non*", 'Raw Data'!$O:$O,""&amp;'Raw Data'!$B$1,'Raw Data'!$D:$D,"&lt;&gt;*ithdr*",'Raw Data'!$D:$D,"&lt;&gt;*ancel*",'Raw Data'!$P:$P,"--")
+
SUMIFS('Raw Data'!$S:$S, 'Raw Data'!$AN:$AN,"&lt;=" &amp;DATE(LEFT($AV$3, 4), MONTH("1 " &amp; AA$6 &amp; " " &amp; LEFT($AV$3, 4)) + 1, 0 ), 'Raw Data'!$AN:$AN,"&gt;" &amp;DATE(LEFT($AV$3, 4), MONTH("1 " &amp; AA$6 &amp; " " &amp; LEFT($AV$3, 4)), 0 ), 'Raw Data'!$J:$J, $A116, 'Raw Data'!$H:$H, "Non*", 'Raw Data'!$P:$P,""&amp;'Raw Data'!$B$1,'Raw Data'!$D:$D,"&lt;&gt;*ithdr*",'Raw Data'!$D:$D,"&lt;&gt;*ancel*")</f>
        <v>0</v>
      </c>
      <c r="AB119" s="73"/>
      <c r="AC119" s="73"/>
      <c r="AD119" s="77"/>
      <c r="AE119" s="113">
        <f>SUMIFS('Raw Data'!$S:$S, 'Raw Data'!$AN:$AN,"&lt;=" &amp;DATE(LEFT($AV$3, 4), MONTH("1 " &amp; AE$6 &amp; " " &amp; LEFT($AV$3, 4)) + 1, 0 ), 'Raw Data'!$AN:$AN,"&gt;" &amp;DATE(LEFT($AV$3, 4), MONTH("1 " &amp; AE$6 &amp; " " &amp; LEFT($AV$3, 4)), 0 ), 'Raw Data'!$J:$J, $A116, 'Raw Data'!$H:$H, "Non*", 'Raw Data'!$O:$O,""&amp;'Raw Data'!$B$1,'Raw Data'!$D:$D,"&lt;&gt;*ithdr*",'Raw Data'!$D:$D,"&lt;&gt;*ancel*",'Raw Data'!$P:$P,"--")
+
SUMIFS('Raw Data'!$S:$S, 'Raw Data'!$AN:$AN,"&lt;=" &amp;DATE(LEFT($AV$3, 4), MONTH("1 " &amp; AE$6 &amp; " " &amp; LEFT($AV$3, 4)) + 1, 0 ), 'Raw Data'!$AN:$AN,"&gt;" &amp;DATE(LEFT($AV$3, 4), MONTH("1 " &amp; AE$6 &amp; " " &amp; LEFT($AV$3, 4)), 0 ), 'Raw Data'!$J:$J, $A116, 'Raw Data'!$H:$H, "Non*", 'Raw Data'!$P:$P,""&amp;'Raw Data'!$B$1,'Raw Data'!$D:$D,"&lt;&gt;*ithdr*",'Raw Data'!$D:$D,"&lt;&gt;*ancel*")</f>
        <v>0</v>
      </c>
      <c r="AF119" s="73"/>
      <c r="AG119" s="73"/>
      <c r="AH119" s="77"/>
      <c r="AI119" s="113">
        <f>SUMIFS('Raw Data'!$S:$S, 'Raw Data'!$AN:$AN,"&lt;=" &amp;DATE(LEFT($AV$3, 4), MONTH("1 " &amp; AI$6 &amp; " " &amp; LEFT($AV$3, 4)) + 1, 0 ), 'Raw Data'!$AN:$AN,"&gt;" &amp;DATE(LEFT($AV$3, 4), MONTH("1 " &amp; AI$6 &amp; " " &amp; LEFT($AV$3, 4)), 0 ), 'Raw Data'!$J:$J, $A116, 'Raw Data'!$H:$H, "Non*", 'Raw Data'!$O:$O,""&amp;'Raw Data'!$B$1,'Raw Data'!$D:$D,"&lt;&gt;*ithdr*",'Raw Data'!$D:$D,"&lt;&gt;*ancel*",'Raw Data'!$P:$P,"--")
+
SUMIFS('Raw Data'!$S:$S, 'Raw Data'!$AN:$AN,"&lt;=" &amp;DATE(LEFT($AV$3, 4), MONTH("1 " &amp; AI$6 &amp; " " &amp; LEFT($AV$3, 4)) + 1, 0 ), 'Raw Data'!$AN:$AN,"&gt;" &amp;DATE(LEFT($AV$3, 4), MONTH("1 " &amp; AI$6 &amp; " " &amp; LEFT($AV$3, 4)), 0 ), 'Raw Data'!$J:$J, $A116, 'Raw Data'!$H:$H, "Non*", 'Raw Data'!$P:$P,""&amp;'Raw Data'!$B$1,'Raw Data'!$D:$D,"&lt;&gt;*ithdr*",'Raw Data'!$D:$D,"&lt;&gt;*ancel*")</f>
        <v>0</v>
      </c>
      <c r="AJ119" s="73"/>
      <c r="AK119" s="73"/>
      <c r="AL119" s="77"/>
      <c r="AM119" s="113">
        <f>SUMIFS('Raw Data'!$S:$S, 'Raw Data'!$AN:$AN,"&lt;=" &amp;DATE(LEFT($AV$3, 4), MONTH("1 " &amp; AM$6 &amp; " " &amp; LEFT($AV$3, 4)) + 1, 0 ), 'Raw Data'!$AN:$AN,"&gt;" &amp;DATE(LEFT($AV$3, 4), MONTH("1 " &amp; AM$6 &amp; " " &amp; LEFT($AV$3, 4)), 0 ), 'Raw Data'!$J:$J, $A116, 'Raw Data'!$H:$H, "Non*", 'Raw Data'!$O:$O,""&amp;'Raw Data'!$B$1,'Raw Data'!$D:$D,"&lt;&gt;*ithdr*",'Raw Data'!$D:$D,"&lt;&gt;*ancel*",'Raw Data'!$P:$P,"--")
+
SUMIFS('Raw Data'!$S:$S, 'Raw Data'!$AN:$AN,"&lt;=" &amp;DATE(LEFT($AV$3, 4), MONTH("1 " &amp; AM$6 &amp; " " &amp; LEFT($AV$3, 4)) + 1, 0 ), 'Raw Data'!$AN:$AN,"&gt;" &amp;DATE(LEFT($AV$3, 4), MONTH("1 " &amp; AM$6 &amp; " " &amp; LEFT($AV$3, 4)), 0 ), 'Raw Data'!$J:$J, $A116, 'Raw Data'!$H:$H, "Non*", 'Raw Data'!$P:$P,""&amp;'Raw Data'!$B$1,'Raw Data'!$D:$D,"&lt;&gt;*ithdr*",'Raw Data'!$D:$D,"&lt;&gt;*ancel*")</f>
        <v>0</v>
      </c>
      <c r="AN119" s="73"/>
      <c r="AO119" s="73"/>
      <c r="AP119" s="77"/>
      <c r="AQ119" s="113">
        <f>SUMIFS('Raw Data'!$S:$S, 'Raw Data'!$AN:$AN,"&lt;=" &amp;DATE(LEFT($AV$3, 4), MONTH("1 " &amp; AQ$6 &amp; " " &amp; LEFT($AV$3, 4)) + 1, 0 ), 'Raw Data'!$AN:$AN,"&gt;" &amp;DATE(LEFT($AV$3, 4), MONTH("1 " &amp; AQ$6 &amp; " " &amp; LEFT($AV$3, 4)), 0 ), 'Raw Data'!$J:$J, $A116, 'Raw Data'!$H:$H, "Non*", 'Raw Data'!$O:$O,""&amp;'Raw Data'!$B$1,'Raw Data'!$D:$D,"&lt;&gt;*ithdr*",'Raw Data'!$D:$D,"&lt;&gt;*ancel*",'Raw Data'!$P:$P,"--")
+
SUMIFS('Raw Data'!$S:$S, 'Raw Data'!$AN:$AN,"&lt;=" &amp;DATE(LEFT($AV$3, 4), MONTH("1 " &amp; AQ$6 &amp; " " &amp; LEFT($AV$3, 4)) + 1, 0 ), 'Raw Data'!$AN:$AN,"&gt;" &amp;DATE(LEFT($AV$3, 4), MONTH("1 " &amp; AQ$6 &amp; " " &amp; LEFT($AV$3, 4)), 0 ), 'Raw Data'!$J:$J, $A116, 'Raw Data'!$H:$H, "Non*", 'Raw Data'!$P:$P,""&amp;'Raw Data'!$B$1,'Raw Data'!$D:$D,"&lt;&gt;*ithdr*",'Raw Data'!$D:$D,"&lt;&gt;*ancel*")</f>
        <v>0</v>
      </c>
      <c r="AR119" s="73"/>
      <c r="AS119" s="73"/>
      <c r="AT119" s="77"/>
      <c r="AU119" s="113">
        <f>SUMIFS('Raw Data'!$S:$S, 'Raw Data'!$AN:$AN,"&lt;=" &amp;DATE(MID($AV$3, 15, 4), MONTH("1 " &amp; AU$6 &amp; " " &amp; MID($AV$3, 15, 4)) + 1, 0 ), 'Raw Data'!$AN:$AN,"&gt;" &amp;DATE(MID($AV$3, 15, 4), MONTH("1 " &amp; AU$6 &amp; " " &amp; MID($AV$3, 15, 4)), 0 ), 'Raw Data'!$J:$J, $A116, 'Raw Data'!$H:$H, "Non*", 'Raw Data'!$O:$O,""&amp;'Raw Data'!$B$1,'Raw Data'!$D:$D,"&lt;&gt;*ithdr*",'Raw Data'!$D:$D,"&lt;&gt;*ancel*",'Raw Data'!$P:$P,"--")
+
SUMIFS('Raw Data'!$S:$S, 'Raw Data'!$AN:$AN,"&lt;=" &amp;DATE(MID($AV$3, 15, 4), MONTH("1 " &amp; AU$6 &amp; " " &amp; MID($AV$3, 15, 4)) + 1, 0 ), 'Raw Data'!$AN:$AN,"&gt;" &amp;DATE(MID($AV$3, 15, 4), MONTH("1 " &amp; AU$6 &amp; " " &amp; MID($AV$3, 15, 4)), 0 ), 'Raw Data'!$J:$J, $A116, 'Raw Data'!$H:$H, "Non*", 'Raw Data'!$P:$P,""&amp;'Raw Data'!$B$1,'Raw Data'!$D:$D,"&lt;&gt;*ithdr*",'Raw Data'!$D:$D,"&lt;&gt;*ancel*")</f>
        <v>0</v>
      </c>
      <c r="AV119" s="73"/>
      <c r="AW119" s="73"/>
      <c r="AX119" s="77"/>
      <c r="AY119" s="113">
        <f>SUMIFS('Raw Data'!$S:$S, 'Raw Data'!$AN:$AN,"&lt;=" &amp;DATE(MID($AV$3, 15, 4), MONTH("1 " &amp; AY$6 &amp; " " &amp; MID($AV$3, 15, 4)) + 1, 0 ), 'Raw Data'!$AN:$AN,"&gt;" &amp;DATE(MID($AV$3, 15, 4), MONTH("1 " &amp; AY$6 &amp; " " &amp; MID($AV$3, 15, 4)), 0 ), 'Raw Data'!$J:$J, $A116, 'Raw Data'!$H:$H, "Non*", 'Raw Data'!$O:$O,""&amp;'Raw Data'!$B$1,'Raw Data'!$D:$D,"&lt;&gt;*ithdr*",'Raw Data'!$D:$D,"&lt;&gt;*ancel*",'Raw Data'!$P:$P,"--")
+
SUMIFS('Raw Data'!$S:$S, 'Raw Data'!$AN:$AN,"&lt;=" &amp;DATE(MID($AV$3, 15, 4), MONTH("1 " &amp; AY$6 &amp; " " &amp; MID($AV$3, 15, 4)) + 1, 0 ), 'Raw Data'!$AN:$AN,"&gt;" &amp;DATE(MID($AV$3, 15, 4), MONTH("1 " &amp; AY$6 &amp; " " &amp; MID($AV$3, 15, 4)), 0 ), 'Raw Data'!$J:$J, $A116, 'Raw Data'!$H:$H, "Non*", 'Raw Data'!$P:$P,""&amp;'Raw Data'!$B$1,'Raw Data'!$D:$D,"&lt;&gt;*ithdr*",'Raw Data'!$D:$D,"&lt;&gt;*ancel*")</f>
        <v>0</v>
      </c>
      <c r="AZ119" s="73"/>
      <c r="BA119" s="73"/>
      <c r="BB119" s="77"/>
      <c r="BC119" s="113">
        <f>SUMIFS('Raw Data'!$S:$S, 'Raw Data'!$AN:$AN,"&lt;=" &amp;DATE(MID($AV$3, 15, 4), MONTH("1 " &amp; BC$6 &amp; " " &amp; MID($AV$3, 15, 4)) + 1, 0 ), 'Raw Data'!$AN:$AN,"&gt;" &amp;DATE(MID($AV$3, 15, 4), MONTH("1 " &amp; BC$6 &amp; " " &amp; MID($AV$3, 15, 4)), 0 ), 'Raw Data'!$J:$J, $A116, 'Raw Data'!$H:$H, "Non*", 'Raw Data'!$O:$O,""&amp;'Raw Data'!$B$1,'Raw Data'!$D:$D,"&lt;&gt;*ithdr*",'Raw Data'!$D:$D,"&lt;&gt;*ancel*",'Raw Data'!$P:$P,"--")
+
SUMIFS('Raw Data'!$S:$S, 'Raw Data'!$AN:$AN,"&lt;=" &amp;DATE(MID($AV$3, 15, 4), MONTH("1 " &amp; BC$6 &amp; " " &amp; MID($AV$3, 15, 4)) + 1, 0 ), 'Raw Data'!$AN:$AN,"&gt;" &amp;DATE(MID($AV$3, 15, 4), MONTH("1 " &amp; BC$6 &amp; " " &amp; MID($AV$3, 15, 4)), 0 ), 'Raw Data'!$J:$J, $A116, 'Raw Data'!$H:$H, "Non*", 'Raw Data'!$P:$P,""&amp;'Raw Data'!$B$1,'Raw Data'!$D:$D,"&lt;&gt;*ithdr*",'Raw Data'!$D:$D,"&lt;&gt;*ancel*")</f>
        <v>0</v>
      </c>
      <c r="BD119" s="73"/>
      <c r="BE119" s="73"/>
      <c r="BF119" s="77"/>
    </row>
    <row r="120" ht="12.75" customHeight="1">
      <c r="A120" s="75" t="s">
        <v>156</v>
      </c>
      <c r="B120" s="73"/>
      <c r="C120" s="73"/>
      <c r="D120" s="73"/>
      <c r="E120" s="73"/>
      <c r="F120" s="73"/>
      <c r="G120" s="73"/>
      <c r="H120" s="73"/>
      <c r="I120" s="73"/>
      <c r="J120" s="77"/>
      <c r="K120" s="113">
        <f>SUMIFS('Raw Data'!$T:$T, 'Raw Data'!$AN:$AN,"&lt;=" &amp;DATE(LEFT($AV$3, 4), MONTH("1 " &amp; K$6 &amp; " " &amp; LEFT($AV$3, 4)) + 1, 0 ), 'Raw Data'!$AN:$AN,"&gt;" &amp;DATE(LEFT($AV$3, 4), MONTH("1 " &amp; K$6 &amp; " " &amp; LEFT($AV$3, 4)), 0 ), 'Raw Data'!$J:$J, $A116, 'Raw Data'!$O:$O,""&amp;'Raw Data'!$B$1,'Raw Data'!$D:$D,"&lt;&gt;*ithdr*",'Raw Data'!$D:$D,"&lt;&gt;*ancel*",'Raw Data'!$P:$P,"--")
+
SUMIFS('Raw Data'!$T:$T, 'Raw Data'!$AN:$AN,"&lt;=" &amp;DATE(LEFT($AV$3, 4), MONTH("1 " &amp; K$6 &amp; " " &amp; LEFT($AV$3, 4)) + 1, 0 ), 'Raw Data'!$AN:$AN,"&gt;" &amp;DATE(LEFT($AV$3, 4), MONTH("1 " &amp; K$6 &amp; " " &amp; LEFT($AV$3, 4)), 0 ), 'Raw Data'!$J:$J, $A116, 'Raw Data'!$P:$P,""&amp;'Raw Data'!$B$1,'Raw Data'!$D:$D,"&lt;&gt;*ithdr*",'Raw Data'!$D:$D,"&lt;&gt;*ancel*")</f>
        <v>0</v>
      </c>
      <c r="L120" s="73"/>
      <c r="M120" s="73"/>
      <c r="N120" s="77"/>
      <c r="O120" s="113">
        <f>SUMIFS('Raw Data'!$T:$T, 'Raw Data'!$AN:$AN,"&lt;=" &amp;DATE(LEFT($AV$3, 4), MONTH("1 " &amp; O$6 &amp; " " &amp; LEFT($AV$3, 4)) + 1, 0 ), 'Raw Data'!$AN:$AN,"&gt;" &amp;DATE(LEFT($AV$3, 4), MONTH("1 " &amp; O$6 &amp; " " &amp; LEFT($AV$3, 4)), 0 ), 'Raw Data'!$J:$J, $A116, 'Raw Data'!$O:$O,""&amp;'Raw Data'!$B$1,'Raw Data'!$D:$D,"&lt;&gt;*ithdr*",'Raw Data'!$D:$D,"&lt;&gt;*ancel*",'Raw Data'!$P:$P,"--")
+
SUMIFS('Raw Data'!$T:$T, 'Raw Data'!$AN:$AN,"&lt;=" &amp;DATE(LEFT($AV$3, 4), MONTH("1 " &amp; O$6 &amp; " " &amp; LEFT($AV$3, 4)) + 1, 0 ), 'Raw Data'!$AN:$AN,"&gt;" &amp;DATE(LEFT($AV$3, 4), MONTH("1 " &amp; O$6 &amp; " " &amp; LEFT($AV$3, 4)), 0 ), 'Raw Data'!$J:$J, $A116, 'Raw Data'!$P:$P,""&amp;'Raw Data'!$B$1,'Raw Data'!$D:$D,"&lt;&gt;*ithdr*",'Raw Data'!$D:$D,"&lt;&gt;*ancel*")</f>
        <v>0</v>
      </c>
      <c r="P120" s="73"/>
      <c r="Q120" s="73"/>
      <c r="R120" s="77"/>
      <c r="S120" s="113">
        <f>SUMIFS('Raw Data'!$T:$T, 'Raw Data'!$AN:$AN,"&lt;=" &amp;DATE(LEFT($AV$3, 4), MONTH("1 " &amp; S$6 &amp; " " &amp; LEFT($AV$3, 4)) + 1, 0 ), 'Raw Data'!$AN:$AN,"&gt;" &amp;DATE(LEFT($AV$3, 4), MONTH("1 " &amp; S$6 &amp; " " &amp; LEFT($AV$3, 4)), 0 ), 'Raw Data'!$J:$J, $A116, 'Raw Data'!$O:$O,""&amp;'Raw Data'!$B$1,'Raw Data'!$D:$D,"&lt;&gt;*ithdr*",'Raw Data'!$D:$D,"&lt;&gt;*ancel*",'Raw Data'!$P:$P,"--")
+
SUMIFS('Raw Data'!$T:$T, 'Raw Data'!$AN:$AN,"&lt;=" &amp;DATE(LEFT($AV$3, 4), MONTH("1 " &amp; S$6 &amp; " " &amp; LEFT($AV$3, 4)) + 1, 0 ), 'Raw Data'!$AN:$AN,"&gt;" &amp;DATE(LEFT($AV$3, 4), MONTH("1 " &amp; S$6 &amp; " " &amp; LEFT($AV$3, 4)), 0 ), 'Raw Data'!$J:$J, $A116, 'Raw Data'!$P:$P,""&amp;'Raw Data'!$B$1,'Raw Data'!$D:$D,"&lt;&gt;*ithdr*",'Raw Data'!$D:$D,"&lt;&gt;*ancel*")</f>
        <v>0</v>
      </c>
      <c r="T120" s="73"/>
      <c r="U120" s="73"/>
      <c r="V120" s="77"/>
      <c r="W120" s="113">
        <f>SUMIFS('Raw Data'!$T:$T, 'Raw Data'!$AN:$AN,"&lt;=" &amp;DATE(LEFT($AV$3, 4), MONTH("1 " &amp; W$6 &amp; " " &amp; LEFT($AV$3, 4)) + 1, 0 ), 'Raw Data'!$AN:$AN,"&gt;" &amp;DATE(LEFT($AV$3, 4), MONTH("1 " &amp; W$6 &amp; " " &amp; LEFT($AV$3, 4)), 0 ), 'Raw Data'!$J:$J, $A116, 'Raw Data'!$O:$O,""&amp;'Raw Data'!$B$1,'Raw Data'!$D:$D,"&lt;&gt;*ithdr*",'Raw Data'!$D:$D,"&lt;&gt;*ancel*",'Raw Data'!$P:$P,"--")
+
SUMIFS('Raw Data'!$T:$T, 'Raw Data'!$AN:$AN,"&lt;=" &amp;DATE(LEFT($AV$3, 4), MONTH("1 " &amp; W$6 &amp; " " &amp; LEFT($AV$3, 4)) + 1, 0 ), 'Raw Data'!$AN:$AN,"&gt;" &amp;DATE(LEFT($AV$3, 4), MONTH("1 " &amp; W$6 &amp; " " &amp; LEFT($AV$3, 4)), 0 ), 'Raw Data'!$J:$J, $A116, 'Raw Data'!$P:$P,""&amp;'Raw Data'!$B$1,'Raw Data'!$D:$D,"&lt;&gt;*ithdr*",'Raw Data'!$D:$D,"&lt;&gt;*ancel*")</f>
        <v>0</v>
      </c>
      <c r="X120" s="73"/>
      <c r="Y120" s="73"/>
      <c r="Z120" s="77"/>
      <c r="AA120" s="113">
        <f>SUMIFS('Raw Data'!$T:$T, 'Raw Data'!$AN:$AN,"&lt;=" &amp;DATE(LEFT($AV$3, 4), MONTH("1 " &amp; AA$6 &amp; " " &amp; LEFT($AV$3, 4)) + 1, 0 ), 'Raw Data'!$AN:$AN,"&gt;" &amp;DATE(LEFT($AV$3, 4), MONTH("1 " &amp; AA$6 &amp; " " &amp; LEFT($AV$3, 4)), 0 ), 'Raw Data'!$J:$J, $A116, 'Raw Data'!$O:$O,""&amp;'Raw Data'!$B$1,'Raw Data'!$D:$D,"&lt;&gt;*ithdr*",'Raw Data'!$D:$D,"&lt;&gt;*ancel*",'Raw Data'!$P:$P,"--")
+
SUMIFS('Raw Data'!$T:$T, 'Raw Data'!$AN:$AN,"&lt;=" &amp;DATE(LEFT($AV$3, 4), MONTH("1 " &amp; AA$6 &amp; " " &amp; LEFT($AV$3, 4)) + 1, 0 ), 'Raw Data'!$AN:$AN,"&gt;" &amp;DATE(LEFT($AV$3, 4), MONTH("1 " &amp; AA$6 &amp; " " &amp; LEFT($AV$3, 4)), 0 ), 'Raw Data'!$J:$J, $A116, 'Raw Data'!$P:$P,""&amp;'Raw Data'!$B$1,'Raw Data'!$D:$D,"&lt;&gt;*ithdr*",'Raw Data'!$D:$D,"&lt;&gt;*ancel*")</f>
        <v>0</v>
      </c>
      <c r="AB120" s="73"/>
      <c r="AC120" s="73"/>
      <c r="AD120" s="77"/>
      <c r="AE120" s="113">
        <f>SUMIFS('Raw Data'!$T:$T, 'Raw Data'!$AN:$AN,"&lt;=" &amp;DATE(LEFT($AV$3, 4), MONTH("1 " &amp; AE$6 &amp; " " &amp; LEFT($AV$3, 4)) + 1, 0 ), 'Raw Data'!$AN:$AN,"&gt;" &amp;DATE(LEFT($AV$3, 4), MONTH("1 " &amp; AE$6 &amp; " " &amp; LEFT($AV$3, 4)), 0 ), 'Raw Data'!$J:$J, $A116, 'Raw Data'!$O:$O,""&amp;'Raw Data'!$B$1,'Raw Data'!$D:$D,"&lt;&gt;*ithdr*",'Raw Data'!$D:$D,"&lt;&gt;*ancel*",'Raw Data'!$P:$P,"--")
+
SUMIFS('Raw Data'!$T:$T, 'Raw Data'!$AN:$AN,"&lt;=" &amp;DATE(LEFT($AV$3, 4), MONTH("1 " &amp; AE$6 &amp; " " &amp; LEFT($AV$3, 4)) + 1, 0 ), 'Raw Data'!$AN:$AN,"&gt;" &amp;DATE(LEFT($AV$3, 4), MONTH("1 " &amp; AE$6 &amp; " " &amp; LEFT($AV$3, 4)), 0 ), 'Raw Data'!$J:$J, $A116, 'Raw Data'!$P:$P,""&amp;'Raw Data'!$B$1,'Raw Data'!$D:$D,"&lt;&gt;*ithdr*",'Raw Data'!$D:$D,"&lt;&gt;*ancel*")</f>
        <v>0</v>
      </c>
      <c r="AF120" s="73"/>
      <c r="AG120" s="73"/>
      <c r="AH120" s="77"/>
      <c r="AI120" s="113">
        <f>SUMIFS('Raw Data'!$T:$T, 'Raw Data'!$AN:$AN,"&lt;=" &amp;DATE(LEFT($AV$3, 4), MONTH("1 " &amp; AI$6 &amp; " " &amp; LEFT($AV$3, 4)) + 1, 0 ), 'Raw Data'!$AN:$AN,"&gt;" &amp;DATE(LEFT($AV$3, 4), MONTH("1 " &amp; AI$6 &amp; " " &amp; LEFT($AV$3, 4)), 0 ), 'Raw Data'!$J:$J, $A116, 'Raw Data'!$O:$O,""&amp;'Raw Data'!$B$1,'Raw Data'!$D:$D,"&lt;&gt;*ithdr*",'Raw Data'!$D:$D,"&lt;&gt;*ancel*",'Raw Data'!$P:$P,"--")
+
SUMIFS('Raw Data'!$T:$T, 'Raw Data'!$AN:$AN,"&lt;=" &amp;DATE(LEFT($AV$3, 4), MONTH("1 " &amp; AI$6 &amp; " " &amp; LEFT($AV$3, 4)) + 1, 0 ), 'Raw Data'!$AN:$AN,"&gt;" &amp;DATE(LEFT($AV$3, 4), MONTH("1 " &amp; AI$6 &amp; " " &amp; LEFT($AV$3, 4)), 0 ), 'Raw Data'!$J:$J, $A116, 'Raw Data'!$P:$P,""&amp;'Raw Data'!$B$1,'Raw Data'!$D:$D,"&lt;&gt;*ithdr*",'Raw Data'!$D:$D,"&lt;&gt;*ancel*")</f>
        <v>0</v>
      </c>
      <c r="AJ120" s="73"/>
      <c r="AK120" s="73"/>
      <c r="AL120" s="77"/>
      <c r="AM120" s="113">
        <f>SUMIFS('Raw Data'!$T:$T, 'Raw Data'!$AN:$AN,"&lt;=" &amp;DATE(LEFT($AV$3, 4), MONTH("1 " &amp; AM$6 &amp; " " &amp; LEFT($AV$3, 4)) + 1, 0 ), 'Raw Data'!$AN:$AN,"&gt;" &amp;DATE(LEFT($AV$3, 4), MONTH("1 " &amp; AM$6 &amp; " " &amp; LEFT($AV$3, 4)), 0 ), 'Raw Data'!$J:$J, $A116, 'Raw Data'!$O:$O,""&amp;'Raw Data'!$B$1,'Raw Data'!$D:$D,"&lt;&gt;*ithdr*",'Raw Data'!$D:$D,"&lt;&gt;*ancel*",'Raw Data'!$P:$P,"--")
+
SUMIFS('Raw Data'!$T:$T, 'Raw Data'!$AN:$AN,"&lt;=" &amp;DATE(LEFT($AV$3, 4), MONTH("1 " &amp; AM$6 &amp; " " &amp; LEFT($AV$3, 4)) + 1, 0 ), 'Raw Data'!$AN:$AN,"&gt;" &amp;DATE(LEFT($AV$3, 4), MONTH("1 " &amp; AM$6 &amp; " " &amp; LEFT($AV$3, 4)), 0 ), 'Raw Data'!$J:$J, $A116, 'Raw Data'!$P:$P,""&amp;'Raw Data'!$B$1,'Raw Data'!$D:$D,"&lt;&gt;*ithdr*",'Raw Data'!$D:$D,"&lt;&gt;*ancel*")</f>
        <v>0</v>
      </c>
      <c r="AN120" s="73"/>
      <c r="AO120" s="73"/>
      <c r="AP120" s="77"/>
      <c r="AQ120" s="113">
        <f>SUMIFS('Raw Data'!$T:$T, 'Raw Data'!$AN:$AN,"&lt;=" &amp;DATE(LEFT($AV$3, 4), MONTH("1 " &amp; AQ$6 &amp; " " &amp; LEFT($AV$3, 4)) + 1, 0 ), 'Raw Data'!$AN:$AN,"&gt;" &amp;DATE(LEFT($AV$3, 4), MONTH("1 " &amp; AQ$6 &amp; " " &amp; LEFT($AV$3, 4)), 0 ), 'Raw Data'!$J:$J, $A116, 'Raw Data'!$O:$O,""&amp;'Raw Data'!$B$1,'Raw Data'!$D:$D,"&lt;&gt;*ithdr*",'Raw Data'!$D:$D,"&lt;&gt;*ancel*",'Raw Data'!$P:$P,"--")
+
SUMIFS('Raw Data'!$T:$T, 'Raw Data'!$AN:$AN,"&lt;=" &amp;DATE(LEFT($AV$3, 4), MONTH("1 " &amp; AQ$6 &amp; " " &amp; LEFT($AV$3, 4)) + 1, 0 ), 'Raw Data'!$AN:$AN,"&gt;" &amp;DATE(LEFT($AV$3, 4), MONTH("1 " &amp; AQ$6 &amp; " " &amp; LEFT($AV$3, 4)), 0 ), 'Raw Data'!$J:$J, $A116, 'Raw Data'!$P:$P,""&amp;'Raw Data'!$B$1,'Raw Data'!$D:$D,"&lt;&gt;*ithdr*",'Raw Data'!$D:$D,"&lt;&gt;*ancel*")</f>
        <v>0</v>
      </c>
      <c r="AR120" s="73"/>
      <c r="AS120" s="73"/>
      <c r="AT120" s="77"/>
      <c r="AU120" s="113">
        <f>SUMIFS('Raw Data'!$T:$T, 'Raw Data'!$AN:$AN,"&lt;=" &amp;DATE(MID($AV$3, 15, 4), MONTH("1 " &amp; AU$6 &amp; " " &amp; MID($AV$3, 15, 4)) + 1, 0 ), 'Raw Data'!$AN:$AN,"&gt;" &amp;DATE(MID($AV$3, 15, 4), MONTH("1 " &amp; AU$6 &amp; " " &amp; MID($AV$3, 15, 4)), 0 ), 'Raw Data'!$J:$J, $A116, 'Raw Data'!$O:$O,""&amp;'Raw Data'!$B$1,'Raw Data'!$D:$D,"&lt;&gt;*ithdr*",'Raw Data'!$D:$D,"&lt;&gt;*ancel*",'Raw Data'!$P:$P,"--")
+
SUMIFS('Raw Data'!$T:$T, 'Raw Data'!$AN:$AN,"&lt;=" &amp;DATE(MID($AV$3, 15, 4), MONTH("1 " &amp; AU$6 &amp; " " &amp; MID($AV$3, 15, 4)) + 1, 0 ), 'Raw Data'!$AN:$AN,"&gt;" &amp;DATE(MID($AV$3, 15, 4), MONTH("1 " &amp; AU$6 &amp; " " &amp; MID($AV$3, 15, 4)), 0 ), 'Raw Data'!$J:$J, $A116, 'Raw Data'!$P:$P,""&amp;'Raw Data'!$B$1,'Raw Data'!$D:$D,"&lt;&gt;*ithdr*",'Raw Data'!$D:$D,"&lt;&gt;*ancel*")</f>
        <v>0</v>
      </c>
      <c r="AV120" s="73"/>
      <c r="AW120" s="73"/>
      <c r="AX120" s="77"/>
      <c r="AY120" s="113">
        <f>SUMIFS('Raw Data'!$T:$T, 'Raw Data'!$AN:$AN,"&lt;=" &amp;DATE(MID($AV$3, 15, 4), MONTH("1 " &amp; AY$6 &amp; " " &amp; MID($AV$3, 15, 4)) + 1, 0 ), 'Raw Data'!$AN:$AN,"&gt;" &amp;DATE(MID($AV$3, 15, 4), MONTH("1 " &amp; AY$6 &amp; " " &amp; MID($AV$3, 15, 4)), 0 ), 'Raw Data'!$J:$J, $A116, 'Raw Data'!$O:$O,""&amp;'Raw Data'!$B$1,'Raw Data'!$D:$D,"&lt;&gt;*ithdr*",'Raw Data'!$D:$D,"&lt;&gt;*ancel*",'Raw Data'!$P:$P,"--")
+
SUMIFS('Raw Data'!$T:$T, 'Raw Data'!$AN:$AN,"&lt;=" &amp;DATE(MID($AV$3, 15, 4), MONTH("1 " &amp; AY$6 &amp; " " &amp; MID($AV$3, 15, 4)) + 1, 0 ), 'Raw Data'!$AN:$AN,"&gt;" &amp;DATE(MID($AV$3, 15, 4), MONTH("1 " &amp; AY$6 &amp; " " &amp; MID($AV$3, 15, 4)), 0 ), 'Raw Data'!$J:$J, $A116, 'Raw Data'!$P:$P,""&amp;'Raw Data'!$B$1,'Raw Data'!$D:$D,"&lt;&gt;*ithdr*",'Raw Data'!$D:$D,"&lt;&gt;*ancel*")</f>
        <v>0</v>
      </c>
      <c r="AZ120" s="73"/>
      <c r="BA120" s="73"/>
      <c r="BB120" s="77"/>
      <c r="BC120" s="113">
        <f>SUMIFS('Raw Data'!$T:$T, 'Raw Data'!$AN:$AN,"&lt;=" &amp;DATE(MID($AV$3, 15, 4), MONTH("1 " &amp; BC$6 &amp; " " &amp; MID($AV$3, 15, 4)) + 1, 0 ), 'Raw Data'!$AN:$AN,"&gt;" &amp;DATE(MID($AV$3, 15, 4), MONTH("1 " &amp; BC$6 &amp; " " &amp; MID($AV$3, 15, 4)), 0 ), 'Raw Data'!$J:$J, $A116, 'Raw Data'!$O:$O,""&amp;'Raw Data'!$B$1,'Raw Data'!$D:$D,"&lt;&gt;*ithdr*",'Raw Data'!$D:$D,"&lt;&gt;*ancel*",'Raw Data'!$P:$P,"--")
+
SUMIFS('Raw Data'!$T:$T, 'Raw Data'!$AN:$AN,"&lt;=" &amp;DATE(MID($AV$3, 15, 4), MONTH("1 " &amp; BC$6 &amp; " " &amp; MID($AV$3, 15, 4)) + 1, 0 ), 'Raw Data'!$AN:$AN,"&gt;" &amp;DATE(MID($AV$3, 15, 4), MONTH("1 " &amp; BC$6 &amp; " " &amp; MID($AV$3, 15, 4)), 0 ), 'Raw Data'!$J:$J, $A116, 'Raw Data'!$P:$P,""&amp;'Raw Data'!$B$1,'Raw Data'!$D:$D,"&lt;&gt;*ithdr*",'Raw Data'!$D:$D,"&lt;&gt;*ancel*")</f>
        <v>0</v>
      </c>
      <c r="BD120" s="73"/>
      <c r="BE120" s="73"/>
      <c r="BF120" s="77"/>
    </row>
    <row r="121" ht="12.75" customHeight="1">
      <c r="A121" s="114" t="s">
        <v>202</v>
      </c>
      <c r="B121" s="73"/>
      <c r="C121" s="73"/>
      <c r="D121" s="73"/>
      <c r="E121" s="73"/>
      <c r="F121" s="73"/>
      <c r="G121" s="73"/>
      <c r="H121" s="73"/>
      <c r="I121" s="73"/>
      <c r="J121" s="77"/>
      <c r="K121" s="113">
        <f>SUMIFS('Raw Data'!$T:$T, 'Raw Data'!$AN:$AN,"&lt;=" &amp;DATE(LEFT($AV$3, 4), MONTH("1 " &amp; K$6 &amp; " " &amp; LEFT($AV$3, 4)) + 1, 0 ), 'Raw Data'!$AN:$AN,"&gt;" &amp;DATE(LEFT($AV$3, 4), MONTH("1 " &amp; K$6 &amp; " " &amp; LEFT($AV$3, 4)), 0 ), 'Raw Data'!$J:$J, $A116, 'Raw Data'!$H:$H, "Ear*", 'Raw Data'!$O:$O,""&amp;'Raw Data'!$B$1,'Raw Data'!$D:$D,"&lt;&gt;*ithdr*",'Raw Data'!$D:$D,"&lt;&gt;*ancel*",'Raw Data'!$P:$P,"--")
+
SUMIFS('Raw Data'!$T:$T, 'Raw Data'!$AN:$AN,"&lt;=" &amp;DATE(LEFT($AV$3, 4), MONTH("1 " &amp; K$6 &amp; " " &amp; LEFT($AV$3, 4)) + 1, 0 ), 'Raw Data'!$AN:$AN,"&gt;" &amp;DATE(LEFT($AV$3, 4), MONTH("1 " &amp; K$6 &amp; " " &amp; LEFT($AV$3, 4)), 0 ), 'Raw Data'!$J:$J, $A116, 'Raw Data'!$H:$H, "Ear*", 'Raw Data'!$P:$P,""&amp;'Raw Data'!$B$1,'Raw Data'!$D:$D,"&lt;&gt;*ithdr*",'Raw Data'!$D:$D,"&lt;&gt;*ancel*")</f>
        <v>0</v>
      </c>
      <c r="L121" s="73"/>
      <c r="M121" s="73"/>
      <c r="N121" s="77"/>
      <c r="O121" s="113">
        <f>SUMIFS('Raw Data'!$T:$T, 'Raw Data'!$AN:$AN,"&lt;=" &amp;DATE(LEFT($AV$3, 4), MONTH("1 " &amp; O$6 &amp; " " &amp; LEFT($AV$3, 4)) + 1, 0 ), 'Raw Data'!$AN:$AN,"&gt;" &amp;DATE(LEFT($AV$3, 4), MONTH("1 " &amp; O$6 &amp; " " &amp; LEFT($AV$3, 4)), 0 ), 'Raw Data'!$J:$J, $A116, 'Raw Data'!$H:$H, "Ear*", 'Raw Data'!$O:$O,""&amp;'Raw Data'!$B$1,'Raw Data'!$D:$D,"&lt;&gt;*ithdr*",'Raw Data'!$D:$D,"&lt;&gt;*ancel*",'Raw Data'!$P:$P,"--")
+
SUMIFS('Raw Data'!$T:$T, 'Raw Data'!$AN:$AN,"&lt;=" &amp;DATE(LEFT($AV$3, 4), MONTH("1 " &amp; O$6 &amp; " " &amp; LEFT($AV$3, 4)) + 1, 0 ), 'Raw Data'!$AN:$AN,"&gt;" &amp;DATE(LEFT($AV$3, 4), MONTH("1 " &amp; O$6 &amp; " " &amp; LEFT($AV$3, 4)), 0 ), 'Raw Data'!$J:$J, $A116, 'Raw Data'!$H:$H, "Ear*", 'Raw Data'!$P:$P,""&amp;'Raw Data'!$B$1,'Raw Data'!$D:$D,"&lt;&gt;*ithdr*",'Raw Data'!$D:$D,"&lt;&gt;*ancel*")</f>
        <v>0</v>
      </c>
      <c r="P121" s="73"/>
      <c r="Q121" s="73"/>
      <c r="R121" s="77"/>
      <c r="S121" s="113">
        <f>SUMIFS('Raw Data'!$T:$T, 'Raw Data'!$AN:$AN,"&lt;=" &amp;DATE(LEFT($AV$3, 4), MONTH("1 " &amp; S$6 &amp; " " &amp; LEFT($AV$3, 4)) + 1, 0 ), 'Raw Data'!$AN:$AN,"&gt;" &amp;DATE(LEFT($AV$3, 4), MONTH("1 " &amp; S$6 &amp; " " &amp; LEFT($AV$3, 4)), 0 ), 'Raw Data'!$J:$J, $A116, 'Raw Data'!$H:$H, "Ear*", 'Raw Data'!$O:$O,""&amp;'Raw Data'!$B$1,'Raw Data'!$D:$D,"&lt;&gt;*ithdr*",'Raw Data'!$D:$D,"&lt;&gt;*ancel*",'Raw Data'!$P:$P,"--")
+
SUMIFS('Raw Data'!$T:$T, 'Raw Data'!$AN:$AN,"&lt;=" &amp;DATE(LEFT($AV$3, 4), MONTH("1 " &amp; S$6 &amp; " " &amp; LEFT($AV$3, 4)) + 1, 0 ), 'Raw Data'!$AN:$AN,"&gt;" &amp;DATE(LEFT($AV$3, 4), MONTH("1 " &amp; S$6 &amp; " " &amp; LEFT($AV$3, 4)), 0 ), 'Raw Data'!$J:$J, $A116, 'Raw Data'!$H:$H, "Ear*", 'Raw Data'!$P:$P,""&amp;'Raw Data'!$B$1,'Raw Data'!$D:$D,"&lt;&gt;*ithdr*",'Raw Data'!$D:$D,"&lt;&gt;*ancel*")</f>
        <v>0</v>
      </c>
      <c r="T121" s="73"/>
      <c r="U121" s="73"/>
      <c r="V121" s="77"/>
      <c r="W121" s="113">
        <f>SUMIFS('Raw Data'!$T:$T, 'Raw Data'!$AN:$AN,"&lt;=" &amp;DATE(LEFT($AV$3, 4), MONTH("1 " &amp; W$6 &amp; " " &amp; LEFT($AV$3, 4)) + 1, 0 ), 'Raw Data'!$AN:$AN,"&gt;" &amp;DATE(LEFT($AV$3, 4), MONTH("1 " &amp; W$6 &amp; " " &amp; LEFT($AV$3, 4)), 0 ), 'Raw Data'!$J:$J, $A116, 'Raw Data'!$H:$H, "Ear*", 'Raw Data'!$O:$O,""&amp;'Raw Data'!$B$1,'Raw Data'!$D:$D,"&lt;&gt;*ithdr*",'Raw Data'!$D:$D,"&lt;&gt;*ancel*",'Raw Data'!$P:$P,"--")
+
SUMIFS('Raw Data'!$T:$T, 'Raw Data'!$AN:$AN,"&lt;=" &amp;DATE(LEFT($AV$3, 4), MONTH("1 " &amp; W$6 &amp; " " &amp; LEFT($AV$3, 4)) + 1, 0 ), 'Raw Data'!$AN:$AN,"&gt;" &amp;DATE(LEFT($AV$3, 4), MONTH("1 " &amp; W$6 &amp; " " &amp; LEFT($AV$3, 4)), 0 ), 'Raw Data'!$J:$J, $A116, 'Raw Data'!$H:$H, "Ear*", 'Raw Data'!$P:$P,""&amp;'Raw Data'!$B$1,'Raw Data'!$D:$D,"&lt;&gt;*ithdr*",'Raw Data'!$D:$D,"&lt;&gt;*ancel*")</f>
        <v>0</v>
      </c>
      <c r="X121" s="73"/>
      <c r="Y121" s="73"/>
      <c r="Z121" s="77"/>
      <c r="AA121" s="113">
        <f>SUMIFS('Raw Data'!$T:$T, 'Raw Data'!$AN:$AN,"&lt;=" &amp;DATE(LEFT($AV$3, 4), MONTH("1 " &amp; AA$6 &amp; " " &amp; LEFT($AV$3, 4)) + 1, 0 ), 'Raw Data'!$AN:$AN,"&gt;" &amp;DATE(LEFT($AV$3, 4), MONTH("1 " &amp; AA$6 &amp; " " &amp; LEFT($AV$3, 4)), 0 ), 'Raw Data'!$J:$J, $A116, 'Raw Data'!$H:$H, "Ear*", 'Raw Data'!$O:$O,""&amp;'Raw Data'!$B$1,'Raw Data'!$D:$D,"&lt;&gt;*ithdr*",'Raw Data'!$D:$D,"&lt;&gt;*ancel*",'Raw Data'!$P:$P,"--")
+
SUMIFS('Raw Data'!$T:$T, 'Raw Data'!$AN:$AN,"&lt;=" &amp;DATE(LEFT($AV$3, 4), MONTH("1 " &amp; AA$6 &amp; " " &amp; LEFT($AV$3, 4)) + 1, 0 ), 'Raw Data'!$AN:$AN,"&gt;" &amp;DATE(LEFT($AV$3, 4), MONTH("1 " &amp; AA$6 &amp; " " &amp; LEFT($AV$3, 4)), 0 ), 'Raw Data'!$J:$J, $A116, 'Raw Data'!$H:$H, "Ear*", 'Raw Data'!$P:$P,""&amp;'Raw Data'!$B$1,'Raw Data'!$D:$D,"&lt;&gt;*ithdr*",'Raw Data'!$D:$D,"&lt;&gt;*ancel*")</f>
        <v>0</v>
      </c>
      <c r="AB121" s="73"/>
      <c r="AC121" s="73"/>
      <c r="AD121" s="77"/>
      <c r="AE121" s="113">
        <f>SUMIFS('Raw Data'!$T:$T, 'Raw Data'!$AN:$AN,"&lt;=" &amp;DATE(LEFT($AV$3, 4), MONTH("1 " &amp; AE$6 &amp; " " &amp; LEFT($AV$3, 4)) + 1, 0 ), 'Raw Data'!$AN:$AN,"&gt;" &amp;DATE(LEFT($AV$3, 4), MONTH("1 " &amp; AE$6 &amp; " " &amp; LEFT($AV$3, 4)), 0 ), 'Raw Data'!$J:$J, $A116, 'Raw Data'!$H:$H, "Ear*", 'Raw Data'!$O:$O,""&amp;'Raw Data'!$B$1,'Raw Data'!$D:$D,"&lt;&gt;*ithdr*",'Raw Data'!$D:$D,"&lt;&gt;*ancel*",'Raw Data'!$P:$P,"--")
+
SUMIFS('Raw Data'!$T:$T, 'Raw Data'!$AN:$AN,"&lt;=" &amp;DATE(LEFT($AV$3, 4), MONTH("1 " &amp; AE$6 &amp; " " &amp; LEFT($AV$3, 4)) + 1, 0 ), 'Raw Data'!$AN:$AN,"&gt;" &amp;DATE(LEFT($AV$3, 4), MONTH("1 " &amp; AE$6 &amp; " " &amp; LEFT($AV$3, 4)), 0 ), 'Raw Data'!$J:$J, $A116, 'Raw Data'!$H:$H, "Ear*", 'Raw Data'!$P:$P,""&amp;'Raw Data'!$B$1,'Raw Data'!$D:$D,"&lt;&gt;*ithdr*",'Raw Data'!$D:$D,"&lt;&gt;*ancel*")</f>
        <v>0</v>
      </c>
      <c r="AF121" s="73"/>
      <c r="AG121" s="73"/>
      <c r="AH121" s="77"/>
      <c r="AI121" s="113">
        <f>SUMIFS('Raw Data'!$T:$T, 'Raw Data'!$AN:$AN,"&lt;=" &amp;DATE(LEFT($AV$3, 4), MONTH("1 " &amp; AI$6 &amp; " " &amp; LEFT($AV$3, 4)) + 1, 0 ), 'Raw Data'!$AN:$AN,"&gt;" &amp;DATE(LEFT($AV$3, 4), MONTH("1 " &amp; AI$6 &amp; " " &amp; LEFT($AV$3, 4)), 0 ), 'Raw Data'!$J:$J, $A116, 'Raw Data'!$H:$H, "Ear*", 'Raw Data'!$O:$O,""&amp;'Raw Data'!$B$1,'Raw Data'!$D:$D,"&lt;&gt;*ithdr*",'Raw Data'!$D:$D,"&lt;&gt;*ancel*",'Raw Data'!$P:$P,"--")
+
SUMIFS('Raw Data'!$T:$T, 'Raw Data'!$AN:$AN,"&lt;=" &amp;DATE(LEFT($AV$3, 4), MONTH("1 " &amp; AI$6 &amp; " " &amp; LEFT($AV$3, 4)) + 1, 0 ), 'Raw Data'!$AN:$AN,"&gt;" &amp;DATE(LEFT($AV$3, 4), MONTH("1 " &amp; AI$6 &amp; " " &amp; LEFT($AV$3, 4)), 0 ), 'Raw Data'!$J:$J, $A116, 'Raw Data'!$H:$H, "Ear*", 'Raw Data'!$P:$P,""&amp;'Raw Data'!$B$1,'Raw Data'!$D:$D,"&lt;&gt;*ithdr*",'Raw Data'!$D:$D,"&lt;&gt;*ancel*")</f>
        <v>0</v>
      </c>
      <c r="AJ121" s="73"/>
      <c r="AK121" s="73"/>
      <c r="AL121" s="77"/>
      <c r="AM121" s="113">
        <f>SUMIFS('Raw Data'!$T:$T, 'Raw Data'!$AN:$AN,"&lt;=" &amp;DATE(LEFT($AV$3, 4), MONTH("1 " &amp; AM$6 &amp; " " &amp; LEFT($AV$3, 4)) + 1, 0 ), 'Raw Data'!$AN:$AN,"&gt;" &amp;DATE(LEFT($AV$3, 4), MONTH("1 " &amp; AM$6 &amp; " " &amp; LEFT($AV$3, 4)), 0 ), 'Raw Data'!$J:$J, $A116, 'Raw Data'!$H:$H, "Ear*", 'Raw Data'!$O:$O,""&amp;'Raw Data'!$B$1,'Raw Data'!$D:$D,"&lt;&gt;*ithdr*",'Raw Data'!$D:$D,"&lt;&gt;*ancel*",'Raw Data'!$P:$P,"--")
+
SUMIFS('Raw Data'!$T:$T, 'Raw Data'!$AN:$AN,"&lt;=" &amp;DATE(LEFT($AV$3, 4), MONTH("1 " &amp; AM$6 &amp; " " &amp; LEFT($AV$3, 4)) + 1, 0 ), 'Raw Data'!$AN:$AN,"&gt;" &amp;DATE(LEFT($AV$3, 4), MONTH("1 " &amp; AM$6 &amp; " " &amp; LEFT($AV$3, 4)), 0 ), 'Raw Data'!$J:$J, $A116, 'Raw Data'!$H:$H, "Ear*", 'Raw Data'!$P:$P,""&amp;'Raw Data'!$B$1,'Raw Data'!$D:$D,"&lt;&gt;*ithdr*",'Raw Data'!$D:$D,"&lt;&gt;*ancel*")</f>
        <v>0</v>
      </c>
      <c r="AN121" s="73"/>
      <c r="AO121" s="73"/>
      <c r="AP121" s="77"/>
      <c r="AQ121" s="113">
        <f>SUMIFS('Raw Data'!$T:$T, 'Raw Data'!$AN:$AN,"&lt;=" &amp;DATE(LEFT($AV$3, 4), MONTH("1 " &amp; AQ$6 &amp; " " &amp; LEFT($AV$3, 4)) + 1, 0 ), 'Raw Data'!$AN:$AN,"&gt;" &amp;DATE(LEFT($AV$3, 4), MONTH("1 " &amp; AQ$6 &amp; " " &amp; LEFT($AV$3, 4)), 0 ), 'Raw Data'!$J:$J, $A116, 'Raw Data'!$H:$H, "Ear*", 'Raw Data'!$O:$O,""&amp;'Raw Data'!$B$1,'Raw Data'!$D:$D,"&lt;&gt;*ithdr*",'Raw Data'!$D:$D,"&lt;&gt;*ancel*",'Raw Data'!$P:$P,"--")
+
SUMIFS('Raw Data'!$T:$T, 'Raw Data'!$AN:$AN,"&lt;=" &amp;DATE(LEFT($AV$3, 4), MONTH("1 " &amp; AQ$6 &amp; " " &amp; LEFT($AV$3, 4)) + 1, 0 ), 'Raw Data'!$AN:$AN,"&gt;" &amp;DATE(LEFT($AV$3, 4), MONTH("1 " &amp; AQ$6 &amp; " " &amp; LEFT($AV$3, 4)), 0 ), 'Raw Data'!$J:$J, $A116, 'Raw Data'!$H:$H, "Ear*", 'Raw Data'!$P:$P,""&amp;'Raw Data'!$B$1,'Raw Data'!$D:$D,"&lt;&gt;*ithdr*",'Raw Data'!$D:$D,"&lt;&gt;*ancel*")</f>
        <v>0</v>
      </c>
      <c r="AR121" s="73"/>
      <c r="AS121" s="73"/>
      <c r="AT121" s="77"/>
      <c r="AU121" s="113">
        <f>SUMIFS('Raw Data'!$T:$T, 'Raw Data'!$AN:$AN,"&lt;=" &amp;DATE(MID($AV$3, 15, 4), MONTH("1 " &amp; AU$6 &amp; " " &amp; MID($AV$3, 15, 4)) + 1, 0 ), 'Raw Data'!$AN:$AN,"&gt;" &amp;DATE(MID($AV$3, 15, 4), MONTH("1 " &amp; AU$6 &amp; " " &amp; MID($AV$3, 15, 4)), 0 ), 'Raw Data'!$J:$J, $A116, 'Raw Data'!$H:$H, "Ear*", 'Raw Data'!$O:$O,""&amp;'Raw Data'!$B$1,'Raw Data'!$D:$D,"&lt;&gt;*ithdr*",'Raw Data'!$D:$D,"&lt;&gt;*ancel*",'Raw Data'!$P:$P,"--")
+
SUMIFS('Raw Data'!$T:$T, 'Raw Data'!$AN:$AN,"&lt;=" &amp;DATE(MID($AV$3, 15, 4), MONTH("1 " &amp; AU$6 &amp; " " &amp; MID($AV$3, 15, 4)) + 1, 0 ), 'Raw Data'!$AN:$AN,"&gt;" &amp;DATE(MID($AV$3, 15, 4), MONTH("1 " &amp; AU$6 &amp; " " &amp; MID($AV$3, 15, 4)), 0 ), 'Raw Data'!$J:$J, $A116, 'Raw Data'!$H:$H, "Ear*", 'Raw Data'!$P:$P,""&amp;'Raw Data'!$B$1,'Raw Data'!$D:$D,"&lt;&gt;*ithdr*",'Raw Data'!$D:$D,"&lt;&gt;*ancel*")</f>
        <v>0</v>
      </c>
      <c r="AV121" s="73"/>
      <c r="AW121" s="73"/>
      <c r="AX121" s="77"/>
      <c r="AY121" s="113">
        <f>SUMIFS('Raw Data'!$T:$T, 'Raw Data'!$AN:$AN,"&lt;=" &amp;DATE(MID($AV$3, 15, 4), MONTH("1 " &amp; AY$6 &amp; " " &amp; MID($AV$3, 15, 4)) + 1, 0 ), 'Raw Data'!$AN:$AN,"&gt;" &amp;DATE(MID($AV$3, 15, 4), MONTH("1 " &amp; AY$6 &amp; " " &amp; MID($AV$3, 15, 4)), 0 ), 'Raw Data'!$J:$J, $A116, 'Raw Data'!$H:$H, "Ear*", 'Raw Data'!$O:$O,""&amp;'Raw Data'!$B$1,'Raw Data'!$D:$D,"&lt;&gt;*ithdr*",'Raw Data'!$D:$D,"&lt;&gt;*ancel*",'Raw Data'!$P:$P,"--")
+
SUMIFS('Raw Data'!$T:$T, 'Raw Data'!$AN:$AN,"&lt;=" &amp;DATE(MID($AV$3, 15, 4), MONTH("1 " &amp; AY$6 &amp; " " &amp; MID($AV$3, 15, 4)) + 1, 0 ), 'Raw Data'!$AN:$AN,"&gt;" &amp;DATE(MID($AV$3, 15, 4), MONTH("1 " &amp; AY$6 &amp; " " &amp; MID($AV$3, 15, 4)), 0 ), 'Raw Data'!$J:$J, $A116, 'Raw Data'!$H:$H, "Ear*", 'Raw Data'!$P:$P,""&amp;'Raw Data'!$B$1,'Raw Data'!$D:$D,"&lt;&gt;*ithdr*",'Raw Data'!$D:$D,"&lt;&gt;*ancel*")</f>
        <v>0</v>
      </c>
      <c r="AZ121" s="73"/>
      <c r="BA121" s="73"/>
      <c r="BB121" s="77"/>
      <c r="BC121" s="113">
        <f>SUMIFS('Raw Data'!$T:$T, 'Raw Data'!$AN:$AN,"&lt;=" &amp;DATE(MID($AV$3, 15, 4), MONTH("1 " &amp; BC$6 &amp; " " &amp; MID($AV$3, 15, 4)) + 1, 0 ), 'Raw Data'!$AN:$AN,"&gt;" &amp;DATE(MID($AV$3, 15, 4), MONTH("1 " &amp; BC$6 &amp; " " &amp; MID($AV$3, 15, 4)), 0 ), 'Raw Data'!$J:$J, $A116, 'Raw Data'!$H:$H, "Ear*", 'Raw Data'!$O:$O,""&amp;'Raw Data'!$B$1,'Raw Data'!$D:$D,"&lt;&gt;*ithdr*",'Raw Data'!$D:$D,"&lt;&gt;*ancel*",'Raw Data'!$P:$P,"--")
+
SUMIFS('Raw Data'!$T:$T, 'Raw Data'!$AN:$AN,"&lt;=" &amp;DATE(MID($AV$3, 15, 4), MONTH("1 " &amp; BC$6 &amp; " " &amp; MID($AV$3, 15, 4)) + 1, 0 ), 'Raw Data'!$AN:$AN,"&gt;" &amp;DATE(MID($AV$3, 15, 4), MONTH("1 " &amp; BC$6 &amp; " " &amp; MID($AV$3, 15, 4)), 0 ), 'Raw Data'!$J:$J, $A116, 'Raw Data'!$H:$H, "Ear*", 'Raw Data'!$P:$P,""&amp;'Raw Data'!$B$1,'Raw Data'!$D:$D,"&lt;&gt;*ithdr*",'Raw Data'!$D:$D,"&lt;&gt;*ancel*")</f>
        <v>0</v>
      </c>
      <c r="BD121" s="73"/>
      <c r="BE121" s="73"/>
      <c r="BF121" s="77"/>
    </row>
    <row r="122" ht="12.75" customHeight="1">
      <c r="A122" s="114" t="s">
        <v>203</v>
      </c>
      <c r="B122" s="73"/>
      <c r="C122" s="73"/>
      <c r="D122" s="73"/>
      <c r="E122" s="73"/>
      <c r="F122" s="73"/>
      <c r="G122" s="73"/>
      <c r="H122" s="73"/>
      <c r="I122" s="73"/>
      <c r="J122" s="77"/>
      <c r="K122" s="113">
        <f>SUMIFS('Raw Data'!$T:$T, 'Raw Data'!$AN:$AN,"&lt;=" &amp;DATE(LEFT($AV$3, 4), MONTH("1 " &amp; K$6 &amp; " " &amp; LEFT($AV$3, 4)) + 1, 0 ), 'Raw Data'!$AN:$AN,"&gt;" &amp;DATE(LEFT($AV$3, 4), MONTH("1 " &amp; K$6 &amp; " " &amp; LEFT($AV$3, 4)), 0 ), 'Raw Data'!$J:$J, $A116, 'Raw Data'!$H:$H, "Non*", 'Raw Data'!$O:$O,""&amp;'Raw Data'!$B$1,'Raw Data'!$D:$D,"&lt;&gt;*ithdr*",'Raw Data'!$D:$D,"&lt;&gt;*ancel*",'Raw Data'!$P:$P,"--")
+
SUMIFS('Raw Data'!$T:$T, 'Raw Data'!$AN:$AN,"&lt;=" &amp;DATE(LEFT($AV$3, 4), MONTH("1 " &amp; K$6 &amp; " " &amp; LEFT($AV$3, 4)) + 1, 0 ), 'Raw Data'!$AN:$AN,"&gt;" &amp;DATE(LEFT($AV$3, 4), MONTH("1 " &amp; K$6 &amp; " " &amp; LEFT($AV$3, 4)), 0 ), 'Raw Data'!$J:$J, $A116, 'Raw Data'!$H:$H, "Non*", 'Raw Data'!$P:$P,""&amp;'Raw Data'!$B$1,'Raw Data'!$D:$D,"&lt;&gt;*ithdr*",'Raw Data'!$D:$D,"&lt;&gt;*ancel*")</f>
        <v>0</v>
      </c>
      <c r="L122" s="73"/>
      <c r="M122" s="73"/>
      <c r="N122" s="77"/>
      <c r="O122" s="113">
        <f>SUMIFS('Raw Data'!$T:$T, 'Raw Data'!$AN:$AN,"&lt;=" &amp;DATE(LEFT($AV$3, 4), MONTH("1 " &amp; O$6 &amp; " " &amp; LEFT($AV$3, 4)) + 1, 0 ), 'Raw Data'!$AN:$AN,"&gt;" &amp;DATE(LEFT($AV$3, 4), MONTH("1 " &amp; O$6 &amp; " " &amp; LEFT($AV$3, 4)), 0 ), 'Raw Data'!$J:$J, $A116, 'Raw Data'!$H:$H, "Non*", 'Raw Data'!$O:$O,""&amp;'Raw Data'!$B$1,'Raw Data'!$D:$D,"&lt;&gt;*ithdr*",'Raw Data'!$D:$D,"&lt;&gt;*ancel*",'Raw Data'!$P:$P,"--")
+
SUMIFS('Raw Data'!$T:$T, 'Raw Data'!$AN:$AN,"&lt;=" &amp;DATE(LEFT($AV$3, 4), MONTH("1 " &amp; O$6 &amp; " " &amp; LEFT($AV$3, 4)) + 1, 0 ), 'Raw Data'!$AN:$AN,"&gt;" &amp;DATE(LEFT($AV$3, 4), MONTH("1 " &amp; O$6 &amp; " " &amp; LEFT($AV$3, 4)), 0 ), 'Raw Data'!$J:$J, $A116, 'Raw Data'!$H:$H, "Non*", 'Raw Data'!$P:$P,""&amp;'Raw Data'!$B$1,'Raw Data'!$D:$D,"&lt;&gt;*ithdr*",'Raw Data'!$D:$D,"&lt;&gt;*ancel*")</f>
        <v>0</v>
      </c>
      <c r="P122" s="73"/>
      <c r="Q122" s="73"/>
      <c r="R122" s="77"/>
      <c r="S122" s="113">
        <f>SUMIFS('Raw Data'!$T:$T, 'Raw Data'!$AN:$AN,"&lt;=" &amp;DATE(LEFT($AV$3, 4), MONTH("1 " &amp; S$6 &amp; " " &amp; LEFT($AV$3, 4)) + 1, 0 ), 'Raw Data'!$AN:$AN,"&gt;" &amp;DATE(LEFT($AV$3, 4), MONTH("1 " &amp; S$6 &amp; " " &amp; LEFT($AV$3, 4)), 0 ), 'Raw Data'!$J:$J, $A116, 'Raw Data'!$H:$H, "Non*", 'Raw Data'!$O:$O,""&amp;'Raw Data'!$B$1,'Raw Data'!$D:$D,"&lt;&gt;*ithdr*",'Raw Data'!$D:$D,"&lt;&gt;*ancel*",'Raw Data'!$P:$P,"--")
+
SUMIFS('Raw Data'!$T:$T, 'Raw Data'!$AN:$AN,"&lt;=" &amp;DATE(LEFT($AV$3, 4), MONTH("1 " &amp; S$6 &amp; " " &amp; LEFT($AV$3, 4)) + 1, 0 ), 'Raw Data'!$AN:$AN,"&gt;" &amp;DATE(LEFT($AV$3, 4), MONTH("1 " &amp; S$6 &amp; " " &amp; LEFT($AV$3, 4)), 0 ), 'Raw Data'!$J:$J, $A116, 'Raw Data'!$H:$H, "Non*", 'Raw Data'!$P:$P,""&amp;'Raw Data'!$B$1,'Raw Data'!$D:$D,"&lt;&gt;*ithdr*",'Raw Data'!$D:$D,"&lt;&gt;*ancel*")</f>
        <v>0</v>
      </c>
      <c r="T122" s="73"/>
      <c r="U122" s="73"/>
      <c r="V122" s="77"/>
      <c r="W122" s="113">
        <f>SUMIFS('Raw Data'!$T:$T, 'Raw Data'!$AN:$AN,"&lt;=" &amp;DATE(LEFT($AV$3, 4), MONTH("1 " &amp; W$6 &amp; " " &amp; LEFT($AV$3, 4)) + 1, 0 ), 'Raw Data'!$AN:$AN,"&gt;" &amp;DATE(LEFT($AV$3, 4), MONTH("1 " &amp; W$6 &amp; " " &amp; LEFT($AV$3, 4)), 0 ), 'Raw Data'!$J:$J, $A116, 'Raw Data'!$H:$H, "Non*", 'Raw Data'!$O:$O,""&amp;'Raw Data'!$B$1,'Raw Data'!$D:$D,"&lt;&gt;*ithdr*",'Raw Data'!$D:$D,"&lt;&gt;*ancel*",'Raw Data'!$P:$P,"--")
+
SUMIFS('Raw Data'!$T:$T, 'Raw Data'!$AN:$AN,"&lt;=" &amp;DATE(LEFT($AV$3, 4), MONTH("1 " &amp; W$6 &amp; " " &amp; LEFT($AV$3, 4)) + 1, 0 ), 'Raw Data'!$AN:$AN,"&gt;" &amp;DATE(LEFT($AV$3, 4), MONTH("1 " &amp; W$6 &amp; " " &amp; LEFT($AV$3, 4)), 0 ), 'Raw Data'!$J:$J, $A116, 'Raw Data'!$H:$H, "Non*", 'Raw Data'!$P:$P,""&amp;'Raw Data'!$B$1,'Raw Data'!$D:$D,"&lt;&gt;*ithdr*",'Raw Data'!$D:$D,"&lt;&gt;*ancel*")</f>
        <v>0</v>
      </c>
      <c r="X122" s="73"/>
      <c r="Y122" s="73"/>
      <c r="Z122" s="77"/>
      <c r="AA122" s="113">
        <f>SUMIFS('Raw Data'!$T:$T, 'Raw Data'!$AN:$AN,"&lt;=" &amp;DATE(LEFT($AV$3, 4), MONTH("1 " &amp; AA$6 &amp; " " &amp; LEFT($AV$3, 4)) + 1, 0 ), 'Raw Data'!$AN:$AN,"&gt;" &amp;DATE(LEFT($AV$3, 4), MONTH("1 " &amp; AA$6 &amp; " " &amp; LEFT($AV$3, 4)), 0 ), 'Raw Data'!$J:$J, $A116, 'Raw Data'!$H:$H, "Non*", 'Raw Data'!$O:$O,""&amp;'Raw Data'!$B$1,'Raw Data'!$D:$D,"&lt;&gt;*ithdr*",'Raw Data'!$D:$D,"&lt;&gt;*ancel*",'Raw Data'!$P:$P,"--")
+
SUMIFS('Raw Data'!$T:$T, 'Raw Data'!$AN:$AN,"&lt;=" &amp;DATE(LEFT($AV$3, 4), MONTH("1 " &amp; AA$6 &amp; " " &amp; LEFT($AV$3, 4)) + 1, 0 ), 'Raw Data'!$AN:$AN,"&gt;" &amp;DATE(LEFT($AV$3, 4), MONTH("1 " &amp; AA$6 &amp; " " &amp; LEFT($AV$3, 4)), 0 ), 'Raw Data'!$J:$J, $A116, 'Raw Data'!$H:$H, "Non*", 'Raw Data'!$P:$P,""&amp;'Raw Data'!$B$1,'Raw Data'!$D:$D,"&lt;&gt;*ithdr*",'Raw Data'!$D:$D,"&lt;&gt;*ancel*")</f>
        <v>0</v>
      </c>
      <c r="AB122" s="73"/>
      <c r="AC122" s="73"/>
      <c r="AD122" s="77"/>
      <c r="AE122" s="113">
        <f>SUMIFS('Raw Data'!$T:$T, 'Raw Data'!$AN:$AN,"&lt;=" &amp;DATE(LEFT($AV$3, 4), MONTH("1 " &amp; AE$6 &amp; " " &amp; LEFT($AV$3, 4)) + 1, 0 ), 'Raw Data'!$AN:$AN,"&gt;" &amp;DATE(LEFT($AV$3, 4), MONTH("1 " &amp; AE$6 &amp; " " &amp; LEFT($AV$3, 4)), 0 ), 'Raw Data'!$J:$J, $A116, 'Raw Data'!$H:$H, "Non*", 'Raw Data'!$O:$O,""&amp;'Raw Data'!$B$1,'Raw Data'!$D:$D,"&lt;&gt;*ithdr*",'Raw Data'!$D:$D,"&lt;&gt;*ancel*",'Raw Data'!$P:$P,"--")
+
SUMIFS('Raw Data'!$T:$T, 'Raw Data'!$AN:$AN,"&lt;=" &amp;DATE(LEFT($AV$3, 4), MONTH("1 " &amp; AE$6 &amp; " " &amp; LEFT($AV$3, 4)) + 1, 0 ), 'Raw Data'!$AN:$AN,"&gt;" &amp;DATE(LEFT($AV$3, 4), MONTH("1 " &amp; AE$6 &amp; " " &amp; LEFT($AV$3, 4)), 0 ), 'Raw Data'!$J:$J, $A116, 'Raw Data'!$H:$H, "Non*", 'Raw Data'!$P:$P,""&amp;'Raw Data'!$B$1,'Raw Data'!$D:$D,"&lt;&gt;*ithdr*",'Raw Data'!$D:$D,"&lt;&gt;*ancel*")</f>
        <v>0</v>
      </c>
      <c r="AF122" s="73"/>
      <c r="AG122" s="73"/>
      <c r="AH122" s="77"/>
      <c r="AI122" s="113">
        <f>SUMIFS('Raw Data'!$T:$T, 'Raw Data'!$AN:$AN,"&lt;=" &amp;DATE(LEFT($AV$3, 4), MONTH("1 " &amp; AI$6 &amp; " " &amp; LEFT($AV$3, 4)) + 1, 0 ), 'Raw Data'!$AN:$AN,"&gt;" &amp;DATE(LEFT($AV$3, 4), MONTH("1 " &amp; AI$6 &amp; " " &amp; LEFT($AV$3, 4)), 0 ), 'Raw Data'!$J:$J, $A116, 'Raw Data'!$H:$H, "Non*", 'Raw Data'!$O:$O,""&amp;'Raw Data'!$B$1,'Raw Data'!$D:$D,"&lt;&gt;*ithdr*",'Raw Data'!$D:$D,"&lt;&gt;*ancel*",'Raw Data'!$P:$P,"--")
+
SUMIFS('Raw Data'!$T:$T, 'Raw Data'!$AN:$AN,"&lt;=" &amp;DATE(LEFT($AV$3, 4), MONTH("1 " &amp; AI$6 &amp; " " &amp; LEFT($AV$3, 4)) + 1, 0 ), 'Raw Data'!$AN:$AN,"&gt;" &amp;DATE(LEFT($AV$3, 4), MONTH("1 " &amp; AI$6 &amp; " " &amp; LEFT($AV$3, 4)), 0 ), 'Raw Data'!$J:$J, $A116, 'Raw Data'!$H:$H, "Non*", 'Raw Data'!$P:$P,""&amp;'Raw Data'!$B$1,'Raw Data'!$D:$D,"&lt;&gt;*ithdr*",'Raw Data'!$D:$D,"&lt;&gt;*ancel*")</f>
        <v>0</v>
      </c>
      <c r="AJ122" s="73"/>
      <c r="AK122" s="73"/>
      <c r="AL122" s="77"/>
      <c r="AM122" s="113">
        <f>SUMIFS('Raw Data'!$T:$T, 'Raw Data'!$AN:$AN,"&lt;=" &amp;DATE(LEFT($AV$3, 4), MONTH("1 " &amp; AM$6 &amp; " " &amp; LEFT($AV$3, 4)) + 1, 0 ), 'Raw Data'!$AN:$AN,"&gt;" &amp;DATE(LEFT($AV$3, 4), MONTH("1 " &amp; AM$6 &amp; " " &amp; LEFT($AV$3, 4)), 0 ), 'Raw Data'!$J:$J, $A116, 'Raw Data'!$H:$H, "Non*", 'Raw Data'!$O:$O,""&amp;'Raw Data'!$B$1,'Raw Data'!$D:$D,"&lt;&gt;*ithdr*",'Raw Data'!$D:$D,"&lt;&gt;*ancel*",'Raw Data'!$P:$P,"--")
+
SUMIFS('Raw Data'!$T:$T, 'Raw Data'!$AN:$AN,"&lt;=" &amp;DATE(LEFT($AV$3, 4), MONTH("1 " &amp; AM$6 &amp; " " &amp; LEFT($AV$3, 4)) + 1, 0 ), 'Raw Data'!$AN:$AN,"&gt;" &amp;DATE(LEFT($AV$3, 4), MONTH("1 " &amp; AM$6 &amp; " " &amp; LEFT($AV$3, 4)), 0 ), 'Raw Data'!$J:$J, $A116, 'Raw Data'!$H:$H, "Non*", 'Raw Data'!$P:$P,""&amp;'Raw Data'!$B$1,'Raw Data'!$D:$D,"&lt;&gt;*ithdr*",'Raw Data'!$D:$D,"&lt;&gt;*ancel*")</f>
        <v>0</v>
      </c>
      <c r="AN122" s="73"/>
      <c r="AO122" s="73"/>
      <c r="AP122" s="77"/>
      <c r="AQ122" s="113">
        <f>SUMIFS('Raw Data'!$T:$T, 'Raw Data'!$AN:$AN,"&lt;=" &amp;DATE(LEFT($AV$3, 4), MONTH("1 " &amp; AQ$6 &amp; " " &amp; LEFT($AV$3, 4)) + 1, 0 ), 'Raw Data'!$AN:$AN,"&gt;" &amp;DATE(LEFT($AV$3, 4), MONTH("1 " &amp; AQ$6 &amp; " " &amp; LEFT($AV$3, 4)), 0 ), 'Raw Data'!$J:$J, $A116, 'Raw Data'!$H:$H, "Non*", 'Raw Data'!$O:$O,""&amp;'Raw Data'!$B$1,'Raw Data'!$D:$D,"&lt;&gt;*ithdr*",'Raw Data'!$D:$D,"&lt;&gt;*ancel*",'Raw Data'!$P:$P,"--")
+
SUMIFS('Raw Data'!$T:$T, 'Raw Data'!$AN:$AN,"&lt;=" &amp;DATE(LEFT($AV$3, 4), MONTH("1 " &amp; AQ$6 &amp; " " &amp; LEFT($AV$3, 4)) + 1, 0 ), 'Raw Data'!$AN:$AN,"&gt;" &amp;DATE(LEFT($AV$3, 4), MONTH("1 " &amp; AQ$6 &amp; " " &amp; LEFT($AV$3, 4)), 0 ), 'Raw Data'!$J:$J, $A116, 'Raw Data'!$H:$H, "Non*", 'Raw Data'!$P:$P,""&amp;'Raw Data'!$B$1,'Raw Data'!$D:$D,"&lt;&gt;*ithdr*",'Raw Data'!$D:$D,"&lt;&gt;*ancel*")</f>
        <v>0</v>
      </c>
      <c r="AR122" s="73"/>
      <c r="AS122" s="73"/>
      <c r="AT122" s="77"/>
      <c r="AU122" s="113">
        <f>SUMIFS('Raw Data'!$T:$T, 'Raw Data'!$AN:$AN,"&lt;=" &amp;DATE(MID($AV$3, 15, 4), MONTH("1 " &amp; AU$6 &amp; " " &amp; MID($AV$3, 15, 4)) + 1, 0 ), 'Raw Data'!$AN:$AN,"&gt;" &amp;DATE(MID($AV$3, 15, 4), MONTH("1 " &amp; AU$6 &amp; " " &amp; MID($AV$3, 15, 4)), 0 ), 'Raw Data'!$J:$J, $A116, 'Raw Data'!$H:$H, "Non*", 'Raw Data'!$O:$O,""&amp;'Raw Data'!$B$1,'Raw Data'!$D:$D,"&lt;&gt;*ithdr*",'Raw Data'!$D:$D,"&lt;&gt;*ancel*",'Raw Data'!$P:$P,"--")
+
SUMIFS('Raw Data'!$T:$T, 'Raw Data'!$AN:$AN,"&lt;=" &amp;DATE(MID($AV$3, 15, 4), MONTH("1 " &amp; AU$6 &amp; " " &amp; MID($AV$3, 15, 4)) + 1, 0 ), 'Raw Data'!$AN:$AN,"&gt;" &amp;DATE(MID($AV$3, 15, 4), MONTH("1 " &amp; AU$6 &amp; " " &amp; MID($AV$3, 15, 4)), 0 ), 'Raw Data'!$J:$J, $A116, 'Raw Data'!$H:$H, "Non*", 'Raw Data'!$P:$P,""&amp;'Raw Data'!$B$1,'Raw Data'!$D:$D,"&lt;&gt;*ithdr*",'Raw Data'!$D:$D,"&lt;&gt;*ancel*")</f>
        <v>0</v>
      </c>
      <c r="AV122" s="73"/>
      <c r="AW122" s="73"/>
      <c r="AX122" s="77"/>
      <c r="AY122" s="113">
        <f>SUMIFS('Raw Data'!$T:$T, 'Raw Data'!$AN:$AN,"&lt;=" &amp;DATE(MID($AV$3, 15, 4), MONTH("1 " &amp; AY$6 &amp; " " &amp; MID($AV$3, 15, 4)) + 1, 0 ), 'Raw Data'!$AN:$AN,"&gt;" &amp;DATE(MID($AV$3, 15, 4), MONTH("1 " &amp; AY$6 &amp; " " &amp; MID($AV$3, 15, 4)), 0 ), 'Raw Data'!$J:$J, $A116, 'Raw Data'!$H:$H, "Non*", 'Raw Data'!$O:$O,""&amp;'Raw Data'!$B$1,'Raw Data'!$D:$D,"&lt;&gt;*ithdr*",'Raw Data'!$D:$D,"&lt;&gt;*ancel*",'Raw Data'!$P:$P,"--")
+
SUMIFS('Raw Data'!$T:$T, 'Raw Data'!$AN:$AN,"&lt;=" &amp;DATE(MID($AV$3, 15, 4), MONTH("1 " &amp; AY$6 &amp; " " &amp; MID($AV$3, 15, 4)) + 1, 0 ), 'Raw Data'!$AN:$AN,"&gt;" &amp;DATE(MID($AV$3, 15, 4), MONTH("1 " &amp; AY$6 &amp; " " &amp; MID($AV$3, 15, 4)), 0 ), 'Raw Data'!$J:$J, $A116, 'Raw Data'!$H:$H, "Non*", 'Raw Data'!$P:$P,""&amp;'Raw Data'!$B$1,'Raw Data'!$D:$D,"&lt;&gt;*ithdr*",'Raw Data'!$D:$D,"&lt;&gt;*ancel*")</f>
        <v>0</v>
      </c>
      <c r="AZ122" s="73"/>
      <c r="BA122" s="73"/>
      <c r="BB122" s="77"/>
      <c r="BC122" s="113">
        <f>SUMIFS('Raw Data'!$T:$T, 'Raw Data'!$AN:$AN,"&lt;=" &amp;DATE(MID($AV$3, 15, 4), MONTH("1 " &amp; BC$6 &amp; " " &amp; MID($AV$3, 15, 4)) + 1, 0 ), 'Raw Data'!$AN:$AN,"&gt;" &amp;DATE(MID($AV$3, 15, 4), MONTH("1 " &amp; BC$6 &amp; " " &amp; MID($AV$3, 15, 4)), 0 ), 'Raw Data'!$J:$J, $A116, 'Raw Data'!$H:$H, "Non*", 'Raw Data'!$O:$O,""&amp;'Raw Data'!$B$1,'Raw Data'!$D:$D,"&lt;&gt;*ithdr*",'Raw Data'!$D:$D,"&lt;&gt;*ancel*",'Raw Data'!$P:$P,"--")
+
SUMIFS('Raw Data'!$T:$T, 'Raw Data'!$AN:$AN,"&lt;=" &amp;DATE(MID($AV$3, 15, 4), MONTH("1 " &amp; BC$6 &amp; " " &amp; MID($AV$3, 15, 4)) + 1, 0 ), 'Raw Data'!$AN:$AN,"&gt;" &amp;DATE(MID($AV$3, 15, 4), MONTH("1 " &amp; BC$6 &amp; " " &amp; MID($AV$3, 15, 4)), 0 ), 'Raw Data'!$J:$J, $A116, 'Raw Data'!$H:$H, "Non*", 'Raw Data'!$P:$P,""&amp;'Raw Data'!$B$1,'Raw Data'!$D:$D,"&lt;&gt;*ithdr*",'Raw Data'!$D:$D,"&lt;&gt;*ancel*")</f>
        <v>0</v>
      </c>
      <c r="BD122" s="73"/>
      <c r="BE122" s="73"/>
      <c r="BF122" s="77"/>
    </row>
    <row r="123" ht="12.75" customHeight="1">
      <c r="A123" s="75" t="s">
        <v>162</v>
      </c>
      <c r="B123" s="73"/>
      <c r="C123" s="73"/>
      <c r="D123" s="73"/>
      <c r="E123" s="73"/>
      <c r="F123" s="73"/>
      <c r="G123" s="73"/>
      <c r="H123" s="73"/>
      <c r="I123" s="73"/>
      <c r="J123" s="77"/>
      <c r="K123" s="113">
        <f>SUMIFS('Raw Data'!$W:$W, 'Raw Data'!$AN:$AN,"&lt;=" &amp;DATE(LEFT($AV$3, 4), MONTH("1 " &amp; K$6 &amp; " " &amp; LEFT($AV$3, 4)) + 1, 0 ), 'Raw Data'!$AN:$AN,"&gt;" &amp;DATE(LEFT($AV$3, 4), MONTH("1 " &amp; K$6 &amp; " " &amp; LEFT($AV$3, 4)), 0 ), 'Raw Data'!$J:$J, $A116, 'Raw Data'!$O:$O,""&amp;'Raw Data'!$B$1,'Raw Data'!$D:$D,"&lt;&gt;*ithdr*",'Raw Data'!$D:$D,"&lt;&gt;*ancel*",'Raw Data'!$P:$P,"--")
+
SUMIFS('Raw Data'!$W:$W, 'Raw Data'!$AN:$AN,"&lt;=" &amp;DATE(LEFT($AV$3, 4), MONTH("1 " &amp; K$6 &amp; " " &amp; LEFT($AV$3, 4)) + 1, 0 ), 'Raw Data'!$AN:$AN,"&gt;" &amp;DATE(LEFT($AV$3, 4), MONTH("1 " &amp; K$6 &amp; " " &amp; LEFT($AV$3, 4)), 0 ), 'Raw Data'!$J:$J, $A116, 'Raw Data'!$P:$P,""&amp;'Raw Data'!$B$1,'Raw Data'!$D:$D,"&lt;&gt;*ithdr*",'Raw Data'!$D:$D,"&lt;&gt;*ancel*")</f>
        <v>0</v>
      </c>
      <c r="L123" s="73"/>
      <c r="M123" s="73"/>
      <c r="N123" s="77"/>
      <c r="O123" s="113">
        <f>SUMIFS('Raw Data'!$W:$W, 'Raw Data'!$AN:$AN,"&lt;=" &amp;DATE(LEFT($AV$3, 4), MONTH("1 " &amp; O$6 &amp; " " &amp; LEFT($AV$3, 4)) + 1, 0 ), 'Raw Data'!$AN:$AN,"&gt;" &amp;DATE(LEFT($AV$3, 4), MONTH("1 " &amp; O$6 &amp; " " &amp; LEFT($AV$3, 4)), 0 ), 'Raw Data'!$J:$J, $A116, 'Raw Data'!$O:$O,""&amp;'Raw Data'!$B$1,'Raw Data'!$D:$D,"&lt;&gt;*ithdr*",'Raw Data'!$D:$D,"&lt;&gt;*ancel*",'Raw Data'!$P:$P,"--")
+
SUMIFS('Raw Data'!$W:$W, 'Raw Data'!$AN:$AN,"&lt;=" &amp;DATE(LEFT($AV$3, 4), MONTH("1 " &amp; O$6 &amp; " " &amp; LEFT($AV$3, 4)) + 1, 0 ), 'Raw Data'!$AN:$AN,"&gt;" &amp;DATE(LEFT($AV$3, 4), MONTH("1 " &amp; O$6 &amp; " " &amp; LEFT($AV$3, 4)), 0 ), 'Raw Data'!$J:$J, $A116, 'Raw Data'!$P:$P,""&amp;'Raw Data'!$B$1,'Raw Data'!$D:$D,"&lt;&gt;*ithdr*",'Raw Data'!$D:$D,"&lt;&gt;*ancel*")</f>
        <v>0</v>
      </c>
      <c r="P123" s="73"/>
      <c r="Q123" s="73"/>
      <c r="R123" s="77"/>
      <c r="S123" s="113">
        <f>SUMIFS('Raw Data'!$W:$W, 'Raw Data'!$AN:$AN,"&lt;=" &amp;DATE(LEFT($AV$3, 4), MONTH("1 " &amp; S$6 &amp; " " &amp; LEFT($AV$3, 4)) + 1, 0 ), 'Raw Data'!$AN:$AN,"&gt;" &amp;DATE(LEFT($AV$3, 4), MONTH("1 " &amp; S$6 &amp; " " &amp; LEFT($AV$3, 4)), 0 ), 'Raw Data'!$J:$J, $A116, 'Raw Data'!$O:$O,""&amp;'Raw Data'!$B$1,'Raw Data'!$D:$D,"&lt;&gt;*ithdr*",'Raw Data'!$D:$D,"&lt;&gt;*ancel*",'Raw Data'!$P:$P,"--")
+
SUMIFS('Raw Data'!$W:$W, 'Raw Data'!$AN:$AN,"&lt;=" &amp;DATE(LEFT($AV$3, 4), MONTH("1 " &amp; S$6 &amp; " " &amp; LEFT($AV$3, 4)) + 1, 0 ), 'Raw Data'!$AN:$AN,"&gt;" &amp;DATE(LEFT($AV$3, 4), MONTH("1 " &amp; S$6 &amp; " " &amp; LEFT($AV$3, 4)), 0 ), 'Raw Data'!$J:$J, $A116, 'Raw Data'!$P:$P,""&amp;'Raw Data'!$B$1,'Raw Data'!$D:$D,"&lt;&gt;*ithdr*",'Raw Data'!$D:$D,"&lt;&gt;*ancel*")</f>
        <v>0</v>
      </c>
      <c r="T123" s="73"/>
      <c r="U123" s="73"/>
      <c r="V123" s="77"/>
      <c r="W123" s="113">
        <f>SUMIFS('Raw Data'!$W:$W, 'Raw Data'!$AN:$AN,"&lt;=" &amp;DATE(LEFT($AV$3, 4), MONTH("1 " &amp; W$6 &amp; " " &amp; LEFT($AV$3, 4)) + 1, 0 ), 'Raw Data'!$AN:$AN,"&gt;" &amp;DATE(LEFT($AV$3, 4), MONTH("1 " &amp; W$6 &amp; " " &amp; LEFT($AV$3, 4)), 0 ), 'Raw Data'!$J:$J, $A116, 'Raw Data'!$O:$O,""&amp;'Raw Data'!$B$1,'Raw Data'!$D:$D,"&lt;&gt;*ithdr*",'Raw Data'!$D:$D,"&lt;&gt;*ancel*",'Raw Data'!$P:$P,"--")
+
SUMIFS('Raw Data'!$W:$W, 'Raw Data'!$AN:$AN,"&lt;=" &amp;DATE(LEFT($AV$3, 4), MONTH("1 " &amp; W$6 &amp; " " &amp; LEFT($AV$3, 4)) + 1, 0 ), 'Raw Data'!$AN:$AN,"&gt;" &amp;DATE(LEFT($AV$3, 4), MONTH("1 " &amp; W$6 &amp; " " &amp; LEFT($AV$3, 4)), 0 ), 'Raw Data'!$J:$J, $A116, 'Raw Data'!$P:$P,""&amp;'Raw Data'!$B$1,'Raw Data'!$D:$D,"&lt;&gt;*ithdr*",'Raw Data'!$D:$D,"&lt;&gt;*ancel*")</f>
        <v>0</v>
      </c>
      <c r="X123" s="73"/>
      <c r="Y123" s="73"/>
      <c r="Z123" s="77"/>
      <c r="AA123" s="113">
        <f>SUMIFS('Raw Data'!$W:$W, 'Raw Data'!$AN:$AN,"&lt;=" &amp;DATE(LEFT($AV$3, 4), MONTH("1 " &amp; AA$6 &amp; " " &amp; LEFT($AV$3, 4)) + 1, 0 ), 'Raw Data'!$AN:$AN,"&gt;" &amp;DATE(LEFT($AV$3, 4), MONTH("1 " &amp; AA$6 &amp; " " &amp; LEFT($AV$3, 4)), 0 ), 'Raw Data'!$J:$J, $A116, 'Raw Data'!$O:$O,""&amp;'Raw Data'!$B$1,'Raw Data'!$D:$D,"&lt;&gt;*ithdr*",'Raw Data'!$D:$D,"&lt;&gt;*ancel*",'Raw Data'!$P:$P,"--")
+
SUMIFS('Raw Data'!$W:$W, 'Raw Data'!$AN:$AN,"&lt;=" &amp;DATE(LEFT($AV$3, 4), MONTH("1 " &amp; AA$6 &amp; " " &amp; LEFT($AV$3, 4)) + 1, 0 ), 'Raw Data'!$AN:$AN,"&gt;" &amp;DATE(LEFT($AV$3, 4), MONTH("1 " &amp; AA$6 &amp; " " &amp; LEFT($AV$3, 4)), 0 ), 'Raw Data'!$J:$J, $A116, 'Raw Data'!$P:$P,""&amp;'Raw Data'!$B$1,'Raw Data'!$D:$D,"&lt;&gt;*ithdr*",'Raw Data'!$D:$D,"&lt;&gt;*ancel*")</f>
        <v>0</v>
      </c>
      <c r="AB123" s="73"/>
      <c r="AC123" s="73"/>
      <c r="AD123" s="77"/>
      <c r="AE123" s="113">
        <f>SUMIFS('Raw Data'!$W:$W, 'Raw Data'!$AN:$AN,"&lt;=" &amp;DATE(LEFT($AV$3, 4), MONTH("1 " &amp; AE$6 &amp; " " &amp; LEFT($AV$3, 4)) + 1, 0 ), 'Raw Data'!$AN:$AN,"&gt;" &amp;DATE(LEFT($AV$3, 4), MONTH("1 " &amp; AE$6 &amp; " " &amp; LEFT($AV$3, 4)), 0 ), 'Raw Data'!$J:$J, $A116, 'Raw Data'!$O:$O,""&amp;'Raw Data'!$B$1,'Raw Data'!$D:$D,"&lt;&gt;*ithdr*",'Raw Data'!$D:$D,"&lt;&gt;*ancel*",'Raw Data'!$P:$P,"--")
+
SUMIFS('Raw Data'!$W:$W, 'Raw Data'!$AN:$AN,"&lt;=" &amp;DATE(LEFT($AV$3, 4), MONTH("1 " &amp; AE$6 &amp; " " &amp; LEFT($AV$3, 4)) + 1, 0 ), 'Raw Data'!$AN:$AN,"&gt;" &amp;DATE(LEFT($AV$3, 4), MONTH("1 " &amp; AE$6 &amp; " " &amp; LEFT($AV$3, 4)), 0 ), 'Raw Data'!$J:$J, $A116, 'Raw Data'!$P:$P,""&amp;'Raw Data'!$B$1,'Raw Data'!$D:$D,"&lt;&gt;*ithdr*",'Raw Data'!$D:$D,"&lt;&gt;*ancel*")</f>
        <v>0</v>
      </c>
      <c r="AF123" s="73"/>
      <c r="AG123" s="73"/>
      <c r="AH123" s="77"/>
      <c r="AI123" s="113">
        <f>SUMIFS('Raw Data'!$W:$W, 'Raw Data'!$AN:$AN,"&lt;=" &amp;DATE(LEFT($AV$3, 4), MONTH("1 " &amp; AI$6 &amp; " " &amp; LEFT($AV$3, 4)) + 1, 0 ), 'Raw Data'!$AN:$AN,"&gt;" &amp;DATE(LEFT($AV$3, 4), MONTH("1 " &amp; AI$6 &amp; " " &amp; LEFT($AV$3, 4)), 0 ), 'Raw Data'!$J:$J, $A116, 'Raw Data'!$O:$O,""&amp;'Raw Data'!$B$1,'Raw Data'!$D:$D,"&lt;&gt;*ithdr*",'Raw Data'!$D:$D,"&lt;&gt;*ancel*",'Raw Data'!$P:$P,"--")
+
SUMIFS('Raw Data'!$W:$W, 'Raw Data'!$AN:$AN,"&lt;=" &amp;DATE(LEFT($AV$3, 4), MONTH("1 " &amp; AI$6 &amp; " " &amp; LEFT($AV$3, 4)) + 1, 0 ), 'Raw Data'!$AN:$AN,"&gt;" &amp;DATE(LEFT($AV$3, 4), MONTH("1 " &amp; AI$6 &amp; " " &amp; LEFT($AV$3, 4)), 0 ), 'Raw Data'!$J:$J, $A116, 'Raw Data'!$P:$P,""&amp;'Raw Data'!$B$1,'Raw Data'!$D:$D,"&lt;&gt;*ithdr*",'Raw Data'!$D:$D,"&lt;&gt;*ancel*")</f>
        <v>0</v>
      </c>
      <c r="AJ123" s="73"/>
      <c r="AK123" s="73"/>
      <c r="AL123" s="77"/>
      <c r="AM123" s="113">
        <f>SUMIFS('Raw Data'!$W:$W, 'Raw Data'!$AN:$AN,"&lt;=" &amp;DATE(LEFT($AV$3, 4), MONTH("1 " &amp; AM$6 &amp; " " &amp; LEFT($AV$3, 4)) + 1, 0 ), 'Raw Data'!$AN:$AN,"&gt;" &amp;DATE(LEFT($AV$3, 4), MONTH("1 " &amp; AM$6 &amp; " " &amp; LEFT($AV$3, 4)), 0 ), 'Raw Data'!$J:$J, $A116, 'Raw Data'!$O:$O,""&amp;'Raw Data'!$B$1,'Raw Data'!$D:$D,"&lt;&gt;*ithdr*",'Raw Data'!$D:$D,"&lt;&gt;*ancel*",'Raw Data'!$P:$P,"--")
+
SUMIFS('Raw Data'!$W:$W, 'Raw Data'!$AN:$AN,"&lt;=" &amp;DATE(LEFT($AV$3, 4), MONTH("1 " &amp; AM$6 &amp; " " &amp; LEFT($AV$3, 4)) + 1, 0 ), 'Raw Data'!$AN:$AN,"&gt;" &amp;DATE(LEFT($AV$3, 4), MONTH("1 " &amp; AM$6 &amp; " " &amp; LEFT($AV$3, 4)), 0 ), 'Raw Data'!$J:$J, $A116, 'Raw Data'!$P:$P,""&amp;'Raw Data'!$B$1,'Raw Data'!$D:$D,"&lt;&gt;*ithdr*",'Raw Data'!$D:$D,"&lt;&gt;*ancel*")</f>
        <v>0</v>
      </c>
      <c r="AN123" s="73"/>
      <c r="AO123" s="73"/>
      <c r="AP123" s="77"/>
      <c r="AQ123" s="113">
        <f>SUMIFS('Raw Data'!$W:$W, 'Raw Data'!$AN:$AN,"&lt;=" &amp;DATE(LEFT($AV$3, 4), MONTH("1 " &amp; AQ$6 &amp; " " &amp; LEFT($AV$3, 4)) + 1, 0 ), 'Raw Data'!$AN:$AN,"&gt;" &amp;DATE(LEFT($AV$3, 4), MONTH("1 " &amp; AQ$6 &amp; " " &amp; LEFT($AV$3, 4)), 0 ), 'Raw Data'!$J:$J, $A116, 'Raw Data'!$O:$O,""&amp;'Raw Data'!$B$1,'Raw Data'!$D:$D,"&lt;&gt;*ithdr*",'Raw Data'!$D:$D,"&lt;&gt;*ancel*",'Raw Data'!$P:$P,"--")
+
SUMIFS('Raw Data'!$W:$W, 'Raw Data'!$AN:$AN,"&lt;=" &amp;DATE(LEFT($AV$3, 4), MONTH("1 " &amp; AQ$6 &amp; " " &amp; LEFT($AV$3, 4)) + 1, 0 ), 'Raw Data'!$AN:$AN,"&gt;" &amp;DATE(LEFT($AV$3, 4), MONTH("1 " &amp; AQ$6 &amp; " " &amp; LEFT($AV$3, 4)), 0 ), 'Raw Data'!$J:$J, $A116, 'Raw Data'!$P:$P,""&amp;'Raw Data'!$B$1,'Raw Data'!$D:$D,"&lt;&gt;*ithdr*",'Raw Data'!$D:$D,"&lt;&gt;*ancel*")</f>
        <v>0</v>
      </c>
      <c r="AR123" s="73"/>
      <c r="AS123" s="73"/>
      <c r="AT123" s="77"/>
      <c r="AU123" s="113">
        <f>SUMIFS('Raw Data'!$W:$W, 'Raw Data'!$AN:$AN,"&lt;=" &amp;DATE(MID($AV$3, 15, 4), MONTH("1 " &amp; AU$6 &amp; " " &amp; MID($AV$3, 15, 4)) + 1, 0 ), 'Raw Data'!$AN:$AN,"&gt;" &amp;DATE(MID($AV$3, 15, 4), MONTH("1 " &amp; AU$6 &amp; " " &amp; MID($AV$3, 15, 4)), 0 ), 'Raw Data'!$J:$J, $A116, 'Raw Data'!$O:$O,""&amp;'Raw Data'!$B$1,'Raw Data'!$D:$D,"&lt;&gt;*ithdr*",'Raw Data'!$D:$D,"&lt;&gt;*ancel*",'Raw Data'!$P:$P,"--")
+
SUMIFS('Raw Data'!$W:$W, 'Raw Data'!$AN:$AN,"&lt;=" &amp;DATE(MID($AV$3, 15, 4), MONTH("1 " &amp; AU$6 &amp; " " &amp; MID($AV$3, 15, 4)) + 1, 0 ), 'Raw Data'!$AN:$AN,"&gt;" &amp;DATE(MID($AV$3, 15, 4), MONTH("1 " &amp; AU$6 &amp; " " &amp; MID($AV$3, 15, 4)), 0 ), 'Raw Data'!$J:$J, $A116, 'Raw Data'!$P:$P,""&amp;'Raw Data'!$B$1,'Raw Data'!$D:$D,"&lt;&gt;*ithdr*",'Raw Data'!$D:$D,"&lt;&gt;*ancel*")</f>
        <v>0</v>
      </c>
      <c r="AV123" s="73"/>
      <c r="AW123" s="73"/>
      <c r="AX123" s="77"/>
      <c r="AY123" s="113">
        <f>SUMIFS('Raw Data'!$W:$W, 'Raw Data'!$AN:$AN,"&lt;=" &amp;DATE(MID($AV$3, 15, 4), MONTH("1 " &amp; AY$6 &amp; " " &amp; MID($AV$3, 15, 4)) + 1, 0 ), 'Raw Data'!$AN:$AN,"&gt;" &amp;DATE(MID($AV$3, 15, 4), MONTH("1 " &amp; AY$6 &amp; " " &amp; MID($AV$3, 15, 4)), 0 ), 'Raw Data'!$J:$J, $A116, 'Raw Data'!$O:$O,""&amp;'Raw Data'!$B$1,'Raw Data'!$D:$D,"&lt;&gt;*ithdr*",'Raw Data'!$D:$D,"&lt;&gt;*ancel*",'Raw Data'!$P:$P,"--")
+
SUMIFS('Raw Data'!$W:$W, 'Raw Data'!$AN:$AN,"&lt;=" &amp;DATE(MID($AV$3, 15, 4), MONTH("1 " &amp; AY$6 &amp; " " &amp; MID($AV$3, 15, 4)) + 1, 0 ), 'Raw Data'!$AN:$AN,"&gt;" &amp;DATE(MID($AV$3, 15, 4), MONTH("1 " &amp; AY$6 &amp; " " &amp; MID($AV$3, 15, 4)), 0 ), 'Raw Data'!$J:$J, $A116, 'Raw Data'!$P:$P,""&amp;'Raw Data'!$B$1,'Raw Data'!$D:$D,"&lt;&gt;*ithdr*",'Raw Data'!$D:$D,"&lt;&gt;*ancel*")</f>
        <v>0</v>
      </c>
      <c r="AZ123" s="73"/>
      <c r="BA123" s="73"/>
      <c r="BB123" s="77"/>
      <c r="BC123" s="113">
        <f>SUMIFS('Raw Data'!$W:$W, 'Raw Data'!$AN:$AN,"&lt;=" &amp;DATE(MID($AV$3, 15, 4), MONTH("1 " &amp; BC$6 &amp; " " &amp; MID($AV$3, 15, 4)) + 1, 0 ), 'Raw Data'!$AN:$AN,"&gt;" &amp;DATE(MID($AV$3, 15, 4), MONTH("1 " &amp; BC$6 &amp; " " &amp; MID($AV$3, 15, 4)), 0 ), 'Raw Data'!$J:$J, $A116, 'Raw Data'!$O:$O,""&amp;'Raw Data'!$B$1,'Raw Data'!$D:$D,"&lt;&gt;*ithdr*",'Raw Data'!$D:$D,"&lt;&gt;*ancel*",'Raw Data'!$P:$P,"--")
+
SUMIFS('Raw Data'!$W:$W, 'Raw Data'!$AN:$AN,"&lt;=" &amp;DATE(MID($AV$3, 15, 4), MONTH("1 " &amp; BC$6 &amp; " " &amp; MID($AV$3, 15, 4)) + 1, 0 ), 'Raw Data'!$AN:$AN,"&gt;" &amp;DATE(MID($AV$3, 15, 4), MONTH("1 " &amp; BC$6 &amp; " " &amp; MID($AV$3, 15, 4)), 0 ), 'Raw Data'!$J:$J, $A116, 'Raw Data'!$P:$P,""&amp;'Raw Data'!$B$1,'Raw Data'!$D:$D,"&lt;&gt;*ithdr*",'Raw Data'!$D:$D,"&lt;&gt;*ancel*")</f>
        <v>0</v>
      </c>
      <c r="BD123" s="73"/>
      <c r="BE123" s="73"/>
      <c r="BF123" s="77"/>
    </row>
    <row r="124" ht="12.75" customHeight="1">
      <c r="A124" s="75" t="s">
        <v>204</v>
      </c>
      <c r="B124" s="73"/>
      <c r="C124" s="73"/>
      <c r="D124" s="73"/>
      <c r="E124" s="73"/>
      <c r="F124" s="73"/>
      <c r="G124" s="73"/>
      <c r="H124" s="73"/>
      <c r="I124" s="73"/>
      <c r="J124" s="77"/>
      <c r="K124" s="113">
        <f>SUMIFS('Raw Data'!$U:$U, 'Raw Data'!$AN:$AN,"&lt;=" &amp;DATE(LEFT($AV$3, 4), MONTH("1 " &amp; K$6 &amp; " " &amp; LEFT($AV$3, 4)) + 1, 0 ), 'Raw Data'!$AN:$AN,"&gt;" &amp;DATE(LEFT($AV$3, 4), MONTH("1 " &amp; K$6 &amp; " " &amp; LEFT($AV$3, 4)), 0 ), 'Raw Data'!$J:$J, $A116, 'Raw Data'!$O:$O,""&amp;'Raw Data'!$B$1,'Raw Data'!$D:$D,"&lt;&gt;*ithdr*",'Raw Data'!$D:$D,"&lt;&gt;*ancel*",'Raw Data'!$P:$P,"--")
+
SUMIFS('Raw Data'!$U:$U, 'Raw Data'!$AN:$AN,"&lt;=" &amp;DATE(LEFT($AV$3, 4), MONTH("1 " &amp; K$6 &amp; " " &amp; LEFT($AV$3, 4)) + 1, 0 ), 'Raw Data'!$AN:$AN,"&gt;" &amp;DATE(LEFT($AV$3, 4), MONTH("1 " &amp; K$6 &amp; " " &amp; LEFT($AV$3, 4)), 0 ), 'Raw Data'!$J:$J, $A116, 'Raw Data'!$P:$P,""&amp;'Raw Data'!$B$1,'Raw Data'!$D:$D,"&lt;&gt;*ithdr*",'Raw Data'!$D:$D,"&lt;&gt;*ancel*")</f>
        <v>0</v>
      </c>
      <c r="L124" s="73"/>
      <c r="M124" s="73"/>
      <c r="N124" s="77"/>
      <c r="O124" s="113">
        <f>SUMIFS('Raw Data'!$U:$U, 'Raw Data'!$AN:$AN,"&lt;=" &amp;DATE(LEFT($AV$3, 4), MONTH("1 " &amp; O$6 &amp; " " &amp; LEFT($AV$3, 4)) + 1, 0 ), 'Raw Data'!$AN:$AN,"&gt;" &amp;DATE(LEFT($AV$3, 4), MONTH("1 " &amp; O$6 &amp; " " &amp; LEFT($AV$3, 4)), 0 ), 'Raw Data'!$J:$J, $A116, 'Raw Data'!$O:$O,""&amp;'Raw Data'!$B$1,'Raw Data'!$D:$D,"&lt;&gt;*ithdr*",'Raw Data'!$D:$D,"&lt;&gt;*ancel*",'Raw Data'!$P:$P,"--")
+
SUMIFS('Raw Data'!$U:$U, 'Raw Data'!$AN:$AN,"&lt;=" &amp;DATE(LEFT($AV$3, 4), MONTH("1 " &amp; O$6 &amp; " " &amp; LEFT($AV$3, 4)) + 1, 0 ), 'Raw Data'!$AN:$AN,"&gt;" &amp;DATE(LEFT($AV$3, 4), MONTH("1 " &amp; O$6 &amp; " " &amp; LEFT($AV$3, 4)), 0 ), 'Raw Data'!$J:$J, $A116, 'Raw Data'!$P:$P,""&amp;'Raw Data'!$B$1,'Raw Data'!$D:$D,"&lt;&gt;*ithdr*",'Raw Data'!$D:$D,"&lt;&gt;*ancel*")</f>
        <v>0</v>
      </c>
      <c r="P124" s="73"/>
      <c r="Q124" s="73"/>
      <c r="R124" s="77"/>
      <c r="S124" s="113">
        <f>SUMIFS('Raw Data'!$U:$U, 'Raw Data'!$AN:$AN,"&lt;=" &amp;DATE(LEFT($AV$3, 4), MONTH("1 " &amp; S$6 &amp; " " &amp; LEFT($AV$3, 4)) + 1, 0 ), 'Raw Data'!$AN:$AN,"&gt;" &amp;DATE(LEFT($AV$3, 4), MONTH("1 " &amp; S$6 &amp; " " &amp; LEFT($AV$3, 4)), 0 ), 'Raw Data'!$J:$J, $A116, 'Raw Data'!$O:$O,""&amp;'Raw Data'!$B$1,'Raw Data'!$D:$D,"&lt;&gt;*ithdr*",'Raw Data'!$D:$D,"&lt;&gt;*ancel*",'Raw Data'!$P:$P,"--")
+
SUMIFS('Raw Data'!$U:$U, 'Raw Data'!$AN:$AN,"&lt;=" &amp;DATE(LEFT($AV$3, 4), MONTH("1 " &amp; S$6 &amp; " " &amp; LEFT($AV$3, 4)) + 1, 0 ), 'Raw Data'!$AN:$AN,"&gt;" &amp;DATE(LEFT($AV$3, 4), MONTH("1 " &amp; S$6 &amp; " " &amp; LEFT($AV$3, 4)), 0 ), 'Raw Data'!$J:$J, $A116, 'Raw Data'!$P:$P,""&amp;'Raw Data'!$B$1,'Raw Data'!$D:$D,"&lt;&gt;*ithdr*",'Raw Data'!$D:$D,"&lt;&gt;*ancel*")</f>
        <v>0</v>
      </c>
      <c r="T124" s="73"/>
      <c r="U124" s="73"/>
      <c r="V124" s="77"/>
      <c r="W124" s="113">
        <f>SUMIFS('Raw Data'!$U:$U, 'Raw Data'!$AN:$AN,"&lt;=" &amp;DATE(LEFT($AV$3, 4), MONTH("1 " &amp; W$6 &amp; " " &amp; LEFT($AV$3, 4)) + 1, 0 ), 'Raw Data'!$AN:$AN,"&gt;" &amp;DATE(LEFT($AV$3, 4), MONTH("1 " &amp; W$6 &amp; " " &amp; LEFT($AV$3, 4)), 0 ), 'Raw Data'!$J:$J, $A116, 'Raw Data'!$O:$O,""&amp;'Raw Data'!$B$1,'Raw Data'!$D:$D,"&lt;&gt;*ithdr*",'Raw Data'!$D:$D,"&lt;&gt;*ancel*",'Raw Data'!$P:$P,"--")
+
SUMIFS('Raw Data'!$U:$U, 'Raw Data'!$AN:$AN,"&lt;=" &amp;DATE(LEFT($AV$3, 4), MONTH("1 " &amp; W$6 &amp; " " &amp; LEFT($AV$3, 4)) + 1, 0 ), 'Raw Data'!$AN:$AN,"&gt;" &amp;DATE(LEFT($AV$3, 4), MONTH("1 " &amp; W$6 &amp; " " &amp; LEFT($AV$3, 4)), 0 ), 'Raw Data'!$J:$J, $A116, 'Raw Data'!$P:$P,""&amp;'Raw Data'!$B$1,'Raw Data'!$D:$D,"&lt;&gt;*ithdr*",'Raw Data'!$D:$D,"&lt;&gt;*ancel*")</f>
        <v>0</v>
      </c>
      <c r="X124" s="73"/>
      <c r="Y124" s="73"/>
      <c r="Z124" s="77"/>
      <c r="AA124" s="113">
        <f>SUMIFS('Raw Data'!$U:$U, 'Raw Data'!$AN:$AN,"&lt;=" &amp;DATE(LEFT($AV$3, 4), MONTH("1 " &amp; AA$6 &amp; " " &amp; LEFT($AV$3, 4)) + 1, 0 ), 'Raw Data'!$AN:$AN,"&gt;" &amp;DATE(LEFT($AV$3, 4), MONTH("1 " &amp; AA$6 &amp; " " &amp; LEFT($AV$3, 4)), 0 ), 'Raw Data'!$J:$J, $A116, 'Raw Data'!$O:$O,""&amp;'Raw Data'!$B$1,'Raw Data'!$D:$D,"&lt;&gt;*ithdr*",'Raw Data'!$D:$D,"&lt;&gt;*ancel*",'Raw Data'!$P:$P,"--")
+
SUMIFS('Raw Data'!$U:$U, 'Raw Data'!$AN:$AN,"&lt;=" &amp;DATE(LEFT($AV$3, 4), MONTH("1 " &amp; AA$6 &amp; " " &amp; LEFT($AV$3, 4)) + 1, 0 ), 'Raw Data'!$AN:$AN,"&gt;" &amp;DATE(LEFT($AV$3, 4), MONTH("1 " &amp; AA$6 &amp; " " &amp; LEFT($AV$3, 4)), 0 ), 'Raw Data'!$J:$J, $A116, 'Raw Data'!$P:$P,""&amp;'Raw Data'!$B$1,'Raw Data'!$D:$D,"&lt;&gt;*ithdr*",'Raw Data'!$D:$D,"&lt;&gt;*ancel*")</f>
        <v>0</v>
      </c>
      <c r="AB124" s="73"/>
      <c r="AC124" s="73"/>
      <c r="AD124" s="77"/>
      <c r="AE124" s="113">
        <f>SUMIFS('Raw Data'!$U:$U, 'Raw Data'!$AN:$AN,"&lt;=" &amp;DATE(LEFT($AV$3, 4), MONTH("1 " &amp; AE$6 &amp; " " &amp; LEFT($AV$3, 4)) + 1, 0 ), 'Raw Data'!$AN:$AN,"&gt;" &amp;DATE(LEFT($AV$3, 4), MONTH("1 " &amp; AE$6 &amp; " " &amp; LEFT($AV$3, 4)), 0 ), 'Raw Data'!$J:$J, $A116, 'Raw Data'!$O:$O,""&amp;'Raw Data'!$B$1,'Raw Data'!$D:$D,"&lt;&gt;*ithdr*",'Raw Data'!$D:$D,"&lt;&gt;*ancel*",'Raw Data'!$P:$P,"--")
+
SUMIFS('Raw Data'!$U:$U, 'Raw Data'!$AN:$AN,"&lt;=" &amp;DATE(LEFT($AV$3, 4), MONTH("1 " &amp; AE$6 &amp; " " &amp; LEFT($AV$3, 4)) + 1, 0 ), 'Raw Data'!$AN:$AN,"&gt;" &amp;DATE(LEFT($AV$3, 4), MONTH("1 " &amp; AE$6 &amp; " " &amp; LEFT($AV$3, 4)), 0 ), 'Raw Data'!$J:$J, $A116, 'Raw Data'!$P:$P,""&amp;'Raw Data'!$B$1,'Raw Data'!$D:$D,"&lt;&gt;*ithdr*",'Raw Data'!$D:$D,"&lt;&gt;*ancel*")</f>
        <v>0</v>
      </c>
      <c r="AF124" s="73"/>
      <c r="AG124" s="73"/>
      <c r="AH124" s="77"/>
      <c r="AI124" s="113">
        <f>SUMIFS('Raw Data'!$U:$U, 'Raw Data'!$AN:$AN,"&lt;=" &amp;DATE(LEFT($AV$3, 4), MONTH("1 " &amp; AI$6 &amp; " " &amp; LEFT($AV$3, 4)) + 1, 0 ), 'Raw Data'!$AN:$AN,"&gt;" &amp;DATE(LEFT($AV$3, 4), MONTH("1 " &amp; AI$6 &amp; " " &amp; LEFT($AV$3, 4)), 0 ), 'Raw Data'!$J:$J, $A116, 'Raw Data'!$O:$O,""&amp;'Raw Data'!$B$1,'Raw Data'!$D:$D,"&lt;&gt;*ithdr*",'Raw Data'!$D:$D,"&lt;&gt;*ancel*",'Raw Data'!$P:$P,"--")
+
SUMIFS('Raw Data'!$U:$U, 'Raw Data'!$AN:$AN,"&lt;=" &amp;DATE(LEFT($AV$3, 4), MONTH("1 " &amp; AI$6 &amp; " " &amp; LEFT($AV$3, 4)) + 1, 0 ), 'Raw Data'!$AN:$AN,"&gt;" &amp;DATE(LEFT($AV$3, 4), MONTH("1 " &amp; AI$6 &amp; " " &amp; LEFT($AV$3, 4)), 0 ), 'Raw Data'!$J:$J, $A116, 'Raw Data'!$P:$P,""&amp;'Raw Data'!$B$1,'Raw Data'!$D:$D,"&lt;&gt;*ithdr*",'Raw Data'!$D:$D,"&lt;&gt;*ancel*")</f>
        <v>0</v>
      </c>
      <c r="AJ124" s="73"/>
      <c r="AK124" s="73"/>
      <c r="AL124" s="77"/>
      <c r="AM124" s="113">
        <f>SUMIFS('Raw Data'!$U:$U, 'Raw Data'!$AN:$AN,"&lt;=" &amp;DATE(LEFT($AV$3, 4), MONTH("1 " &amp; AM$6 &amp; " " &amp; LEFT($AV$3, 4)) + 1, 0 ), 'Raw Data'!$AN:$AN,"&gt;" &amp;DATE(LEFT($AV$3, 4), MONTH("1 " &amp; AM$6 &amp; " " &amp; LEFT($AV$3, 4)), 0 ), 'Raw Data'!$J:$J, $A116, 'Raw Data'!$O:$O,""&amp;'Raw Data'!$B$1,'Raw Data'!$D:$D,"&lt;&gt;*ithdr*",'Raw Data'!$D:$D,"&lt;&gt;*ancel*",'Raw Data'!$P:$P,"--")
+
SUMIFS('Raw Data'!$U:$U, 'Raw Data'!$AN:$AN,"&lt;=" &amp;DATE(LEFT($AV$3, 4), MONTH("1 " &amp; AM$6 &amp; " " &amp; LEFT($AV$3, 4)) + 1, 0 ), 'Raw Data'!$AN:$AN,"&gt;" &amp;DATE(LEFT($AV$3, 4), MONTH("1 " &amp; AM$6 &amp; " " &amp; LEFT($AV$3, 4)), 0 ), 'Raw Data'!$J:$J, $A116, 'Raw Data'!$P:$P,""&amp;'Raw Data'!$B$1,'Raw Data'!$D:$D,"&lt;&gt;*ithdr*",'Raw Data'!$D:$D,"&lt;&gt;*ancel*")</f>
        <v>0</v>
      </c>
      <c r="AN124" s="73"/>
      <c r="AO124" s="73"/>
      <c r="AP124" s="77"/>
      <c r="AQ124" s="113">
        <f>SUMIFS('Raw Data'!$U:$U, 'Raw Data'!$AN:$AN,"&lt;=" &amp;DATE(LEFT($AV$3, 4), MONTH("1 " &amp; AQ$6 &amp; " " &amp; LEFT($AV$3, 4)) + 1, 0 ), 'Raw Data'!$AN:$AN,"&gt;" &amp;DATE(LEFT($AV$3, 4), MONTH("1 " &amp; AQ$6 &amp; " " &amp; LEFT($AV$3, 4)), 0 ), 'Raw Data'!$J:$J, $A116, 'Raw Data'!$O:$O,""&amp;'Raw Data'!$B$1,'Raw Data'!$D:$D,"&lt;&gt;*ithdr*",'Raw Data'!$D:$D,"&lt;&gt;*ancel*",'Raw Data'!$P:$P,"--")
+
SUMIFS('Raw Data'!$U:$U, 'Raw Data'!$AN:$AN,"&lt;=" &amp;DATE(LEFT($AV$3, 4), MONTH("1 " &amp; AQ$6 &amp; " " &amp; LEFT($AV$3, 4)) + 1, 0 ), 'Raw Data'!$AN:$AN,"&gt;" &amp;DATE(LEFT($AV$3, 4), MONTH("1 " &amp; AQ$6 &amp; " " &amp; LEFT($AV$3, 4)), 0 ), 'Raw Data'!$J:$J, $A116, 'Raw Data'!$P:$P,""&amp;'Raw Data'!$B$1,'Raw Data'!$D:$D,"&lt;&gt;*ithdr*",'Raw Data'!$D:$D,"&lt;&gt;*ancel*")</f>
        <v>0</v>
      </c>
      <c r="AR124" s="73"/>
      <c r="AS124" s="73"/>
      <c r="AT124" s="77"/>
      <c r="AU124" s="113">
        <f>SUMIFS('Raw Data'!$U:$U, 'Raw Data'!$AN:$AN,"&lt;=" &amp;DATE(MID($AV$3, 15, 4), MONTH("1 " &amp; AU$6 &amp; " " &amp; MID($AV$3, 15, 4)) + 1, 0 ), 'Raw Data'!$AN:$AN,"&gt;" &amp;DATE(MID($AV$3, 15, 4), MONTH("1 " &amp; AU$6 &amp; " " &amp; MID($AV$3, 15, 4)), 0 ), 'Raw Data'!$J:$J, $A116, 'Raw Data'!$O:$O,""&amp;'Raw Data'!$B$1,'Raw Data'!$D:$D,"&lt;&gt;*ithdr*",'Raw Data'!$D:$D,"&lt;&gt;*ancel*",'Raw Data'!$P:$P,"--")
+
SUMIFS('Raw Data'!$U:$U, 'Raw Data'!$AN:$AN,"&lt;=" &amp;DATE(MID($AV$3, 15, 4), MONTH("1 " &amp; AU$6 &amp; " " &amp; MID($AV$3, 15, 4)) + 1, 0 ), 'Raw Data'!$AN:$AN,"&gt;" &amp;DATE(MID($AV$3, 15, 4), MONTH("1 " &amp; AU$6 &amp; " " &amp; MID($AV$3, 15, 4)), 0 ), 'Raw Data'!$J:$J, $A116, 'Raw Data'!$P:$P,""&amp;'Raw Data'!$B$1,'Raw Data'!$D:$D,"&lt;&gt;*ithdr*",'Raw Data'!$D:$D,"&lt;&gt;*ancel*")</f>
        <v>0</v>
      </c>
      <c r="AV124" s="73"/>
      <c r="AW124" s="73"/>
      <c r="AX124" s="77"/>
      <c r="AY124" s="113">
        <f>SUMIFS('Raw Data'!$U:$U, 'Raw Data'!$AN:$AN,"&lt;=" &amp;DATE(MID($AV$3, 15, 4), MONTH("1 " &amp; AY$6 &amp; " " &amp; MID($AV$3, 15, 4)) + 1, 0 ), 'Raw Data'!$AN:$AN,"&gt;" &amp;DATE(MID($AV$3, 15, 4), MONTH("1 " &amp; AY$6 &amp; " " &amp; MID($AV$3, 15, 4)), 0 ), 'Raw Data'!$J:$J, $A116, 'Raw Data'!$O:$O,""&amp;'Raw Data'!$B$1,'Raw Data'!$D:$D,"&lt;&gt;*ithdr*",'Raw Data'!$D:$D,"&lt;&gt;*ancel*",'Raw Data'!$P:$P,"--")
+
SUMIFS('Raw Data'!$U:$U, 'Raw Data'!$AN:$AN,"&lt;=" &amp;DATE(MID($AV$3, 15, 4), MONTH("1 " &amp; AY$6 &amp; " " &amp; MID($AV$3, 15, 4)) + 1, 0 ), 'Raw Data'!$AN:$AN,"&gt;" &amp;DATE(MID($AV$3, 15, 4), MONTH("1 " &amp; AY$6 &amp; " " &amp; MID($AV$3, 15, 4)), 0 ), 'Raw Data'!$J:$J, $A116, 'Raw Data'!$P:$P,""&amp;'Raw Data'!$B$1,'Raw Data'!$D:$D,"&lt;&gt;*ithdr*",'Raw Data'!$D:$D,"&lt;&gt;*ancel*")</f>
        <v>0</v>
      </c>
      <c r="AZ124" s="73"/>
      <c r="BA124" s="73"/>
      <c r="BB124" s="77"/>
      <c r="BC124" s="113">
        <f>SUMIFS('Raw Data'!$U:$U, 'Raw Data'!$AN:$AN,"&lt;=" &amp;DATE(MID($AV$3, 15, 4), MONTH("1 " &amp; BC$6 &amp; " " &amp; MID($AV$3, 15, 4)) + 1, 0 ), 'Raw Data'!$AN:$AN,"&gt;" &amp;DATE(MID($AV$3, 15, 4), MONTH("1 " &amp; BC$6 &amp; " " &amp; MID($AV$3, 15, 4)), 0 ), 'Raw Data'!$J:$J, $A116, 'Raw Data'!$O:$O,""&amp;'Raw Data'!$B$1,'Raw Data'!$D:$D,"&lt;&gt;*ithdr*",'Raw Data'!$D:$D,"&lt;&gt;*ancel*",'Raw Data'!$P:$P,"--")
+
SUMIFS('Raw Data'!$U:$U, 'Raw Data'!$AN:$AN,"&lt;=" &amp;DATE(MID($AV$3, 15, 4), MONTH("1 " &amp; BC$6 &amp; " " &amp; MID($AV$3, 15, 4)) + 1, 0 ), 'Raw Data'!$AN:$AN,"&gt;" &amp;DATE(MID($AV$3, 15, 4), MONTH("1 " &amp; BC$6 &amp; " " &amp; MID($AV$3, 15, 4)), 0 ), 'Raw Data'!$J:$J, $A116, 'Raw Data'!$P:$P,""&amp;'Raw Data'!$B$1,'Raw Data'!$D:$D,"&lt;&gt;*ithdr*",'Raw Data'!$D:$D,"&lt;&gt;*ancel*")</f>
        <v>0</v>
      </c>
      <c r="BD124" s="73"/>
      <c r="BE124" s="73"/>
      <c r="BF124" s="77"/>
    </row>
    <row r="125" ht="12.75" customHeight="1">
      <c r="A125" s="75" t="s">
        <v>168</v>
      </c>
      <c r="B125" s="73"/>
      <c r="C125" s="73"/>
      <c r="D125" s="73"/>
      <c r="E125" s="73"/>
      <c r="F125" s="73"/>
      <c r="G125" s="73"/>
      <c r="H125" s="73"/>
      <c r="I125" s="73"/>
      <c r="J125" s="77"/>
      <c r="K125" s="113">
        <f>SUMIFS('Raw Data'!$Y:$Y, 'Raw Data'!$AN:$AN,"&lt;=" &amp;DATE(LEFT($AV$3, 4), MONTH("1 " &amp; K$6 &amp; " " &amp; LEFT($AV$3, 4)) + 1, 0 ), 'Raw Data'!$AN:$AN,"&gt;" &amp;DATE(LEFT($AV$3, 4), MONTH("1 " &amp; K$6 &amp; " " &amp; LEFT($AV$3, 4)), 0 ), 'Raw Data'!$J:$J, $A116, 'Raw Data'!$O:$O,""&amp;'Raw Data'!$B$1,'Raw Data'!$D:$D,"&lt;&gt;*ithdr*",'Raw Data'!$D:$D,"&lt;&gt;*ancel*",'Raw Data'!$P:$P,"--")
+
SUMIFS('Raw Data'!$Y:$Y, 'Raw Data'!$AN:$AN,"&lt;=" &amp;DATE(LEFT($AV$3, 4), MONTH("1 " &amp; K$6 &amp; " " &amp; LEFT($AV$3, 4)) + 1, 0 ), 'Raw Data'!$AN:$AN,"&gt;" &amp;DATE(LEFT($AV$3, 4), MONTH("1 " &amp; K$6 &amp; " " &amp; LEFT($AV$3, 4)), 0 ), 'Raw Data'!$J:$J, $A116, 'Raw Data'!$P:$P,""&amp;'Raw Data'!$B$1,'Raw Data'!$D:$D,"&lt;&gt;*ithdr*",'Raw Data'!$D:$D,"&lt;&gt;*ancel*")</f>
        <v>0</v>
      </c>
      <c r="L125" s="73"/>
      <c r="M125" s="73"/>
      <c r="N125" s="77"/>
      <c r="O125" s="113">
        <f>SUMIFS('Raw Data'!$Y:$Y, 'Raw Data'!$AN:$AN,"&lt;=" &amp;DATE(LEFT($AV$3, 4), MONTH("1 " &amp; O$6 &amp; " " &amp; LEFT($AV$3, 4)) + 1, 0 ), 'Raw Data'!$AN:$AN,"&gt;" &amp;DATE(LEFT($AV$3, 4), MONTH("1 " &amp; O$6 &amp; " " &amp; LEFT($AV$3, 4)), 0 ), 'Raw Data'!$J:$J, $A116, 'Raw Data'!$O:$O,""&amp;'Raw Data'!$B$1,'Raw Data'!$D:$D,"&lt;&gt;*ithdr*",'Raw Data'!$D:$D,"&lt;&gt;*ancel*",'Raw Data'!$P:$P,"--")
+
SUMIFS('Raw Data'!$Y:$Y, 'Raw Data'!$AN:$AN,"&lt;=" &amp;DATE(LEFT($AV$3, 4), MONTH("1 " &amp; O$6 &amp; " " &amp; LEFT($AV$3, 4)) + 1, 0 ), 'Raw Data'!$AN:$AN,"&gt;" &amp;DATE(LEFT($AV$3, 4), MONTH("1 " &amp; O$6 &amp; " " &amp; LEFT($AV$3, 4)), 0 ), 'Raw Data'!$J:$J, $A116, 'Raw Data'!$P:$P,""&amp;'Raw Data'!$B$1,'Raw Data'!$D:$D,"&lt;&gt;*ithdr*",'Raw Data'!$D:$D,"&lt;&gt;*ancel*")</f>
        <v>0</v>
      </c>
      <c r="P125" s="73"/>
      <c r="Q125" s="73"/>
      <c r="R125" s="77"/>
      <c r="S125" s="113">
        <f>SUMIFS('Raw Data'!$Y:$Y, 'Raw Data'!$AN:$AN,"&lt;=" &amp;DATE(LEFT($AV$3, 4), MONTH("1 " &amp; S$6 &amp; " " &amp; LEFT($AV$3, 4)) + 1, 0 ), 'Raw Data'!$AN:$AN,"&gt;" &amp;DATE(LEFT($AV$3, 4), MONTH("1 " &amp; S$6 &amp; " " &amp; LEFT($AV$3, 4)), 0 ), 'Raw Data'!$J:$J, $A116, 'Raw Data'!$O:$O,""&amp;'Raw Data'!$B$1,'Raw Data'!$D:$D,"&lt;&gt;*ithdr*",'Raw Data'!$D:$D,"&lt;&gt;*ancel*",'Raw Data'!$P:$P,"--")
+
SUMIFS('Raw Data'!$Y:$Y, 'Raw Data'!$AN:$AN,"&lt;=" &amp;DATE(LEFT($AV$3, 4), MONTH("1 " &amp; S$6 &amp; " " &amp; LEFT($AV$3, 4)) + 1, 0 ), 'Raw Data'!$AN:$AN,"&gt;" &amp;DATE(LEFT($AV$3, 4), MONTH("1 " &amp; S$6 &amp; " " &amp; LEFT($AV$3, 4)), 0 ), 'Raw Data'!$J:$J, $A116, 'Raw Data'!$P:$P,""&amp;'Raw Data'!$B$1,'Raw Data'!$D:$D,"&lt;&gt;*ithdr*",'Raw Data'!$D:$D,"&lt;&gt;*ancel*")</f>
        <v>0</v>
      </c>
      <c r="T125" s="73"/>
      <c r="U125" s="73"/>
      <c r="V125" s="77"/>
      <c r="W125" s="113">
        <f>SUMIFS('Raw Data'!$Y:$Y, 'Raw Data'!$AN:$AN,"&lt;=" &amp;DATE(LEFT($AV$3, 4), MONTH("1 " &amp; W$6 &amp; " " &amp; LEFT($AV$3, 4)) + 1, 0 ), 'Raw Data'!$AN:$AN,"&gt;" &amp;DATE(LEFT($AV$3, 4), MONTH("1 " &amp; W$6 &amp; " " &amp; LEFT($AV$3, 4)), 0 ), 'Raw Data'!$J:$J, $A116, 'Raw Data'!$O:$O,""&amp;'Raw Data'!$B$1,'Raw Data'!$D:$D,"&lt;&gt;*ithdr*",'Raw Data'!$D:$D,"&lt;&gt;*ancel*",'Raw Data'!$P:$P,"--")
+
SUMIFS('Raw Data'!$Y:$Y, 'Raw Data'!$AN:$AN,"&lt;=" &amp;DATE(LEFT($AV$3, 4), MONTH("1 " &amp; W$6 &amp; " " &amp; LEFT($AV$3, 4)) + 1, 0 ), 'Raw Data'!$AN:$AN,"&gt;" &amp;DATE(LEFT($AV$3, 4), MONTH("1 " &amp; W$6 &amp; " " &amp; LEFT($AV$3, 4)), 0 ), 'Raw Data'!$J:$J, $A116, 'Raw Data'!$P:$P,""&amp;'Raw Data'!$B$1,'Raw Data'!$D:$D,"&lt;&gt;*ithdr*",'Raw Data'!$D:$D,"&lt;&gt;*ancel*")</f>
        <v>0</v>
      </c>
      <c r="X125" s="73"/>
      <c r="Y125" s="73"/>
      <c r="Z125" s="77"/>
      <c r="AA125" s="113">
        <f>SUMIFS('Raw Data'!$Y:$Y, 'Raw Data'!$AN:$AN,"&lt;=" &amp;DATE(LEFT($AV$3, 4), MONTH("1 " &amp; AA$6 &amp; " " &amp; LEFT($AV$3, 4)) + 1, 0 ), 'Raw Data'!$AN:$AN,"&gt;" &amp;DATE(LEFT($AV$3, 4), MONTH("1 " &amp; AA$6 &amp; " " &amp; LEFT($AV$3, 4)), 0 ), 'Raw Data'!$J:$J, $A116, 'Raw Data'!$O:$O,""&amp;'Raw Data'!$B$1,'Raw Data'!$D:$D,"&lt;&gt;*ithdr*",'Raw Data'!$D:$D,"&lt;&gt;*ancel*",'Raw Data'!$P:$P,"--")
+
SUMIFS('Raw Data'!$Y:$Y, 'Raw Data'!$AN:$AN,"&lt;=" &amp;DATE(LEFT($AV$3, 4), MONTH("1 " &amp; AA$6 &amp; " " &amp; LEFT($AV$3, 4)) + 1, 0 ), 'Raw Data'!$AN:$AN,"&gt;" &amp;DATE(LEFT($AV$3, 4), MONTH("1 " &amp; AA$6 &amp; " " &amp; LEFT($AV$3, 4)), 0 ), 'Raw Data'!$J:$J, $A116, 'Raw Data'!$P:$P,""&amp;'Raw Data'!$B$1,'Raw Data'!$D:$D,"&lt;&gt;*ithdr*",'Raw Data'!$D:$D,"&lt;&gt;*ancel*")</f>
        <v>0</v>
      </c>
      <c r="AB125" s="73"/>
      <c r="AC125" s="73"/>
      <c r="AD125" s="77"/>
      <c r="AE125" s="113">
        <f>SUMIFS('Raw Data'!$Y:$Y, 'Raw Data'!$AN:$AN,"&lt;=" &amp;DATE(LEFT($AV$3, 4), MONTH("1 " &amp; AE$6 &amp; " " &amp; LEFT($AV$3, 4)) + 1, 0 ), 'Raw Data'!$AN:$AN,"&gt;" &amp;DATE(LEFT($AV$3, 4), MONTH("1 " &amp; AE$6 &amp; " " &amp; LEFT($AV$3, 4)), 0 ), 'Raw Data'!$J:$J, $A116, 'Raw Data'!$O:$O,""&amp;'Raw Data'!$B$1,'Raw Data'!$D:$D,"&lt;&gt;*ithdr*",'Raw Data'!$D:$D,"&lt;&gt;*ancel*",'Raw Data'!$P:$P,"--")
+
SUMIFS('Raw Data'!$Y:$Y, 'Raw Data'!$AN:$AN,"&lt;=" &amp;DATE(LEFT($AV$3, 4), MONTH("1 " &amp; AE$6 &amp; " " &amp; LEFT($AV$3, 4)) + 1, 0 ), 'Raw Data'!$AN:$AN,"&gt;" &amp;DATE(LEFT($AV$3, 4), MONTH("1 " &amp; AE$6 &amp; " " &amp; LEFT($AV$3, 4)), 0 ), 'Raw Data'!$J:$J, $A116, 'Raw Data'!$P:$P,""&amp;'Raw Data'!$B$1,'Raw Data'!$D:$D,"&lt;&gt;*ithdr*",'Raw Data'!$D:$D,"&lt;&gt;*ancel*")</f>
        <v>0</v>
      </c>
      <c r="AF125" s="73"/>
      <c r="AG125" s="73"/>
      <c r="AH125" s="77"/>
      <c r="AI125" s="113">
        <f>SUMIFS('Raw Data'!$Y:$Y, 'Raw Data'!$AN:$AN,"&lt;=" &amp;DATE(LEFT($AV$3, 4), MONTH("1 " &amp; AI$6 &amp; " " &amp; LEFT($AV$3, 4)) + 1, 0 ), 'Raw Data'!$AN:$AN,"&gt;" &amp;DATE(LEFT($AV$3, 4), MONTH("1 " &amp; AI$6 &amp; " " &amp; LEFT($AV$3, 4)), 0 ), 'Raw Data'!$J:$J, $A116, 'Raw Data'!$O:$O,""&amp;'Raw Data'!$B$1,'Raw Data'!$D:$D,"&lt;&gt;*ithdr*",'Raw Data'!$D:$D,"&lt;&gt;*ancel*",'Raw Data'!$P:$P,"--")
+
SUMIFS('Raw Data'!$Y:$Y, 'Raw Data'!$AN:$AN,"&lt;=" &amp;DATE(LEFT($AV$3, 4), MONTH("1 " &amp; AI$6 &amp; " " &amp; LEFT($AV$3, 4)) + 1, 0 ), 'Raw Data'!$AN:$AN,"&gt;" &amp;DATE(LEFT($AV$3, 4), MONTH("1 " &amp; AI$6 &amp; " " &amp; LEFT($AV$3, 4)), 0 ), 'Raw Data'!$J:$J, $A116, 'Raw Data'!$P:$P,""&amp;'Raw Data'!$B$1,'Raw Data'!$D:$D,"&lt;&gt;*ithdr*",'Raw Data'!$D:$D,"&lt;&gt;*ancel*")</f>
        <v>0</v>
      </c>
      <c r="AJ125" s="73"/>
      <c r="AK125" s="73"/>
      <c r="AL125" s="77"/>
      <c r="AM125" s="113">
        <f>SUMIFS('Raw Data'!$Y:$Y, 'Raw Data'!$AN:$AN,"&lt;=" &amp;DATE(LEFT($AV$3, 4), MONTH("1 " &amp; AM$6 &amp; " " &amp; LEFT($AV$3, 4)) + 1, 0 ), 'Raw Data'!$AN:$AN,"&gt;" &amp;DATE(LEFT($AV$3, 4), MONTH("1 " &amp; AM$6 &amp; " " &amp; LEFT($AV$3, 4)), 0 ), 'Raw Data'!$J:$J, $A116, 'Raw Data'!$O:$O,""&amp;'Raw Data'!$B$1,'Raw Data'!$D:$D,"&lt;&gt;*ithdr*",'Raw Data'!$D:$D,"&lt;&gt;*ancel*",'Raw Data'!$P:$P,"--")
+
SUMIFS('Raw Data'!$Y:$Y, 'Raw Data'!$AN:$AN,"&lt;=" &amp;DATE(LEFT($AV$3, 4), MONTH("1 " &amp; AM$6 &amp; " " &amp; LEFT($AV$3, 4)) + 1, 0 ), 'Raw Data'!$AN:$AN,"&gt;" &amp;DATE(LEFT($AV$3, 4), MONTH("1 " &amp; AM$6 &amp; " " &amp; LEFT($AV$3, 4)), 0 ), 'Raw Data'!$J:$J, $A116, 'Raw Data'!$P:$P,""&amp;'Raw Data'!$B$1,'Raw Data'!$D:$D,"&lt;&gt;*ithdr*",'Raw Data'!$D:$D,"&lt;&gt;*ancel*")</f>
        <v>0</v>
      </c>
      <c r="AN125" s="73"/>
      <c r="AO125" s="73"/>
      <c r="AP125" s="77"/>
      <c r="AQ125" s="113">
        <f>SUMIFS('Raw Data'!$Y:$Y, 'Raw Data'!$AN:$AN,"&lt;=" &amp;DATE(LEFT($AV$3, 4), MONTH("1 " &amp; AQ$6 &amp; " " &amp; LEFT($AV$3, 4)) + 1, 0 ), 'Raw Data'!$AN:$AN,"&gt;" &amp;DATE(LEFT($AV$3, 4), MONTH("1 " &amp; AQ$6 &amp; " " &amp; LEFT($AV$3, 4)), 0 ), 'Raw Data'!$J:$J, $A116, 'Raw Data'!$O:$O,""&amp;'Raw Data'!$B$1,'Raw Data'!$D:$D,"&lt;&gt;*ithdr*",'Raw Data'!$D:$D,"&lt;&gt;*ancel*",'Raw Data'!$P:$P,"--")
+
SUMIFS('Raw Data'!$Y:$Y, 'Raw Data'!$AN:$AN,"&lt;=" &amp;DATE(LEFT($AV$3, 4), MONTH("1 " &amp; AQ$6 &amp; " " &amp; LEFT($AV$3, 4)) + 1, 0 ), 'Raw Data'!$AN:$AN,"&gt;" &amp;DATE(LEFT($AV$3, 4), MONTH("1 " &amp; AQ$6 &amp; " " &amp; LEFT($AV$3, 4)), 0 ), 'Raw Data'!$J:$J, $A116, 'Raw Data'!$P:$P,""&amp;'Raw Data'!$B$1,'Raw Data'!$D:$D,"&lt;&gt;*ithdr*",'Raw Data'!$D:$D,"&lt;&gt;*ancel*")</f>
        <v>0</v>
      </c>
      <c r="AR125" s="73"/>
      <c r="AS125" s="73"/>
      <c r="AT125" s="77"/>
      <c r="AU125" s="113">
        <f>SUMIFS('Raw Data'!$Y:$Y, 'Raw Data'!$AN:$AN,"&lt;=" &amp;DATE(MID($AV$3, 15, 4), MONTH("1 " &amp; AU$6 &amp; " " &amp; MID($AV$3, 15, 4)) + 1, 0 ), 'Raw Data'!$AN:$AN,"&gt;" &amp;DATE(MID($AV$3, 15, 4), MONTH("1 " &amp; AU$6 &amp; " " &amp; MID($AV$3, 15, 4)), 0 ), 'Raw Data'!$J:$J, $A116, 'Raw Data'!$O:$O,""&amp;'Raw Data'!$B$1,'Raw Data'!$D:$D,"&lt;&gt;*ithdr*",'Raw Data'!$D:$D,"&lt;&gt;*ancel*",'Raw Data'!$P:$P,"--")
+
SUMIFS('Raw Data'!$Y:$Y, 'Raw Data'!$AN:$AN,"&lt;=" &amp;DATE(MID($AV$3, 15, 4), MONTH("1 " &amp; AU$6 &amp; " " &amp; MID($AV$3, 15, 4)) + 1, 0 ), 'Raw Data'!$AN:$AN,"&gt;" &amp;DATE(MID($AV$3, 15, 4), MONTH("1 " &amp; AU$6 &amp; " " &amp; MID($AV$3, 15, 4)), 0 ), 'Raw Data'!$J:$J, $A116, 'Raw Data'!$P:$P,""&amp;'Raw Data'!$B$1,'Raw Data'!$D:$D,"&lt;&gt;*ithdr*",'Raw Data'!$D:$D,"&lt;&gt;*ancel*")</f>
        <v>0</v>
      </c>
      <c r="AV125" s="73"/>
      <c r="AW125" s="73"/>
      <c r="AX125" s="77"/>
      <c r="AY125" s="113">
        <f>SUMIFS('Raw Data'!$Y:$Y, 'Raw Data'!$AN:$AN,"&lt;=" &amp;DATE(MID($AV$3, 15, 4), MONTH("1 " &amp; AY$6 &amp; " " &amp; MID($AV$3, 15, 4)) + 1, 0 ), 'Raw Data'!$AN:$AN,"&gt;" &amp;DATE(MID($AV$3, 15, 4), MONTH("1 " &amp; AY$6 &amp; " " &amp; MID($AV$3, 15, 4)), 0 ), 'Raw Data'!$J:$J, $A116, 'Raw Data'!$O:$O,""&amp;'Raw Data'!$B$1,'Raw Data'!$D:$D,"&lt;&gt;*ithdr*",'Raw Data'!$D:$D,"&lt;&gt;*ancel*",'Raw Data'!$P:$P,"--")
+
SUMIFS('Raw Data'!$Y:$Y, 'Raw Data'!$AN:$AN,"&lt;=" &amp;DATE(MID($AV$3, 15, 4), MONTH("1 " &amp; AY$6 &amp; " " &amp; MID($AV$3, 15, 4)) + 1, 0 ), 'Raw Data'!$AN:$AN,"&gt;" &amp;DATE(MID($AV$3, 15, 4), MONTH("1 " &amp; AY$6 &amp; " " &amp; MID($AV$3, 15, 4)), 0 ), 'Raw Data'!$J:$J, $A116, 'Raw Data'!$P:$P,""&amp;'Raw Data'!$B$1,'Raw Data'!$D:$D,"&lt;&gt;*ithdr*",'Raw Data'!$D:$D,"&lt;&gt;*ancel*")</f>
        <v>0</v>
      </c>
      <c r="AZ125" s="73"/>
      <c r="BA125" s="73"/>
      <c r="BB125" s="77"/>
      <c r="BC125" s="113">
        <f>SUMIFS('Raw Data'!$Y:$Y, 'Raw Data'!$AN:$AN,"&lt;=" &amp;DATE(MID($AV$3, 15, 4), MONTH("1 " &amp; BC$6 &amp; " " &amp; MID($AV$3, 15, 4)) + 1, 0 ), 'Raw Data'!$AN:$AN,"&gt;" &amp;DATE(MID($AV$3, 15, 4), MONTH("1 " &amp; BC$6 &amp; " " &amp; MID($AV$3, 15, 4)), 0 ), 'Raw Data'!$J:$J, $A116, 'Raw Data'!$O:$O,""&amp;'Raw Data'!$B$1,'Raw Data'!$D:$D,"&lt;&gt;*ithdr*",'Raw Data'!$D:$D,"&lt;&gt;*ancel*",'Raw Data'!$P:$P,"--")
+
SUMIFS('Raw Data'!$Y:$Y, 'Raw Data'!$AN:$AN,"&lt;=" &amp;DATE(MID($AV$3, 15, 4), MONTH("1 " &amp; BC$6 &amp; " " &amp; MID($AV$3, 15, 4)) + 1, 0 ), 'Raw Data'!$AN:$AN,"&gt;" &amp;DATE(MID($AV$3, 15, 4), MONTH("1 " &amp; BC$6 &amp; " " &amp; MID($AV$3, 15, 4)), 0 ), 'Raw Data'!$J:$J, $A116, 'Raw Data'!$P:$P,""&amp;'Raw Data'!$B$1,'Raw Data'!$D:$D,"&lt;&gt;*ithdr*",'Raw Data'!$D:$D,"&lt;&gt;*ancel*")</f>
        <v>0</v>
      </c>
      <c r="BD125" s="73"/>
      <c r="BE125" s="73"/>
      <c r="BF125" s="77"/>
    </row>
    <row r="126" ht="12.75" customHeight="1">
      <c r="A126" s="75" t="s">
        <v>169</v>
      </c>
      <c r="B126" s="73"/>
      <c r="C126" s="73"/>
      <c r="D126" s="73"/>
      <c r="E126" s="73"/>
      <c r="F126" s="73"/>
      <c r="G126" s="73"/>
      <c r="H126" s="73"/>
      <c r="I126" s="73"/>
      <c r="J126" s="77"/>
      <c r="K126" s="113">
        <f>SUMIFS('Raw Data'!$AA:$AA, 'Raw Data'!$AN:$AN,"&lt;=" &amp;DATE(LEFT($AV$3, 4), MONTH("1 " &amp; K$6 &amp; " " &amp; LEFT($AV$3, 4)) + 1, 0 ), 'Raw Data'!$AN:$AN,"&gt;" &amp;DATE(LEFT($AV$3, 4), MONTH("1 " &amp; K$6 &amp; " " &amp; LEFT($AV$3, 4)), 0 ), 'Raw Data'!$J:$J, $A116, 'Raw Data'!$O:$O,""&amp;'Raw Data'!$B$1,'Raw Data'!$D:$D,"&lt;&gt;*ithdr*",'Raw Data'!$D:$D,"&lt;&gt;*ancel*",'Raw Data'!$P:$P,"--")
+
SUMIFS('Raw Data'!$AA:$AA, 'Raw Data'!$AN:$AN,"&lt;=" &amp;DATE(LEFT($AV$3, 4), MONTH("1 " &amp; K$6 &amp; " " &amp; LEFT($AV$3, 4)) + 1, 0 ), 'Raw Data'!$AN:$AN,"&gt;" &amp;DATE(LEFT($AV$3, 4), MONTH("1 " &amp; K$6 &amp; " " &amp; LEFT($AV$3, 4)), 0 ), 'Raw Data'!$J:$J, $A116, 'Raw Data'!$P:$P,""&amp;'Raw Data'!$B$1,'Raw Data'!$D:$D,"&lt;&gt;*ithdr*",'Raw Data'!$D:$D,"&lt;&gt;*ancel*")
+
SUMIFS('Raw Data'!$X:$X, 'Raw Data'!$AN:$AN,"&lt;=" &amp;DATE(LEFT($AV$3, 4), MONTH("1 " &amp; K$6 &amp; " " &amp; LEFT($AV$3, 4)) + 1, 0 ), 'Raw Data'!$AN:$AN,"&gt;" &amp;DATE(LEFT($AV$3, 4), MONTH("1 " &amp; K$6 &amp; " " &amp; LEFT($AV$3, 4)), 0 ), 'Raw Data'!$J:$J, $A116, 'Raw Data'!$O:$O,""&amp;'Raw Data'!$B$1,'Raw Data'!$D:$D,"&lt;&gt;*ithdr*",'Raw Data'!$D:$D,"&lt;&gt;*ancel*",'Raw Data'!$P:$P,"--")
+
SUMIFS('Raw Data'!$X:$X, 'Raw Data'!$AN:$AN,"&lt;=" &amp;DATE(LEFT($AV$3, 4), MONTH("1 " &amp; K$6 &amp; " " &amp; LEFT($AV$3, 4)) + 1, 0 ), 'Raw Data'!$AN:$AN,"&gt;" &amp;DATE(LEFT($AV$3, 4), MONTH("1 " &amp; K$6 &amp; " " &amp; LEFT($AV$3, 4)), 0 ), 'Raw Data'!$J:$J, $A116, 'Raw Data'!$P:$P,""&amp;'Raw Data'!$B$1,'Raw Data'!$D:$D,"&lt;&gt;*ithdr*",'Raw Data'!$D:$D,"&lt;&gt;*ancel*")
+
SUMIFS('Raw Data'!$V:$V, 'Raw Data'!$AN:$AN,"&lt;=" &amp;DATE(LEFT($AV$3, 4), MONTH("1 " &amp; K$6 &amp; " " &amp; LEFT($AV$3, 4)) + 1, 0 ), 'Raw Data'!$AN:$AN,"&gt;" &amp;DATE(LEFT($AV$3, 4), MONTH("1 " &amp; K$6 &amp; " " &amp; LEFT($AV$3, 4)), 0 ), 'Raw Data'!$J:$J, $A116, 'Raw Data'!$O:$O,""&amp;'Raw Data'!$B$1,'Raw Data'!$D:$D,"&lt;&gt;*ithdr*",'Raw Data'!$D:$D,"&lt;&gt;*ancel*",'Raw Data'!$P:$P,"--")
+
SUMIFS('Raw Data'!$V:$V, 'Raw Data'!$AN:$AN,"&lt;=" &amp;DATE(LEFT($AV$3, 4), MONTH("1 " &amp; K$6 &amp; " " &amp; LEFT($AV$3, 4)) + 1, 0 ), 'Raw Data'!$AN:$AN,"&gt;" &amp;DATE(LEFT($AV$3, 4), MONTH("1 " &amp; K$6 &amp; " " &amp; LEFT($AV$3, 4)), 0 ), 'Raw Data'!$J:$J, $A116, 'Raw Data'!$P:$P,""&amp;'Raw Data'!$B$1,'Raw Data'!$D:$D,"&lt;&gt;*ithdr*",'Raw Data'!$D:$D,"&lt;&gt;*ancel*")</f>
        <v>0</v>
      </c>
      <c r="L126" s="73"/>
      <c r="M126" s="73"/>
      <c r="N126" s="77"/>
      <c r="O126" s="113">
        <f>SUMIFS('Raw Data'!$AA:$AA, 'Raw Data'!$AN:$AN,"&lt;=" &amp;DATE(LEFT($AV$3, 4), MONTH("1 " &amp; O$6 &amp; " " &amp; LEFT($AV$3, 4)) + 1, 0 ), 'Raw Data'!$AN:$AN,"&gt;" &amp;DATE(LEFT($AV$3, 4), MONTH("1 " &amp; O$6 &amp; " " &amp; LEFT($AV$3, 4)), 0 ), 'Raw Data'!$J:$J, $A116, 'Raw Data'!$O:$O,""&amp;'Raw Data'!$B$1,'Raw Data'!$D:$D,"&lt;&gt;*ithdr*",'Raw Data'!$D:$D,"&lt;&gt;*ancel*",'Raw Data'!$P:$P,"--")
+
SUMIFS('Raw Data'!$AA:$AA, 'Raw Data'!$AN:$AN,"&lt;=" &amp;DATE(LEFT($AV$3, 4), MONTH("1 " &amp; O$6 &amp; " " &amp; LEFT($AV$3, 4)) + 1, 0 ), 'Raw Data'!$AN:$AN,"&gt;" &amp;DATE(LEFT($AV$3, 4), MONTH("1 " &amp; O$6 &amp; " " &amp; LEFT($AV$3, 4)), 0 ), 'Raw Data'!$J:$J, $A116, 'Raw Data'!$P:$P,""&amp;'Raw Data'!$B$1,'Raw Data'!$D:$D,"&lt;&gt;*ithdr*",'Raw Data'!$D:$D,"&lt;&gt;*ancel*")
+
SUMIFS('Raw Data'!$X:$X, 'Raw Data'!$AN:$AN,"&lt;=" &amp;DATE(LEFT($AV$3, 4), MONTH("1 " &amp; O$6 &amp; " " &amp; LEFT($AV$3, 4)) + 1, 0 ), 'Raw Data'!$AN:$AN,"&gt;" &amp;DATE(LEFT($AV$3, 4), MONTH("1 " &amp; O$6 &amp; " " &amp; LEFT($AV$3, 4)), 0 ), 'Raw Data'!$J:$J, $A116, 'Raw Data'!$O:$O,""&amp;'Raw Data'!$B$1,'Raw Data'!$D:$D,"&lt;&gt;*ithdr*",'Raw Data'!$D:$D,"&lt;&gt;*ancel*",'Raw Data'!$P:$P,"--")
+
SUMIFS('Raw Data'!$X:$X, 'Raw Data'!$AN:$AN,"&lt;=" &amp;DATE(LEFT($AV$3, 4), MONTH("1 " &amp; O$6 &amp; " " &amp; LEFT($AV$3, 4)) + 1, 0 ), 'Raw Data'!$AN:$AN,"&gt;" &amp;DATE(LEFT($AV$3, 4), MONTH("1 " &amp; O$6 &amp; " " &amp; LEFT($AV$3, 4)), 0 ), 'Raw Data'!$J:$J, $A116, 'Raw Data'!$P:$P,""&amp;'Raw Data'!$B$1,'Raw Data'!$D:$D,"&lt;&gt;*ithdr*",'Raw Data'!$D:$D,"&lt;&gt;*ancel*")
+
SUMIFS('Raw Data'!$V:$V, 'Raw Data'!$AN:$AN,"&lt;=" &amp;DATE(LEFT($AV$3, 4), MONTH("1 " &amp; O$6 &amp; " " &amp; LEFT($AV$3, 4)) + 1, 0 ), 'Raw Data'!$AN:$AN,"&gt;" &amp;DATE(LEFT($AV$3, 4), MONTH("1 " &amp; O$6 &amp; " " &amp; LEFT($AV$3, 4)), 0 ), 'Raw Data'!$J:$J, $A116, 'Raw Data'!$O:$O,""&amp;'Raw Data'!$B$1,'Raw Data'!$D:$D,"&lt;&gt;*ithdr*",'Raw Data'!$D:$D,"&lt;&gt;*ancel*",'Raw Data'!$P:$P,"--")
+
SUMIFS('Raw Data'!$V:$V, 'Raw Data'!$AN:$AN,"&lt;=" &amp;DATE(LEFT($AV$3, 4), MONTH("1 " &amp; O$6 &amp; " " &amp; LEFT($AV$3, 4)) + 1, 0 ), 'Raw Data'!$AN:$AN,"&gt;" &amp;DATE(LEFT($AV$3, 4), MONTH("1 " &amp; O$6 &amp; " " &amp; LEFT($AV$3, 4)), 0 ), 'Raw Data'!$J:$J, $A116, 'Raw Data'!$P:$P,""&amp;'Raw Data'!$B$1,'Raw Data'!$D:$D,"&lt;&gt;*ithdr*",'Raw Data'!$D:$D,"&lt;&gt;*ancel*")</f>
        <v>0</v>
      </c>
      <c r="P126" s="73"/>
      <c r="Q126" s="73"/>
      <c r="R126" s="77"/>
      <c r="S126" s="113">
        <f>SUMIFS('Raw Data'!$AA:$AA, 'Raw Data'!$AN:$AN,"&lt;=" &amp;DATE(LEFT($AV$3, 4), MONTH("1 " &amp; S$6 &amp; " " &amp; LEFT($AV$3, 4)) + 1, 0 ), 'Raw Data'!$AN:$AN,"&gt;" &amp;DATE(LEFT($AV$3, 4), MONTH("1 " &amp; S$6 &amp; " " &amp; LEFT($AV$3, 4)), 0 ), 'Raw Data'!$J:$J, $A116, 'Raw Data'!$O:$O,""&amp;'Raw Data'!$B$1,'Raw Data'!$D:$D,"&lt;&gt;*ithdr*",'Raw Data'!$D:$D,"&lt;&gt;*ancel*",'Raw Data'!$P:$P,"--")
+
SUMIFS('Raw Data'!$AA:$AA, 'Raw Data'!$AN:$AN,"&lt;=" &amp;DATE(LEFT($AV$3, 4), MONTH("1 " &amp; S$6 &amp; " " &amp; LEFT($AV$3, 4)) + 1, 0 ), 'Raw Data'!$AN:$AN,"&gt;" &amp;DATE(LEFT($AV$3, 4), MONTH("1 " &amp; S$6 &amp; " " &amp; LEFT($AV$3, 4)), 0 ), 'Raw Data'!$J:$J, $A116, 'Raw Data'!$P:$P,""&amp;'Raw Data'!$B$1,'Raw Data'!$D:$D,"&lt;&gt;*ithdr*",'Raw Data'!$D:$D,"&lt;&gt;*ancel*")
+
SUMIFS('Raw Data'!$X:$X, 'Raw Data'!$AN:$AN,"&lt;=" &amp;DATE(LEFT($AV$3, 4), MONTH("1 " &amp; S$6 &amp; " " &amp; LEFT($AV$3, 4)) + 1, 0 ), 'Raw Data'!$AN:$AN,"&gt;" &amp;DATE(LEFT($AV$3, 4), MONTH("1 " &amp; S$6 &amp; " " &amp; LEFT($AV$3, 4)), 0 ), 'Raw Data'!$J:$J, $A116, 'Raw Data'!$O:$O,""&amp;'Raw Data'!$B$1,'Raw Data'!$D:$D,"&lt;&gt;*ithdr*",'Raw Data'!$D:$D,"&lt;&gt;*ancel*",'Raw Data'!$P:$P,"--")
+
SUMIFS('Raw Data'!$X:$X, 'Raw Data'!$AN:$AN,"&lt;=" &amp;DATE(LEFT($AV$3, 4), MONTH("1 " &amp; S$6 &amp; " " &amp; LEFT($AV$3, 4)) + 1, 0 ), 'Raw Data'!$AN:$AN,"&gt;" &amp;DATE(LEFT($AV$3, 4), MONTH("1 " &amp; S$6 &amp; " " &amp; LEFT($AV$3, 4)), 0 ), 'Raw Data'!$J:$J, $A116, 'Raw Data'!$P:$P,""&amp;'Raw Data'!$B$1,'Raw Data'!$D:$D,"&lt;&gt;*ithdr*",'Raw Data'!$D:$D,"&lt;&gt;*ancel*")
+
SUMIFS('Raw Data'!$V:$V, 'Raw Data'!$AN:$AN,"&lt;=" &amp;DATE(LEFT($AV$3, 4), MONTH("1 " &amp; S$6 &amp; " " &amp; LEFT($AV$3, 4)) + 1, 0 ), 'Raw Data'!$AN:$AN,"&gt;" &amp;DATE(LEFT($AV$3, 4), MONTH("1 " &amp; S$6 &amp; " " &amp; LEFT($AV$3, 4)), 0 ), 'Raw Data'!$J:$J, $A116, 'Raw Data'!$O:$O,""&amp;'Raw Data'!$B$1,'Raw Data'!$D:$D,"&lt;&gt;*ithdr*",'Raw Data'!$D:$D,"&lt;&gt;*ancel*",'Raw Data'!$P:$P,"--")
+
SUMIFS('Raw Data'!$V:$V, 'Raw Data'!$AN:$AN,"&lt;=" &amp;DATE(LEFT($AV$3, 4), MONTH("1 " &amp; S$6 &amp; " " &amp; LEFT($AV$3, 4)) + 1, 0 ), 'Raw Data'!$AN:$AN,"&gt;" &amp;DATE(LEFT($AV$3, 4), MONTH("1 " &amp; S$6 &amp; " " &amp; LEFT($AV$3, 4)), 0 ), 'Raw Data'!$J:$J, $A116, 'Raw Data'!$P:$P,""&amp;'Raw Data'!$B$1,'Raw Data'!$D:$D,"&lt;&gt;*ithdr*",'Raw Data'!$D:$D,"&lt;&gt;*ancel*")</f>
        <v>0</v>
      </c>
      <c r="T126" s="73"/>
      <c r="U126" s="73"/>
      <c r="V126" s="77"/>
      <c r="W126" s="113">
        <f>SUMIFS('Raw Data'!$AA:$AA, 'Raw Data'!$AN:$AN,"&lt;=" &amp;DATE(LEFT($AV$3, 4), MONTH("1 " &amp; W$6 &amp; " " &amp; LEFT($AV$3, 4)) + 1, 0 ), 'Raw Data'!$AN:$AN,"&gt;" &amp;DATE(LEFT($AV$3, 4), MONTH("1 " &amp; W$6 &amp; " " &amp; LEFT($AV$3, 4)), 0 ), 'Raw Data'!$J:$J, $A116, 'Raw Data'!$O:$O,""&amp;'Raw Data'!$B$1,'Raw Data'!$D:$D,"&lt;&gt;*ithdr*",'Raw Data'!$D:$D,"&lt;&gt;*ancel*",'Raw Data'!$P:$P,"--")
+
SUMIFS('Raw Data'!$AA:$AA, 'Raw Data'!$AN:$AN,"&lt;=" &amp;DATE(LEFT($AV$3, 4), MONTH("1 " &amp; W$6 &amp; " " &amp; LEFT($AV$3, 4)) + 1, 0 ), 'Raw Data'!$AN:$AN,"&gt;" &amp;DATE(LEFT($AV$3, 4), MONTH("1 " &amp; W$6 &amp; " " &amp; LEFT($AV$3, 4)), 0 ), 'Raw Data'!$J:$J, $A116, 'Raw Data'!$P:$P,""&amp;'Raw Data'!$B$1,'Raw Data'!$D:$D,"&lt;&gt;*ithdr*",'Raw Data'!$D:$D,"&lt;&gt;*ancel*")
+
SUMIFS('Raw Data'!$X:$X, 'Raw Data'!$AN:$AN,"&lt;=" &amp;DATE(LEFT($AV$3, 4), MONTH("1 " &amp; W$6 &amp; " " &amp; LEFT($AV$3, 4)) + 1, 0 ), 'Raw Data'!$AN:$AN,"&gt;" &amp;DATE(LEFT($AV$3, 4), MONTH("1 " &amp; W$6 &amp; " " &amp; LEFT($AV$3, 4)), 0 ), 'Raw Data'!$J:$J, $A116, 'Raw Data'!$O:$O,""&amp;'Raw Data'!$B$1,'Raw Data'!$D:$D,"&lt;&gt;*ithdr*",'Raw Data'!$D:$D,"&lt;&gt;*ancel*",'Raw Data'!$P:$P,"--")
+
SUMIFS('Raw Data'!$X:$X, 'Raw Data'!$AN:$AN,"&lt;=" &amp;DATE(LEFT($AV$3, 4), MONTH("1 " &amp; W$6 &amp; " " &amp; LEFT($AV$3, 4)) + 1, 0 ), 'Raw Data'!$AN:$AN,"&gt;" &amp;DATE(LEFT($AV$3, 4), MONTH("1 " &amp; W$6 &amp; " " &amp; LEFT($AV$3, 4)), 0 ), 'Raw Data'!$J:$J, $A116, 'Raw Data'!$P:$P,""&amp;'Raw Data'!$B$1,'Raw Data'!$D:$D,"&lt;&gt;*ithdr*",'Raw Data'!$D:$D,"&lt;&gt;*ancel*")
+
SUMIFS('Raw Data'!$V:$V, 'Raw Data'!$AN:$AN,"&lt;=" &amp;DATE(LEFT($AV$3, 4), MONTH("1 " &amp; W$6 &amp; " " &amp; LEFT($AV$3, 4)) + 1, 0 ), 'Raw Data'!$AN:$AN,"&gt;" &amp;DATE(LEFT($AV$3, 4), MONTH("1 " &amp; W$6 &amp; " " &amp; LEFT($AV$3, 4)), 0 ), 'Raw Data'!$J:$J, $A116, 'Raw Data'!$O:$O,""&amp;'Raw Data'!$B$1,'Raw Data'!$D:$D,"&lt;&gt;*ithdr*",'Raw Data'!$D:$D,"&lt;&gt;*ancel*",'Raw Data'!$P:$P,"--")
+
SUMIFS('Raw Data'!$V:$V, 'Raw Data'!$AN:$AN,"&lt;=" &amp;DATE(LEFT($AV$3, 4), MONTH("1 " &amp; W$6 &amp; " " &amp; LEFT($AV$3, 4)) + 1, 0 ), 'Raw Data'!$AN:$AN,"&gt;" &amp;DATE(LEFT($AV$3, 4), MONTH("1 " &amp; W$6 &amp; " " &amp; LEFT($AV$3, 4)), 0 ), 'Raw Data'!$J:$J, $A116, 'Raw Data'!$P:$P,""&amp;'Raw Data'!$B$1,'Raw Data'!$D:$D,"&lt;&gt;*ithdr*",'Raw Data'!$D:$D,"&lt;&gt;*ancel*")</f>
        <v>0</v>
      </c>
      <c r="X126" s="73"/>
      <c r="Y126" s="73"/>
      <c r="Z126" s="77"/>
      <c r="AA126" s="113">
        <f>SUMIFS('Raw Data'!$AA:$AA, 'Raw Data'!$AN:$AN,"&lt;=" &amp;DATE(LEFT($AV$3, 4), MONTH("1 " &amp; AA$6 &amp; " " &amp; LEFT($AV$3, 4)) + 1, 0 ), 'Raw Data'!$AN:$AN,"&gt;" &amp;DATE(LEFT($AV$3, 4), MONTH("1 " &amp; AA$6 &amp; " " &amp; LEFT($AV$3, 4)), 0 ), 'Raw Data'!$J:$J, $A116, 'Raw Data'!$O:$O,""&amp;'Raw Data'!$B$1,'Raw Data'!$D:$D,"&lt;&gt;*ithdr*",'Raw Data'!$D:$D,"&lt;&gt;*ancel*",'Raw Data'!$P:$P,"--")
+
SUMIFS('Raw Data'!$AA:$AA, 'Raw Data'!$AN:$AN,"&lt;=" &amp;DATE(LEFT($AV$3, 4), MONTH("1 " &amp; AA$6 &amp; " " &amp; LEFT($AV$3, 4)) + 1, 0 ), 'Raw Data'!$AN:$AN,"&gt;" &amp;DATE(LEFT($AV$3, 4), MONTH("1 " &amp; AA$6 &amp; " " &amp; LEFT($AV$3, 4)), 0 ), 'Raw Data'!$J:$J, $A116, 'Raw Data'!$P:$P,""&amp;'Raw Data'!$B$1,'Raw Data'!$D:$D,"&lt;&gt;*ithdr*",'Raw Data'!$D:$D,"&lt;&gt;*ancel*")
+
SUMIFS('Raw Data'!$X:$X, 'Raw Data'!$AN:$AN,"&lt;=" &amp;DATE(LEFT($AV$3, 4), MONTH("1 " &amp; AA$6 &amp; " " &amp; LEFT($AV$3, 4)) + 1, 0 ), 'Raw Data'!$AN:$AN,"&gt;" &amp;DATE(LEFT($AV$3, 4), MONTH("1 " &amp; AA$6 &amp; " " &amp; LEFT($AV$3, 4)), 0 ), 'Raw Data'!$J:$J, $A116, 'Raw Data'!$O:$O,""&amp;'Raw Data'!$B$1,'Raw Data'!$D:$D,"&lt;&gt;*ithdr*",'Raw Data'!$D:$D,"&lt;&gt;*ancel*",'Raw Data'!$P:$P,"--")
+
SUMIFS('Raw Data'!$X:$X, 'Raw Data'!$AN:$AN,"&lt;=" &amp;DATE(LEFT($AV$3, 4), MONTH("1 " &amp; AA$6 &amp; " " &amp; LEFT($AV$3, 4)) + 1, 0 ), 'Raw Data'!$AN:$AN,"&gt;" &amp;DATE(LEFT($AV$3, 4), MONTH("1 " &amp; AA$6 &amp; " " &amp; LEFT($AV$3, 4)), 0 ), 'Raw Data'!$J:$J, $A116, 'Raw Data'!$P:$P,""&amp;'Raw Data'!$B$1,'Raw Data'!$D:$D,"&lt;&gt;*ithdr*",'Raw Data'!$D:$D,"&lt;&gt;*ancel*")
+
SUMIFS('Raw Data'!$V:$V, 'Raw Data'!$AN:$AN,"&lt;=" &amp;DATE(LEFT($AV$3, 4), MONTH("1 " &amp; AA$6 &amp; " " &amp; LEFT($AV$3, 4)) + 1, 0 ), 'Raw Data'!$AN:$AN,"&gt;" &amp;DATE(LEFT($AV$3, 4), MONTH("1 " &amp; AA$6 &amp; " " &amp; LEFT($AV$3, 4)), 0 ), 'Raw Data'!$J:$J, $A116, 'Raw Data'!$O:$O,""&amp;'Raw Data'!$B$1,'Raw Data'!$D:$D,"&lt;&gt;*ithdr*",'Raw Data'!$D:$D,"&lt;&gt;*ancel*",'Raw Data'!$P:$P,"--")
+
SUMIFS('Raw Data'!$V:$V, 'Raw Data'!$AN:$AN,"&lt;=" &amp;DATE(LEFT($AV$3, 4), MONTH("1 " &amp; AA$6 &amp; " " &amp; LEFT($AV$3, 4)) + 1, 0 ), 'Raw Data'!$AN:$AN,"&gt;" &amp;DATE(LEFT($AV$3, 4), MONTH("1 " &amp; AA$6 &amp; " " &amp; LEFT($AV$3, 4)), 0 ), 'Raw Data'!$J:$J, $A116, 'Raw Data'!$P:$P,""&amp;'Raw Data'!$B$1,'Raw Data'!$D:$D,"&lt;&gt;*ithdr*",'Raw Data'!$D:$D,"&lt;&gt;*ancel*")</f>
        <v>0</v>
      </c>
      <c r="AB126" s="73"/>
      <c r="AC126" s="73"/>
      <c r="AD126" s="77"/>
      <c r="AE126" s="113">
        <f>SUMIFS('Raw Data'!$AA:$AA, 'Raw Data'!$AN:$AN,"&lt;=" &amp;DATE(LEFT($AV$3, 4), MONTH("1 " &amp; AE$6 &amp; " " &amp; LEFT($AV$3, 4)) + 1, 0 ), 'Raw Data'!$AN:$AN,"&gt;" &amp;DATE(LEFT($AV$3, 4), MONTH("1 " &amp; AE$6 &amp; " " &amp; LEFT($AV$3, 4)), 0 ), 'Raw Data'!$J:$J, $A116, 'Raw Data'!$O:$O,""&amp;'Raw Data'!$B$1,'Raw Data'!$D:$D,"&lt;&gt;*ithdr*",'Raw Data'!$D:$D,"&lt;&gt;*ancel*",'Raw Data'!$P:$P,"--")
+
SUMIFS('Raw Data'!$AA:$AA, 'Raw Data'!$AN:$AN,"&lt;=" &amp;DATE(LEFT($AV$3, 4), MONTH("1 " &amp; AE$6 &amp; " " &amp; LEFT($AV$3, 4)) + 1, 0 ), 'Raw Data'!$AN:$AN,"&gt;" &amp;DATE(LEFT($AV$3, 4), MONTH("1 " &amp; AE$6 &amp; " " &amp; LEFT($AV$3, 4)), 0 ), 'Raw Data'!$J:$J, $A116, 'Raw Data'!$P:$P,""&amp;'Raw Data'!$B$1,'Raw Data'!$D:$D,"&lt;&gt;*ithdr*",'Raw Data'!$D:$D,"&lt;&gt;*ancel*")
+
SUMIFS('Raw Data'!$X:$X, 'Raw Data'!$AN:$AN,"&lt;=" &amp;DATE(LEFT($AV$3, 4), MONTH("1 " &amp; AE$6 &amp; " " &amp; LEFT($AV$3, 4)) + 1, 0 ), 'Raw Data'!$AN:$AN,"&gt;" &amp;DATE(LEFT($AV$3, 4), MONTH("1 " &amp; AE$6 &amp; " " &amp; LEFT($AV$3, 4)), 0 ), 'Raw Data'!$J:$J, $A116, 'Raw Data'!$O:$O,""&amp;'Raw Data'!$B$1,'Raw Data'!$D:$D,"&lt;&gt;*ithdr*",'Raw Data'!$D:$D,"&lt;&gt;*ancel*",'Raw Data'!$P:$P,"--")
+
SUMIFS('Raw Data'!$X:$X, 'Raw Data'!$AN:$AN,"&lt;=" &amp;DATE(LEFT($AV$3, 4), MONTH("1 " &amp; AE$6 &amp; " " &amp; LEFT($AV$3, 4)) + 1, 0 ), 'Raw Data'!$AN:$AN,"&gt;" &amp;DATE(LEFT($AV$3, 4), MONTH("1 " &amp; AE$6 &amp; " " &amp; LEFT($AV$3, 4)), 0 ), 'Raw Data'!$J:$J, $A116, 'Raw Data'!$P:$P,""&amp;'Raw Data'!$B$1,'Raw Data'!$D:$D,"&lt;&gt;*ithdr*",'Raw Data'!$D:$D,"&lt;&gt;*ancel*")
+
SUMIFS('Raw Data'!$V:$V, 'Raw Data'!$AN:$AN,"&lt;=" &amp;DATE(LEFT($AV$3, 4), MONTH("1 " &amp; AE$6 &amp; " " &amp; LEFT($AV$3, 4)) + 1, 0 ), 'Raw Data'!$AN:$AN,"&gt;" &amp;DATE(LEFT($AV$3, 4), MONTH("1 " &amp; AE$6 &amp; " " &amp; LEFT($AV$3, 4)), 0 ), 'Raw Data'!$J:$J, $A116, 'Raw Data'!$O:$O,""&amp;'Raw Data'!$B$1,'Raw Data'!$D:$D,"&lt;&gt;*ithdr*",'Raw Data'!$D:$D,"&lt;&gt;*ancel*",'Raw Data'!$P:$P,"--")
+
SUMIFS('Raw Data'!$V:$V, 'Raw Data'!$AN:$AN,"&lt;=" &amp;DATE(LEFT($AV$3, 4), MONTH("1 " &amp; AE$6 &amp; " " &amp; LEFT($AV$3, 4)) + 1, 0 ), 'Raw Data'!$AN:$AN,"&gt;" &amp;DATE(LEFT($AV$3, 4), MONTH("1 " &amp; AE$6 &amp; " " &amp; LEFT($AV$3, 4)), 0 ), 'Raw Data'!$J:$J, $A116, 'Raw Data'!$P:$P,""&amp;'Raw Data'!$B$1,'Raw Data'!$D:$D,"&lt;&gt;*ithdr*",'Raw Data'!$D:$D,"&lt;&gt;*ancel*")</f>
        <v>0</v>
      </c>
      <c r="AF126" s="73"/>
      <c r="AG126" s="73"/>
      <c r="AH126" s="77"/>
      <c r="AI126" s="113">
        <f>SUMIFS('Raw Data'!$AA:$AA, 'Raw Data'!$AN:$AN,"&lt;=" &amp;DATE(LEFT($AV$3, 4), MONTH("1 " &amp; AI$6 &amp; " " &amp; LEFT($AV$3, 4)) + 1, 0 ), 'Raw Data'!$AN:$AN,"&gt;" &amp;DATE(LEFT($AV$3, 4), MONTH("1 " &amp; AI$6 &amp; " " &amp; LEFT($AV$3, 4)), 0 ), 'Raw Data'!$J:$J, $A116, 'Raw Data'!$O:$O,""&amp;'Raw Data'!$B$1,'Raw Data'!$D:$D,"&lt;&gt;*ithdr*",'Raw Data'!$D:$D,"&lt;&gt;*ancel*",'Raw Data'!$P:$P,"--")
+
SUMIFS('Raw Data'!$AA:$AA, 'Raw Data'!$AN:$AN,"&lt;=" &amp;DATE(LEFT($AV$3, 4), MONTH("1 " &amp; AI$6 &amp; " " &amp; LEFT($AV$3, 4)) + 1, 0 ), 'Raw Data'!$AN:$AN,"&gt;" &amp;DATE(LEFT($AV$3, 4), MONTH("1 " &amp; AI$6 &amp; " " &amp; LEFT($AV$3, 4)), 0 ), 'Raw Data'!$J:$J, $A116, 'Raw Data'!$P:$P,""&amp;'Raw Data'!$B$1,'Raw Data'!$D:$D,"&lt;&gt;*ithdr*",'Raw Data'!$D:$D,"&lt;&gt;*ancel*")
+
SUMIFS('Raw Data'!$X:$X, 'Raw Data'!$AN:$AN,"&lt;=" &amp;DATE(LEFT($AV$3, 4), MONTH("1 " &amp; AI$6 &amp; " " &amp; LEFT($AV$3, 4)) + 1, 0 ), 'Raw Data'!$AN:$AN,"&gt;" &amp;DATE(LEFT($AV$3, 4), MONTH("1 " &amp; AI$6 &amp; " " &amp; LEFT($AV$3, 4)), 0 ), 'Raw Data'!$J:$J, $A116, 'Raw Data'!$O:$O,""&amp;'Raw Data'!$B$1,'Raw Data'!$D:$D,"&lt;&gt;*ithdr*",'Raw Data'!$D:$D,"&lt;&gt;*ancel*",'Raw Data'!$P:$P,"--")
+
SUMIFS('Raw Data'!$X:$X, 'Raw Data'!$AN:$AN,"&lt;=" &amp;DATE(LEFT($AV$3, 4), MONTH("1 " &amp; AI$6 &amp; " " &amp; LEFT($AV$3, 4)) + 1, 0 ), 'Raw Data'!$AN:$AN,"&gt;" &amp;DATE(LEFT($AV$3, 4), MONTH("1 " &amp; AI$6 &amp; " " &amp; LEFT($AV$3, 4)), 0 ), 'Raw Data'!$J:$J, $A116, 'Raw Data'!$P:$P,""&amp;'Raw Data'!$B$1,'Raw Data'!$D:$D,"&lt;&gt;*ithdr*",'Raw Data'!$D:$D,"&lt;&gt;*ancel*")
+
SUMIFS('Raw Data'!$V:$V, 'Raw Data'!$AN:$AN,"&lt;=" &amp;DATE(LEFT($AV$3, 4), MONTH("1 " &amp; AI$6 &amp; " " &amp; LEFT($AV$3, 4)) + 1, 0 ), 'Raw Data'!$AN:$AN,"&gt;" &amp;DATE(LEFT($AV$3, 4), MONTH("1 " &amp; AI$6 &amp; " " &amp; LEFT($AV$3, 4)), 0 ), 'Raw Data'!$J:$J, $A116, 'Raw Data'!$O:$O,""&amp;'Raw Data'!$B$1,'Raw Data'!$D:$D,"&lt;&gt;*ithdr*",'Raw Data'!$D:$D,"&lt;&gt;*ancel*",'Raw Data'!$P:$P,"--")
+
SUMIFS('Raw Data'!$V:$V, 'Raw Data'!$AN:$AN,"&lt;=" &amp;DATE(LEFT($AV$3, 4), MONTH("1 " &amp; AI$6 &amp; " " &amp; LEFT($AV$3, 4)) + 1, 0 ), 'Raw Data'!$AN:$AN,"&gt;" &amp;DATE(LEFT($AV$3, 4), MONTH("1 " &amp; AI$6 &amp; " " &amp; LEFT($AV$3, 4)), 0 ), 'Raw Data'!$J:$J, $A116, 'Raw Data'!$P:$P,""&amp;'Raw Data'!$B$1,'Raw Data'!$D:$D,"&lt;&gt;*ithdr*",'Raw Data'!$D:$D,"&lt;&gt;*ancel*")</f>
        <v>0</v>
      </c>
      <c r="AJ126" s="73"/>
      <c r="AK126" s="73"/>
      <c r="AL126" s="77"/>
      <c r="AM126" s="113">
        <f>SUMIFS('Raw Data'!$AA:$AA, 'Raw Data'!$AN:$AN,"&lt;=" &amp;DATE(LEFT($AV$3, 4), MONTH("1 " &amp; AM$6 &amp; " " &amp; LEFT($AV$3, 4)) + 1, 0 ), 'Raw Data'!$AN:$AN,"&gt;" &amp;DATE(LEFT($AV$3, 4), MONTH("1 " &amp; AM$6 &amp; " " &amp; LEFT($AV$3, 4)), 0 ), 'Raw Data'!$J:$J, $A116, 'Raw Data'!$O:$O,""&amp;'Raw Data'!$B$1,'Raw Data'!$D:$D,"&lt;&gt;*ithdr*",'Raw Data'!$D:$D,"&lt;&gt;*ancel*",'Raw Data'!$P:$P,"--")
+
SUMIFS('Raw Data'!$AA:$AA, 'Raw Data'!$AN:$AN,"&lt;=" &amp;DATE(LEFT($AV$3, 4), MONTH("1 " &amp; AM$6 &amp; " " &amp; LEFT($AV$3, 4)) + 1, 0 ), 'Raw Data'!$AN:$AN,"&gt;" &amp;DATE(LEFT($AV$3, 4), MONTH("1 " &amp; AM$6 &amp; " " &amp; LEFT($AV$3, 4)), 0 ), 'Raw Data'!$J:$J, $A116, 'Raw Data'!$P:$P,""&amp;'Raw Data'!$B$1,'Raw Data'!$D:$D,"&lt;&gt;*ithdr*",'Raw Data'!$D:$D,"&lt;&gt;*ancel*")
+
SUMIFS('Raw Data'!$X:$X, 'Raw Data'!$AN:$AN,"&lt;=" &amp;DATE(LEFT($AV$3, 4), MONTH("1 " &amp; AM$6 &amp; " " &amp; LEFT($AV$3, 4)) + 1, 0 ), 'Raw Data'!$AN:$AN,"&gt;" &amp;DATE(LEFT($AV$3, 4), MONTH("1 " &amp; AM$6 &amp; " " &amp; LEFT($AV$3, 4)), 0 ), 'Raw Data'!$J:$J, $A116, 'Raw Data'!$O:$O,""&amp;'Raw Data'!$B$1,'Raw Data'!$D:$D,"&lt;&gt;*ithdr*",'Raw Data'!$D:$D,"&lt;&gt;*ancel*",'Raw Data'!$P:$P,"--")
+
SUMIFS('Raw Data'!$X:$X, 'Raw Data'!$AN:$AN,"&lt;=" &amp;DATE(LEFT($AV$3, 4), MONTH("1 " &amp; AM$6 &amp; " " &amp; LEFT($AV$3, 4)) + 1, 0 ), 'Raw Data'!$AN:$AN,"&gt;" &amp;DATE(LEFT($AV$3, 4), MONTH("1 " &amp; AM$6 &amp; " " &amp; LEFT($AV$3, 4)), 0 ), 'Raw Data'!$J:$J, $A116, 'Raw Data'!$P:$P,""&amp;'Raw Data'!$B$1,'Raw Data'!$D:$D,"&lt;&gt;*ithdr*",'Raw Data'!$D:$D,"&lt;&gt;*ancel*")
+
SUMIFS('Raw Data'!$V:$V, 'Raw Data'!$AN:$AN,"&lt;=" &amp;DATE(LEFT($AV$3, 4), MONTH("1 " &amp; AM$6 &amp; " " &amp; LEFT($AV$3, 4)) + 1, 0 ), 'Raw Data'!$AN:$AN,"&gt;" &amp;DATE(LEFT($AV$3, 4), MONTH("1 " &amp; AM$6 &amp; " " &amp; LEFT($AV$3, 4)), 0 ), 'Raw Data'!$J:$J, $A116, 'Raw Data'!$O:$O,""&amp;'Raw Data'!$B$1,'Raw Data'!$D:$D,"&lt;&gt;*ithdr*",'Raw Data'!$D:$D,"&lt;&gt;*ancel*",'Raw Data'!$P:$P,"--")
+
SUMIFS('Raw Data'!$V:$V, 'Raw Data'!$AN:$AN,"&lt;=" &amp;DATE(LEFT($AV$3, 4), MONTH("1 " &amp; AM$6 &amp; " " &amp; LEFT($AV$3, 4)) + 1, 0 ), 'Raw Data'!$AN:$AN,"&gt;" &amp;DATE(LEFT($AV$3, 4), MONTH("1 " &amp; AM$6 &amp; " " &amp; LEFT($AV$3, 4)), 0 ), 'Raw Data'!$J:$J, $A116, 'Raw Data'!$P:$P,""&amp;'Raw Data'!$B$1,'Raw Data'!$D:$D,"&lt;&gt;*ithdr*",'Raw Data'!$D:$D,"&lt;&gt;*ancel*")</f>
        <v>0</v>
      </c>
      <c r="AN126" s="73"/>
      <c r="AO126" s="73"/>
      <c r="AP126" s="77"/>
      <c r="AQ126" s="113">
        <f>SUMIFS('Raw Data'!$AA:$AA, 'Raw Data'!$AN:$AN,"&lt;=" &amp;DATE(LEFT($AV$3, 4), MONTH("1 " &amp; AQ$6 &amp; " " &amp; LEFT($AV$3, 4)) + 1, 0 ), 'Raw Data'!$AN:$AN,"&gt;" &amp;DATE(LEFT($AV$3, 4), MONTH("1 " &amp; AQ$6 &amp; " " &amp; LEFT($AV$3, 4)), 0 ), 'Raw Data'!$J:$J, $A116, 'Raw Data'!$O:$O,""&amp;'Raw Data'!$B$1,'Raw Data'!$D:$D,"&lt;&gt;*ithdr*",'Raw Data'!$D:$D,"&lt;&gt;*ancel*",'Raw Data'!$P:$P,"--")
+
SUMIFS('Raw Data'!$AA:$AA, 'Raw Data'!$AN:$AN,"&lt;=" &amp;DATE(LEFT($AV$3, 4), MONTH("1 " &amp; AQ$6 &amp; " " &amp; LEFT($AV$3, 4)) + 1, 0 ), 'Raw Data'!$AN:$AN,"&gt;" &amp;DATE(LEFT($AV$3, 4), MONTH("1 " &amp; AQ$6 &amp; " " &amp; LEFT($AV$3, 4)), 0 ), 'Raw Data'!$J:$J, $A116, 'Raw Data'!$P:$P,""&amp;'Raw Data'!$B$1,'Raw Data'!$D:$D,"&lt;&gt;*ithdr*",'Raw Data'!$D:$D,"&lt;&gt;*ancel*")
+
SUMIFS('Raw Data'!$X:$X, 'Raw Data'!$AN:$AN,"&lt;=" &amp;DATE(LEFT($AV$3, 4), MONTH("1 " &amp; AQ$6 &amp; " " &amp; LEFT($AV$3, 4)) + 1, 0 ), 'Raw Data'!$AN:$AN,"&gt;" &amp;DATE(LEFT($AV$3, 4), MONTH("1 " &amp; AQ$6 &amp; " " &amp; LEFT($AV$3, 4)), 0 ), 'Raw Data'!$J:$J, $A116, 'Raw Data'!$O:$O,""&amp;'Raw Data'!$B$1,'Raw Data'!$D:$D,"&lt;&gt;*ithdr*",'Raw Data'!$D:$D,"&lt;&gt;*ancel*",'Raw Data'!$P:$P,"--")
+
SUMIFS('Raw Data'!$X:$X, 'Raw Data'!$AN:$AN,"&lt;=" &amp;DATE(LEFT($AV$3, 4), MONTH("1 " &amp; AQ$6 &amp; " " &amp; LEFT($AV$3, 4)) + 1, 0 ), 'Raw Data'!$AN:$AN,"&gt;" &amp;DATE(LEFT($AV$3, 4), MONTH("1 " &amp; AQ$6 &amp; " " &amp; LEFT($AV$3, 4)), 0 ), 'Raw Data'!$J:$J, $A116, 'Raw Data'!$P:$P,""&amp;'Raw Data'!$B$1,'Raw Data'!$D:$D,"&lt;&gt;*ithdr*",'Raw Data'!$D:$D,"&lt;&gt;*ancel*")
+
SUMIFS('Raw Data'!$V:$V, 'Raw Data'!$AN:$AN,"&lt;=" &amp;DATE(LEFT($AV$3, 4), MONTH("1 " &amp; AQ$6 &amp; " " &amp; LEFT($AV$3, 4)) + 1, 0 ), 'Raw Data'!$AN:$AN,"&gt;" &amp;DATE(LEFT($AV$3, 4), MONTH("1 " &amp; AQ$6 &amp; " " &amp; LEFT($AV$3, 4)), 0 ), 'Raw Data'!$J:$J, $A116, 'Raw Data'!$O:$O,""&amp;'Raw Data'!$B$1,'Raw Data'!$D:$D,"&lt;&gt;*ithdr*",'Raw Data'!$D:$D,"&lt;&gt;*ancel*",'Raw Data'!$P:$P,"--")
+
SUMIFS('Raw Data'!$V:$V, 'Raw Data'!$AN:$AN,"&lt;=" &amp;DATE(LEFT($AV$3, 4), MONTH("1 " &amp; AQ$6 &amp; " " &amp; LEFT($AV$3, 4)) + 1, 0 ), 'Raw Data'!$AN:$AN,"&gt;" &amp;DATE(LEFT($AV$3, 4), MONTH("1 " &amp; AQ$6 &amp; " " &amp; LEFT($AV$3, 4)), 0 ), 'Raw Data'!$J:$J, $A116, 'Raw Data'!$P:$P,""&amp;'Raw Data'!$B$1,'Raw Data'!$D:$D,"&lt;&gt;*ithdr*",'Raw Data'!$D:$D,"&lt;&gt;*ancel*")</f>
        <v>0</v>
      </c>
      <c r="AR126" s="73"/>
      <c r="AS126" s="73"/>
      <c r="AT126" s="77"/>
      <c r="AU126" s="113">
        <f>SUMIFS('Raw Data'!$AA:$AA, 'Raw Data'!$AN:$AN,"&lt;=" &amp;DATE(MID($AV$3, 15, 4), MONTH("1 " &amp; AU$6 &amp; " " &amp; MID($AV$3, 15, 4)) + 1, 0 ), 'Raw Data'!$AN:$AN,"&gt;" &amp;DATE(MID($AV$3, 15, 4), MONTH("1 " &amp; AU$6 &amp; " " &amp; MID($AV$3, 15, 4)), 0 ), 'Raw Data'!$J:$J, $A116, 'Raw Data'!$O:$O,""&amp;'Raw Data'!$B$1,'Raw Data'!$D:$D,"&lt;&gt;*ithdr*",'Raw Data'!$D:$D,"&lt;&gt;*ancel*",'Raw Data'!$P:$P,"--")
+
SUMIFS('Raw Data'!$AA:$AA, 'Raw Data'!$AN:$AN,"&lt;=" &amp;DATE(MID($AV$3, 15, 4), MONTH("1 " &amp; AU$6 &amp; " " &amp; MID($AV$3, 15, 4)) + 1, 0 ), 'Raw Data'!$AN:$AN,"&gt;" &amp;DATE(MID($AV$3, 15, 4), MONTH("1 " &amp; AU$6 &amp; " " &amp; MID($AV$3, 15, 4)), 0 ), 'Raw Data'!$J:$J, $A116, 'Raw Data'!$P:$P,""&amp;'Raw Data'!$B$1,'Raw Data'!$D:$D,"&lt;&gt;*ithdr*",'Raw Data'!$D:$D,"&lt;&gt;*ancel*")
+
SUMIFS('Raw Data'!$X:$X, 'Raw Data'!$AN:$AN,"&lt;=" &amp;DATE(MID($AV$3, 15, 4), MONTH("1 " &amp; AU$6 &amp; " " &amp; MID($AV$3, 15, 4)) + 1, 0 ), 'Raw Data'!$AN:$AN,"&gt;" &amp;DATE(MID($AV$3, 15, 4), MONTH("1 " &amp; AU$6 &amp; " " &amp; MID($AV$3, 15, 4)), 0 ), 'Raw Data'!$J:$J, $A116, 'Raw Data'!$O:$O,""&amp;'Raw Data'!$B$1,'Raw Data'!$D:$D,"&lt;&gt;*ithdr*",'Raw Data'!$D:$D,"&lt;&gt;*ancel*",'Raw Data'!$P:$P,"--")
+
SUMIFS('Raw Data'!$X:$X, 'Raw Data'!$AN:$AN,"&lt;=" &amp;DATE(MID($AV$3, 15, 4), MONTH("1 " &amp; AU$6 &amp; " " &amp; MID($AV$3, 15, 4)) + 1, 0 ), 'Raw Data'!$AN:$AN,"&gt;" &amp;DATE(MID($AV$3, 15, 4), MONTH("1 " &amp; AU$6 &amp; " " &amp; MID($AV$3, 15, 4)), 0 ), 'Raw Data'!$J:$J, $A116, 'Raw Data'!$P:$P,""&amp;'Raw Data'!$B$1,'Raw Data'!$D:$D,"&lt;&gt;*ithdr*",'Raw Data'!$D:$D,"&lt;&gt;*ancel*")
+
SUMIFS('Raw Data'!$V:$V, 'Raw Data'!$AN:$AN,"&lt;=" &amp;DATE(MID($AV$3, 15, 4), MONTH("1 " &amp; AU$6 &amp; " " &amp; MID($AV$3, 15, 4)) + 1, 0 ), 'Raw Data'!$AN:$AN,"&gt;" &amp;DATE(MID($AV$3, 15, 4), MONTH("1 " &amp; AU$6 &amp; " " &amp; MID($AV$3, 15, 4)), 0 ), 'Raw Data'!$J:$J, $A116, 'Raw Data'!$O:$O,""&amp;'Raw Data'!$B$1,'Raw Data'!$D:$D,"&lt;&gt;*ithdr*",'Raw Data'!$D:$D,"&lt;&gt;*ancel*",'Raw Data'!$P:$P,"--")
+
SUMIFS('Raw Data'!$V:$V, 'Raw Data'!$AN:$AN,"&lt;=" &amp;DATE(MID($AV$3, 15, 4), MONTH("1 " &amp; AU$6 &amp; " " &amp; MID($AV$3, 15, 4)) + 1, 0 ), 'Raw Data'!$AN:$AN,"&gt;" &amp;DATE(MID($AV$3, 15, 4), MONTH("1 " &amp; AU$6 &amp; " " &amp; MID($AV$3, 15, 4)), 0 ), 'Raw Data'!$J:$J, $A116, 'Raw Data'!$P:$P,""&amp;'Raw Data'!$B$1,'Raw Data'!$D:$D,"&lt;&gt;*ithdr*",'Raw Data'!$D:$D,"&lt;&gt;*ancel*")</f>
        <v>0</v>
      </c>
      <c r="AV126" s="73"/>
      <c r="AW126" s="73"/>
      <c r="AX126" s="77"/>
      <c r="AY126" s="113">
        <f>SUMIFS('Raw Data'!$AA:$AA, 'Raw Data'!$AN:$AN,"&lt;=" &amp;DATE(MID($AV$3, 15, 4), MONTH("1 " &amp; AY$6 &amp; " " &amp; MID($AV$3, 15, 4)) + 1, 0 ), 'Raw Data'!$AN:$AN,"&gt;" &amp;DATE(MID($AV$3, 15, 4), MONTH("1 " &amp; AY$6 &amp; " " &amp; MID($AV$3, 15, 4)), 0 ), 'Raw Data'!$J:$J, $A116, 'Raw Data'!$O:$O,""&amp;'Raw Data'!$B$1,'Raw Data'!$D:$D,"&lt;&gt;*ithdr*",'Raw Data'!$D:$D,"&lt;&gt;*ancel*",'Raw Data'!$P:$P,"--")
+
SUMIFS('Raw Data'!$AA:$AA, 'Raw Data'!$AN:$AN,"&lt;=" &amp;DATE(MID($AV$3, 15, 4), MONTH("1 " &amp; AY$6 &amp; " " &amp; MID($AV$3, 15, 4)) + 1, 0 ), 'Raw Data'!$AN:$AN,"&gt;" &amp;DATE(MID($AV$3, 15, 4), MONTH("1 " &amp; AY$6 &amp; " " &amp; MID($AV$3, 15, 4)), 0 ), 'Raw Data'!$J:$J, $A116, 'Raw Data'!$P:$P,""&amp;'Raw Data'!$B$1,'Raw Data'!$D:$D,"&lt;&gt;*ithdr*",'Raw Data'!$D:$D,"&lt;&gt;*ancel*")
+
SUMIFS('Raw Data'!$X:$X, 'Raw Data'!$AN:$AN,"&lt;=" &amp;DATE(MID($AV$3, 15, 4), MONTH("1 " &amp; AY$6 &amp; " " &amp; MID($AV$3, 15, 4)) + 1, 0 ), 'Raw Data'!$AN:$AN,"&gt;" &amp;DATE(MID($AV$3, 15, 4), MONTH("1 " &amp; AY$6 &amp; " " &amp; MID($AV$3, 15, 4)), 0 ), 'Raw Data'!$J:$J, $A116, 'Raw Data'!$O:$O,""&amp;'Raw Data'!$B$1,'Raw Data'!$D:$D,"&lt;&gt;*ithdr*",'Raw Data'!$D:$D,"&lt;&gt;*ancel*",'Raw Data'!$P:$P,"--")
+
SUMIFS('Raw Data'!$X:$X, 'Raw Data'!$AN:$AN,"&lt;=" &amp;DATE(MID($AV$3, 15, 4), MONTH("1 " &amp; AY$6 &amp; " " &amp; MID($AV$3, 15, 4)) + 1, 0 ), 'Raw Data'!$AN:$AN,"&gt;" &amp;DATE(MID($AV$3, 15, 4), MONTH("1 " &amp; AY$6 &amp; " " &amp; MID($AV$3, 15, 4)), 0 ), 'Raw Data'!$J:$J, $A116, 'Raw Data'!$P:$P,""&amp;'Raw Data'!$B$1,'Raw Data'!$D:$D,"&lt;&gt;*ithdr*",'Raw Data'!$D:$D,"&lt;&gt;*ancel*")
+
SUMIFS('Raw Data'!$V:$V, 'Raw Data'!$AN:$AN,"&lt;=" &amp;DATE(MID($AV$3, 15, 4), MONTH("1 " &amp; AY$6 &amp; " " &amp; MID($AV$3, 15, 4)) + 1, 0 ), 'Raw Data'!$AN:$AN,"&gt;" &amp;DATE(MID($AV$3, 15, 4), MONTH("1 " &amp; AY$6 &amp; " " &amp; MID($AV$3, 15, 4)), 0 ), 'Raw Data'!$J:$J, $A116, 'Raw Data'!$O:$O,""&amp;'Raw Data'!$B$1,'Raw Data'!$D:$D,"&lt;&gt;*ithdr*",'Raw Data'!$D:$D,"&lt;&gt;*ancel*",'Raw Data'!$P:$P,"--")
+
SUMIFS('Raw Data'!$V:$V, 'Raw Data'!$AN:$AN,"&lt;=" &amp;DATE(MID($AV$3, 15, 4), MONTH("1 " &amp; AY$6 &amp; " " &amp; MID($AV$3, 15, 4)) + 1, 0 ), 'Raw Data'!$AN:$AN,"&gt;" &amp;DATE(MID($AV$3, 15, 4), MONTH("1 " &amp; AY$6 &amp; " " &amp; MID($AV$3, 15, 4)), 0 ), 'Raw Data'!$J:$J, $A116, 'Raw Data'!$P:$P,""&amp;'Raw Data'!$B$1,'Raw Data'!$D:$D,"&lt;&gt;*ithdr*",'Raw Data'!$D:$D,"&lt;&gt;*ancel*")</f>
        <v>0</v>
      </c>
      <c r="AZ126" s="73"/>
      <c r="BA126" s="73"/>
      <c r="BB126" s="77"/>
      <c r="BC126" s="113">
        <f>SUMIFS('Raw Data'!$AA:$AA, 'Raw Data'!$AN:$AN,"&lt;=" &amp;DATE(MID($AV$3, 15, 4), MONTH("1 " &amp; BC$6 &amp; " " &amp; MID($AV$3, 15, 4)) + 1, 0 ), 'Raw Data'!$AN:$AN,"&gt;" &amp;DATE(MID($AV$3, 15, 4), MONTH("1 " &amp; BC$6 &amp; " " &amp; MID($AV$3, 15, 4)), 0 ), 'Raw Data'!$J:$J, $A116, 'Raw Data'!$O:$O,""&amp;'Raw Data'!$B$1,'Raw Data'!$D:$D,"&lt;&gt;*ithdr*",'Raw Data'!$D:$D,"&lt;&gt;*ancel*",'Raw Data'!$P:$P,"--")
+
SUMIFS('Raw Data'!$AA:$AA, 'Raw Data'!$AN:$AN,"&lt;=" &amp;DATE(MID($AV$3, 15, 4), MONTH("1 " &amp; BC$6 &amp; " " &amp; MID($AV$3, 15, 4)) + 1, 0 ), 'Raw Data'!$AN:$AN,"&gt;" &amp;DATE(MID($AV$3, 15, 4), MONTH("1 " &amp; BC$6 &amp; " " &amp; MID($AV$3, 15, 4)), 0 ), 'Raw Data'!$J:$J, $A116, 'Raw Data'!$P:$P,""&amp;'Raw Data'!$B$1,'Raw Data'!$D:$D,"&lt;&gt;*ithdr*",'Raw Data'!$D:$D,"&lt;&gt;*ancel*")
+
SUMIFS('Raw Data'!$X:$X, 'Raw Data'!$AN:$AN,"&lt;=" &amp;DATE(MID($AV$3, 15, 4), MONTH("1 " &amp; BC$6 &amp; " " &amp; MID($AV$3, 15, 4)) + 1, 0 ), 'Raw Data'!$AN:$AN,"&gt;" &amp;DATE(MID($AV$3, 15, 4), MONTH("1 " &amp; BC$6 &amp; " " &amp; MID($AV$3, 15, 4)), 0 ), 'Raw Data'!$J:$J, $A116, 'Raw Data'!$O:$O,""&amp;'Raw Data'!$B$1,'Raw Data'!$D:$D,"&lt;&gt;*ithdr*",'Raw Data'!$D:$D,"&lt;&gt;*ancel*",'Raw Data'!$P:$P,"--")
+
SUMIFS('Raw Data'!$X:$X, 'Raw Data'!$AN:$AN,"&lt;=" &amp;DATE(MID($AV$3, 15, 4), MONTH("1 " &amp; BC$6 &amp; " " &amp; MID($AV$3, 15, 4)) + 1, 0 ), 'Raw Data'!$AN:$AN,"&gt;" &amp;DATE(MID($AV$3, 15, 4), MONTH("1 " &amp; BC$6 &amp; " " &amp; MID($AV$3, 15, 4)), 0 ), 'Raw Data'!$J:$J, $A116, 'Raw Data'!$P:$P,""&amp;'Raw Data'!$B$1,'Raw Data'!$D:$D,"&lt;&gt;*ithdr*",'Raw Data'!$D:$D,"&lt;&gt;*ancel*")
+
SUMIFS('Raw Data'!$V:$V, 'Raw Data'!$AN:$AN,"&lt;=" &amp;DATE(MID($AV$3, 15, 4), MONTH("1 " &amp; BC$6 &amp; " " &amp; MID($AV$3, 15, 4)) + 1, 0 ), 'Raw Data'!$AN:$AN,"&gt;" &amp;DATE(MID($AV$3, 15, 4), MONTH("1 " &amp; BC$6 &amp; " " &amp; MID($AV$3, 15, 4)), 0 ), 'Raw Data'!$J:$J, $A116, 'Raw Data'!$O:$O,""&amp;'Raw Data'!$B$1,'Raw Data'!$D:$D,"&lt;&gt;*ithdr*",'Raw Data'!$D:$D,"&lt;&gt;*ancel*",'Raw Data'!$P:$P,"--")
+
SUMIFS('Raw Data'!$V:$V, 'Raw Data'!$AN:$AN,"&lt;=" &amp;DATE(MID($AV$3, 15, 4), MONTH("1 " &amp; BC$6 &amp; " " &amp; MID($AV$3, 15, 4)) + 1, 0 ), 'Raw Data'!$AN:$AN,"&gt;" &amp;DATE(MID($AV$3, 15, 4), MONTH("1 " &amp; BC$6 &amp; " " &amp; MID($AV$3, 15, 4)), 0 ), 'Raw Data'!$J:$J, $A116, 'Raw Data'!$P:$P,""&amp;'Raw Data'!$B$1,'Raw Data'!$D:$D,"&lt;&gt;*ithdr*",'Raw Data'!$D:$D,"&lt;&gt;*ancel*")</f>
        <v>0</v>
      </c>
      <c r="BD126" s="73"/>
      <c r="BE126" s="73"/>
      <c r="BF126" s="77"/>
    </row>
    <row r="127" ht="12.75" customHeight="1">
      <c r="A127" s="75" t="s">
        <v>205</v>
      </c>
      <c r="B127" s="73"/>
      <c r="C127" s="73"/>
      <c r="D127" s="73"/>
      <c r="E127" s="73"/>
      <c r="F127" s="73"/>
      <c r="G127" s="73"/>
      <c r="H127" s="73"/>
      <c r="I127" s="73"/>
      <c r="J127" s="77"/>
      <c r="K127" s="94">
        <f>SUMIFS('Raw Data'!$AI:$AI, 'Raw Data'!$AN:$AN,"&lt;=" &amp;DATE(LEFT($AV$3, 4), MONTH("1 " &amp; K$6 &amp; " " &amp; LEFT($AV$3, 4)) + 1, 0 ), 'Raw Data'!$AN:$AN,"&gt;" &amp;DATE(LEFT($AV$3, 4), MONTH("1 " &amp; K$6 &amp; " " &amp; LEFT($AV$3, 4)), 0 ), 'Raw Data'!$J:$J, $A116, 'Raw Data'!$O:$O,""&amp;'Raw Data'!$B$1,'Raw Data'!$D:$D,"&lt;&gt;*ithdr*",'Raw Data'!$D:$D,"&lt;&gt;*ancel*",'Raw Data'!$P:$P,"--")
+
SUMIFS('Raw Data'!$AI:$AI, 'Raw Data'!$AN:$AN,"&lt;=" &amp;DATE(LEFT($AV$3, 4), MONTH("1 " &amp; K$6 &amp; " " &amp; LEFT($AV$3, 4)) + 1, 0 ), 'Raw Data'!$AN:$AN,"&gt;" &amp;DATE(LEFT($AV$3, 4), MONTH("1 " &amp; K$6 &amp; " " &amp; LEFT($AV$3, 4)), 0 ), 'Raw Data'!$J:$J, $A116, 'Raw Data'!$P:$P,""&amp;'Raw Data'!$B$1,'Raw Data'!$D:$D,"&lt;&gt;*ithdr*",'Raw Data'!$D:$D,"&lt;&gt;*ancel*")</f>
        <v>0</v>
      </c>
      <c r="L127" s="73"/>
      <c r="M127" s="73"/>
      <c r="N127" s="77"/>
      <c r="O127" s="94">
        <f>SUMIFS('Raw Data'!$AI:$AI, 'Raw Data'!$AN:$AN,"&lt;=" &amp;DATE(LEFT($AV$3, 4), MONTH("1 " &amp; O$6 &amp; " " &amp; LEFT($AV$3, 4)) + 1, 0 ), 'Raw Data'!$AN:$AN,"&gt;" &amp;DATE(LEFT($AV$3, 4), MONTH("1 " &amp; O$6 &amp; " " &amp; LEFT($AV$3, 4)), 0 ), 'Raw Data'!$J:$J, $A116, 'Raw Data'!$O:$O,""&amp;'Raw Data'!$B$1,'Raw Data'!$D:$D,"&lt;&gt;*ithdr*",'Raw Data'!$D:$D,"&lt;&gt;*ancel*",'Raw Data'!$P:$P,"--")
+
SUMIFS('Raw Data'!$AI:$AI, 'Raw Data'!$AN:$AN,"&lt;=" &amp;DATE(LEFT($AV$3, 4), MONTH("1 " &amp; O$6 &amp; " " &amp; LEFT($AV$3, 4)) + 1, 0 ), 'Raw Data'!$AN:$AN,"&gt;" &amp;DATE(LEFT($AV$3, 4), MONTH("1 " &amp; O$6 &amp; " " &amp; LEFT($AV$3, 4)), 0 ), 'Raw Data'!$J:$J, $A116, 'Raw Data'!$P:$P,""&amp;'Raw Data'!$B$1,'Raw Data'!$D:$D,"&lt;&gt;*ithdr*",'Raw Data'!$D:$D,"&lt;&gt;*ancel*")</f>
        <v>0</v>
      </c>
      <c r="P127" s="73"/>
      <c r="Q127" s="73"/>
      <c r="R127" s="77"/>
      <c r="S127" s="94">
        <f>SUMIFS('Raw Data'!$AI:$AI, 'Raw Data'!$AN:$AN,"&lt;=" &amp;DATE(LEFT($AV$3, 4), MONTH("1 " &amp; S$6 &amp; " " &amp; LEFT($AV$3, 4)) + 1, 0 ), 'Raw Data'!$AN:$AN,"&gt;" &amp;DATE(LEFT($AV$3, 4), MONTH("1 " &amp; S$6 &amp; " " &amp; LEFT($AV$3, 4)), 0 ), 'Raw Data'!$J:$J, $A116, 'Raw Data'!$O:$O,""&amp;'Raw Data'!$B$1,'Raw Data'!$D:$D,"&lt;&gt;*ithdr*",'Raw Data'!$D:$D,"&lt;&gt;*ancel*",'Raw Data'!$P:$P,"--")
+
SUMIFS('Raw Data'!$AI:$AI, 'Raw Data'!$AN:$AN,"&lt;=" &amp;DATE(LEFT($AV$3, 4), MONTH("1 " &amp; S$6 &amp; " " &amp; LEFT($AV$3, 4)) + 1, 0 ), 'Raw Data'!$AN:$AN,"&gt;" &amp;DATE(LEFT($AV$3, 4), MONTH("1 " &amp; S$6 &amp; " " &amp; LEFT($AV$3, 4)), 0 ), 'Raw Data'!$J:$J, $A116, 'Raw Data'!$P:$P,""&amp;'Raw Data'!$B$1,'Raw Data'!$D:$D,"&lt;&gt;*ithdr*",'Raw Data'!$D:$D,"&lt;&gt;*ancel*")</f>
        <v>0</v>
      </c>
      <c r="T127" s="73"/>
      <c r="U127" s="73"/>
      <c r="V127" s="77"/>
      <c r="W127" s="94">
        <f>SUMIFS('Raw Data'!$AI:$AI, 'Raw Data'!$AN:$AN,"&lt;=" &amp;DATE(LEFT($AV$3, 4), MONTH("1 " &amp; W$6 &amp; " " &amp; LEFT($AV$3, 4)) + 1, 0 ), 'Raw Data'!$AN:$AN,"&gt;" &amp;DATE(LEFT($AV$3, 4), MONTH("1 " &amp; W$6 &amp; " " &amp; LEFT($AV$3, 4)), 0 ), 'Raw Data'!$J:$J, $A116, 'Raw Data'!$O:$O,""&amp;'Raw Data'!$B$1,'Raw Data'!$D:$D,"&lt;&gt;*ithdr*",'Raw Data'!$D:$D,"&lt;&gt;*ancel*",'Raw Data'!$P:$P,"--")
+
SUMIFS('Raw Data'!$AI:$AI, 'Raw Data'!$AN:$AN,"&lt;=" &amp;DATE(LEFT($AV$3, 4), MONTH("1 " &amp; W$6 &amp; " " &amp; LEFT($AV$3, 4)) + 1, 0 ), 'Raw Data'!$AN:$AN,"&gt;" &amp;DATE(LEFT($AV$3, 4), MONTH("1 " &amp; W$6 &amp; " " &amp; LEFT($AV$3, 4)), 0 ), 'Raw Data'!$J:$J, $A116, 'Raw Data'!$P:$P,""&amp;'Raw Data'!$B$1,'Raw Data'!$D:$D,"&lt;&gt;*ithdr*",'Raw Data'!$D:$D,"&lt;&gt;*ancel*")</f>
        <v>0</v>
      </c>
      <c r="X127" s="73"/>
      <c r="Y127" s="73"/>
      <c r="Z127" s="77"/>
      <c r="AA127" s="94">
        <f>SUMIFS('Raw Data'!$AI:$AI, 'Raw Data'!$AN:$AN,"&lt;=" &amp;DATE(LEFT($AV$3, 4), MONTH("1 " &amp; AA$6 &amp; " " &amp; LEFT($AV$3, 4)) + 1, 0 ), 'Raw Data'!$AN:$AN,"&gt;" &amp;DATE(LEFT($AV$3, 4), MONTH("1 " &amp; AA$6 &amp; " " &amp; LEFT($AV$3, 4)), 0 ), 'Raw Data'!$J:$J, $A116, 'Raw Data'!$O:$O,""&amp;'Raw Data'!$B$1,'Raw Data'!$D:$D,"&lt;&gt;*ithdr*",'Raw Data'!$D:$D,"&lt;&gt;*ancel*",'Raw Data'!$P:$P,"--")
+
SUMIFS('Raw Data'!$AI:$AI, 'Raw Data'!$AN:$AN,"&lt;=" &amp;DATE(LEFT($AV$3, 4), MONTH("1 " &amp; AA$6 &amp; " " &amp; LEFT($AV$3, 4)) + 1, 0 ), 'Raw Data'!$AN:$AN,"&gt;" &amp;DATE(LEFT($AV$3, 4), MONTH("1 " &amp; AA$6 &amp; " " &amp; LEFT($AV$3, 4)), 0 ), 'Raw Data'!$J:$J, $A116, 'Raw Data'!$P:$P,""&amp;'Raw Data'!$B$1,'Raw Data'!$D:$D,"&lt;&gt;*ithdr*",'Raw Data'!$D:$D,"&lt;&gt;*ancel*")</f>
        <v>0</v>
      </c>
      <c r="AB127" s="73"/>
      <c r="AC127" s="73"/>
      <c r="AD127" s="77"/>
      <c r="AE127" s="94">
        <f>SUMIFS('Raw Data'!$AI:$AI, 'Raw Data'!$AN:$AN,"&lt;=" &amp;DATE(LEFT($AV$3, 4), MONTH("1 " &amp; AE$6 &amp; " " &amp; LEFT($AV$3, 4)) + 1, 0 ), 'Raw Data'!$AN:$AN,"&gt;" &amp;DATE(LEFT($AV$3, 4), MONTH("1 " &amp; AE$6 &amp; " " &amp; LEFT($AV$3, 4)), 0 ), 'Raw Data'!$J:$J, $A116, 'Raw Data'!$O:$O,""&amp;'Raw Data'!$B$1,'Raw Data'!$D:$D,"&lt;&gt;*ithdr*",'Raw Data'!$D:$D,"&lt;&gt;*ancel*",'Raw Data'!$P:$P,"--")
+
SUMIFS('Raw Data'!$AI:$AI, 'Raw Data'!$AN:$AN,"&lt;=" &amp;DATE(LEFT($AV$3, 4), MONTH("1 " &amp; AE$6 &amp; " " &amp; LEFT($AV$3, 4)) + 1, 0 ), 'Raw Data'!$AN:$AN,"&gt;" &amp;DATE(LEFT($AV$3, 4), MONTH("1 " &amp; AE$6 &amp; " " &amp; LEFT($AV$3, 4)), 0 ), 'Raw Data'!$J:$J, $A116, 'Raw Data'!$P:$P,""&amp;'Raw Data'!$B$1,'Raw Data'!$D:$D,"&lt;&gt;*ithdr*",'Raw Data'!$D:$D,"&lt;&gt;*ancel*")</f>
        <v>0</v>
      </c>
      <c r="AF127" s="73"/>
      <c r="AG127" s="73"/>
      <c r="AH127" s="77"/>
      <c r="AI127" s="94">
        <f>SUMIFS('Raw Data'!$AI:$AI, 'Raw Data'!$AN:$AN,"&lt;=" &amp;DATE(LEFT($AV$3, 4), MONTH("1 " &amp; AI$6 &amp; " " &amp; LEFT($AV$3, 4)) + 1, 0 ), 'Raw Data'!$AN:$AN,"&gt;" &amp;DATE(LEFT($AV$3, 4), MONTH("1 " &amp; AI$6 &amp; " " &amp; LEFT($AV$3, 4)), 0 ), 'Raw Data'!$J:$J, $A116, 'Raw Data'!$O:$O,""&amp;'Raw Data'!$B$1,'Raw Data'!$D:$D,"&lt;&gt;*ithdr*",'Raw Data'!$D:$D,"&lt;&gt;*ancel*",'Raw Data'!$P:$P,"--")
+
SUMIFS('Raw Data'!$AI:$AI, 'Raw Data'!$AN:$AN,"&lt;=" &amp;DATE(LEFT($AV$3, 4), MONTH("1 " &amp; AI$6 &amp; " " &amp; LEFT($AV$3, 4)) + 1, 0 ), 'Raw Data'!$AN:$AN,"&gt;" &amp;DATE(LEFT($AV$3, 4), MONTH("1 " &amp; AI$6 &amp; " " &amp; LEFT($AV$3, 4)), 0 ), 'Raw Data'!$J:$J, $A116, 'Raw Data'!$P:$P,""&amp;'Raw Data'!$B$1,'Raw Data'!$D:$D,"&lt;&gt;*ithdr*",'Raw Data'!$D:$D,"&lt;&gt;*ancel*")</f>
        <v>0</v>
      </c>
      <c r="AJ127" s="73"/>
      <c r="AK127" s="73"/>
      <c r="AL127" s="77"/>
      <c r="AM127" s="94">
        <f>SUMIFS('Raw Data'!$AI:$AI, 'Raw Data'!$AN:$AN,"&lt;=" &amp;DATE(LEFT($AV$3, 4), MONTH("1 " &amp; AM$6 &amp; " " &amp; LEFT($AV$3, 4)) + 1, 0 ), 'Raw Data'!$AN:$AN,"&gt;" &amp;DATE(LEFT($AV$3, 4), MONTH("1 " &amp; AM$6 &amp; " " &amp; LEFT($AV$3, 4)), 0 ), 'Raw Data'!$J:$J, $A116, 'Raw Data'!$O:$O,""&amp;'Raw Data'!$B$1,'Raw Data'!$D:$D,"&lt;&gt;*ithdr*",'Raw Data'!$D:$D,"&lt;&gt;*ancel*",'Raw Data'!$P:$P,"--")
+
SUMIFS('Raw Data'!$AI:$AI, 'Raw Data'!$AN:$AN,"&lt;=" &amp;DATE(LEFT($AV$3, 4), MONTH("1 " &amp; AM$6 &amp; " " &amp; LEFT($AV$3, 4)) + 1, 0 ), 'Raw Data'!$AN:$AN,"&gt;" &amp;DATE(LEFT($AV$3, 4), MONTH("1 " &amp; AM$6 &amp; " " &amp; LEFT($AV$3, 4)), 0 ), 'Raw Data'!$J:$J, $A116, 'Raw Data'!$P:$P,""&amp;'Raw Data'!$B$1,'Raw Data'!$D:$D,"&lt;&gt;*ithdr*",'Raw Data'!$D:$D,"&lt;&gt;*ancel*")</f>
        <v>0</v>
      </c>
      <c r="AN127" s="73"/>
      <c r="AO127" s="73"/>
      <c r="AP127" s="77"/>
      <c r="AQ127" s="94">
        <f>SUMIFS('Raw Data'!$AI:$AI, 'Raw Data'!$AN:$AN,"&lt;=" &amp;DATE(LEFT($AV$3, 4), MONTH("1 " &amp; AQ$6 &amp; " " &amp; LEFT($AV$3, 4)) + 1, 0 ), 'Raw Data'!$AN:$AN,"&gt;" &amp;DATE(LEFT($AV$3, 4), MONTH("1 " &amp; AQ$6 &amp; " " &amp; LEFT($AV$3, 4)), 0 ), 'Raw Data'!$J:$J, $A116, 'Raw Data'!$O:$O,""&amp;'Raw Data'!$B$1,'Raw Data'!$D:$D,"&lt;&gt;*ithdr*",'Raw Data'!$D:$D,"&lt;&gt;*ancel*",'Raw Data'!$P:$P,"--")
+
SUMIFS('Raw Data'!$AI:$AI, 'Raw Data'!$AN:$AN,"&lt;=" &amp;DATE(LEFT($AV$3, 4), MONTH("1 " &amp; AQ$6 &amp; " " &amp; LEFT($AV$3, 4)) + 1, 0 ), 'Raw Data'!$AN:$AN,"&gt;" &amp;DATE(LEFT($AV$3, 4), MONTH("1 " &amp; AQ$6 &amp; " " &amp; LEFT($AV$3, 4)), 0 ), 'Raw Data'!$J:$J, $A116, 'Raw Data'!$P:$P,""&amp;'Raw Data'!$B$1,'Raw Data'!$D:$D,"&lt;&gt;*ithdr*",'Raw Data'!$D:$D,"&lt;&gt;*ancel*")</f>
        <v>0</v>
      </c>
      <c r="AR127" s="73"/>
      <c r="AS127" s="73"/>
      <c r="AT127" s="77"/>
      <c r="AU127" s="94">
        <f>SUMIFS('Raw Data'!$AI:$AI, 'Raw Data'!$AN:$AN,"&lt;=" &amp;DATE(MID($AV$3, 15, 4), MONTH("1 " &amp; AU$6 &amp; " " &amp; MID($AV$3, 15, 4)) + 1, 0 ), 'Raw Data'!$AN:$AN,"&gt;" &amp;DATE(MID($AV$3, 15, 4), MONTH("1 " &amp; AU$6 &amp; " " &amp; MID($AV$3, 15, 4)), 0 ), 'Raw Data'!$J:$J, $A116, 'Raw Data'!$O:$O,""&amp;'Raw Data'!$B$1,'Raw Data'!$D:$D,"&lt;&gt;*ithdr*",'Raw Data'!$D:$D,"&lt;&gt;*ancel*",'Raw Data'!$P:$P,"--")
+
SUMIFS('Raw Data'!$AI:$AI, 'Raw Data'!$AN:$AN,"&lt;=" &amp;DATE(MID($AV$3, 15, 4), MONTH("1 " &amp; AU$6 &amp; " " &amp; MID($AV$3, 15, 4)) + 1, 0 ), 'Raw Data'!$AN:$AN,"&gt;" &amp;DATE(MID($AV$3, 15, 4), MONTH("1 " &amp; AU$6 &amp; " " &amp; MID($AV$3, 15, 4)), 0 ), 'Raw Data'!$J:$J, $A116, 'Raw Data'!$P:$P,""&amp;'Raw Data'!$B$1,'Raw Data'!$D:$D,"&lt;&gt;*ithdr*",'Raw Data'!$D:$D,"&lt;&gt;*ancel*")</f>
        <v>0</v>
      </c>
      <c r="AV127" s="73"/>
      <c r="AW127" s="73"/>
      <c r="AX127" s="77"/>
      <c r="AY127" s="94">
        <f>SUMIFS('Raw Data'!$AI:$AI, 'Raw Data'!$AN:$AN,"&lt;=" &amp;DATE(MID($AV$3, 15, 4), MONTH("1 " &amp; AY$6 &amp; " " &amp; MID($AV$3, 15, 4)) + 1, 0 ), 'Raw Data'!$AN:$AN,"&gt;" &amp;DATE(MID($AV$3, 15, 4), MONTH("1 " &amp; AY$6 &amp; " " &amp; MID($AV$3, 15, 4)), 0 ), 'Raw Data'!$J:$J, $A116, 'Raw Data'!$O:$O,""&amp;'Raw Data'!$B$1,'Raw Data'!$D:$D,"&lt;&gt;*ithdr*",'Raw Data'!$D:$D,"&lt;&gt;*ancel*",'Raw Data'!$P:$P,"--")
+
SUMIFS('Raw Data'!$AI:$AI, 'Raw Data'!$AN:$AN,"&lt;=" &amp;DATE(MID($AV$3, 15, 4), MONTH("1 " &amp; AY$6 &amp; " " &amp; MID($AV$3, 15, 4)) + 1, 0 ), 'Raw Data'!$AN:$AN,"&gt;" &amp;DATE(MID($AV$3, 15, 4), MONTH("1 " &amp; AY$6 &amp; " " &amp; MID($AV$3, 15, 4)), 0 ), 'Raw Data'!$J:$J, $A116, 'Raw Data'!$P:$P,""&amp;'Raw Data'!$B$1,'Raw Data'!$D:$D,"&lt;&gt;*ithdr*",'Raw Data'!$D:$D,"&lt;&gt;*ancel*")</f>
        <v>0</v>
      </c>
      <c r="AZ127" s="73"/>
      <c r="BA127" s="73"/>
      <c r="BB127" s="77"/>
      <c r="BC127" s="94">
        <f>SUMIFS('Raw Data'!$AI:$AI, 'Raw Data'!$AN:$AN,"&lt;=" &amp;DATE(MID($AV$3, 15, 4), MONTH("1 " &amp; BC$6 &amp; " " &amp; MID($AV$3, 15, 4)) + 1, 0 ), 'Raw Data'!$AN:$AN,"&gt;" &amp;DATE(MID($AV$3, 15, 4), MONTH("1 " &amp; BC$6 &amp; " " &amp; MID($AV$3, 15, 4)), 0 ), 'Raw Data'!$J:$J, $A116, 'Raw Data'!$O:$O,""&amp;'Raw Data'!$B$1,'Raw Data'!$D:$D,"&lt;&gt;*ithdr*",'Raw Data'!$D:$D,"&lt;&gt;*ancel*",'Raw Data'!$P:$P,"--")
+
SUMIFS('Raw Data'!$AI:$AI, 'Raw Data'!$AN:$AN,"&lt;=" &amp;DATE(MID($AV$3, 15, 4), MONTH("1 " &amp; BC$6 &amp; " " &amp; MID($AV$3, 15, 4)) + 1, 0 ), 'Raw Data'!$AN:$AN,"&gt;" &amp;DATE(MID($AV$3, 15, 4), MONTH("1 " &amp; BC$6 &amp; " " &amp; MID($AV$3, 15, 4)), 0 ), 'Raw Data'!$J:$J, $A116, 'Raw Data'!$P:$P,""&amp;'Raw Data'!$B$1,'Raw Data'!$D:$D,"&lt;&gt;*ithdr*",'Raw Data'!$D:$D,"&lt;&gt;*ancel*")</f>
        <v>0</v>
      </c>
      <c r="BD127" s="73"/>
      <c r="BE127" s="73"/>
      <c r="BF127" s="77"/>
    </row>
    <row r="128" ht="12.75" customHeight="1">
      <c r="A128" s="114" t="s">
        <v>206</v>
      </c>
      <c r="B128" s="73"/>
      <c r="C128" s="73"/>
      <c r="D128" s="73"/>
      <c r="E128" s="73"/>
      <c r="F128" s="73"/>
      <c r="G128" s="73"/>
      <c r="H128" s="73"/>
      <c r="I128" s="73"/>
      <c r="J128" s="77"/>
      <c r="K128" s="94">
        <f>SUMIFS('Raw Data'!$AI:$AI, 'Raw Data'!$AN:$AN,"&lt;=" &amp;DATE(LEFT($AV$3, 4), MONTH("1 " &amp; K$6 &amp; " " &amp; LEFT($AV$3, 4)) + 1, 0 ), 'Raw Data'!$AN:$AN,"&gt;" &amp;DATE(LEFT($AV$3, 4), MONTH("1 " &amp; K$6 &amp; " " &amp; LEFT($AV$3, 4)), 0 ), 'Raw Data'!$J:$J, $A116, 'Raw Data'!$H:$H, "Ear*", 'Raw Data'!$O:$O,""&amp;'Raw Data'!$B$1,'Raw Data'!$D:$D,"&lt;&gt;*ithdr*",'Raw Data'!$D:$D,"&lt;&gt;*ancel*",'Raw Data'!$P:$P,"--")
+
SUMIFS('Raw Data'!$AI:$AI, 'Raw Data'!$AN:$AN,"&lt;=" &amp;DATE(LEFT($AV$3, 4), MONTH("1 " &amp; K$6 &amp; " " &amp; LEFT($AV$3, 4)) + 1, 0 ), 'Raw Data'!$AN:$AN,"&gt;" &amp;DATE(LEFT($AV$3, 4), MONTH("1 " &amp; K$6 &amp; " " &amp; LEFT($AV$3, 4)), 0 ), 'Raw Data'!$J:$J, $A116, 'Raw Data'!$H:$H, "Ear*", 'Raw Data'!$P:$P,""&amp;'Raw Data'!$B$1,'Raw Data'!$D:$D,"&lt;&gt;*ithdr*",'Raw Data'!$D:$D,"&lt;&gt;*ancel*")</f>
        <v>0</v>
      </c>
      <c r="L128" s="73"/>
      <c r="M128" s="73"/>
      <c r="N128" s="77"/>
      <c r="O128" s="94">
        <f>SUMIFS('Raw Data'!$AI:$AI, 'Raw Data'!$AN:$AN,"&lt;=" &amp;DATE(LEFT($AV$3, 4), MONTH("1 " &amp; O$6 &amp; " " &amp; LEFT($AV$3, 4)) + 1, 0 ), 'Raw Data'!$AN:$AN,"&gt;" &amp;DATE(LEFT($AV$3, 4), MONTH("1 " &amp; O$6 &amp; " " &amp; LEFT($AV$3, 4)), 0 ), 'Raw Data'!$J:$J, $A116, 'Raw Data'!$H:$H, "Ear*", 'Raw Data'!$O:$O,""&amp;'Raw Data'!$B$1,'Raw Data'!$D:$D,"&lt;&gt;*ithdr*",'Raw Data'!$D:$D,"&lt;&gt;*ancel*",'Raw Data'!$P:$P,"--")
+
SUMIFS('Raw Data'!$AI:$AI, 'Raw Data'!$AN:$AN,"&lt;=" &amp;DATE(LEFT($AV$3, 4), MONTH("1 " &amp; O$6 &amp; " " &amp; LEFT($AV$3, 4)) + 1, 0 ), 'Raw Data'!$AN:$AN,"&gt;" &amp;DATE(LEFT($AV$3, 4), MONTH("1 " &amp; O$6 &amp; " " &amp; LEFT($AV$3, 4)), 0 ), 'Raw Data'!$J:$J, $A116, 'Raw Data'!$H:$H, "Ear*", 'Raw Data'!$P:$P,""&amp;'Raw Data'!$B$1,'Raw Data'!$D:$D,"&lt;&gt;*ithdr*",'Raw Data'!$D:$D,"&lt;&gt;*ancel*")</f>
        <v>0</v>
      </c>
      <c r="P128" s="73"/>
      <c r="Q128" s="73"/>
      <c r="R128" s="77"/>
      <c r="S128" s="94">
        <f>SUMIFS('Raw Data'!$AI:$AI, 'Raw Data'!$AN:$AN,"&lt;=" &amp;DATE(LEFT($AV$3, 4), MONTH("1 " &amp; S$6 &amp; " " &amp; LEFT($AV$3, 4)) + 1, 0 ), 'Raw Data'!$AN:$AN,"&gt;" &amp;DATE(LEFT($AV$3, 4), MONTH("1 " &amp; S$6 &amp; " " &amp; LEFT($AV$3, 4)), 0 ), 'Raw Data'!$J:$J, $A116, 'Raw Data'!$H:$H, "Ear*", 'Raw Data'!$O:$O,""&amp;'Raw Data'!$B$1,'Raw Data'!$D:$D,"&lt;&gt;*ithdr*",'Raw Data'!$D:$D,"&lt;&gt;*ancel*",'Raw Data'!$P:$P,"--")
+
SUMIFS('Raw Data'!$AI:$AI, 'Raw Data'!$AN:$AN,"&lt;=" &amp;DATE(LEFT($AV$3, 4), MONTH("1 " &amp; S$6 &amp; " " &amp; LEFT($AV$3, 4)) + 1, 0 ), 'Raw Data'!$AN:$AN,"&gt;" &amp;DATE(LEFT($AV$3, 4), MONTH("1 " &amp; S$6 &amp; " " &amp; LEFT($AV$3, 4)), 0 ), 'Raw Data'!$J:$J, $A116, 'Raw Data'!$H:$H, "Ear*", 'Raw Data'!$P:$P,""&amp;'Raw Data'!$B$1,'Raw Data'!$D:$D,"&lt;&gt;*ithdr*",'Raw Data'!$D:$D,"&lt;&gt;*ancel*")</f>
        <v>0</v>
      </c>
      <c r="T128" s="73"/>
      <c r="U128" s="73"/>
      <c r="V128" s="77"/>
      <c r="W128" s="94">
        <f>SUMIFS('Raw Data'!$AI:$AI, 'Raw Data'!$AN:$AN,"&lt;=" &amp;DATE(LEFT($AV$3, 4), MONTH("1 " &amp; W$6 &amp; " " &amp; LEFT($AV$3, 4)) + 1, 0 ), 'Raw Data'!$AN:$AN,"&gt;" &amp;DATE(LEFT($AV$3, 4), MONTH("1 " &amp; W$6 &amp; " " &amp; LEFT($AV$3, 4)), 0 ), 'Raw Data'!$J:$J, $A116, 'Raw Data'!$H:$H, "Ear*", 'Raw Data'!$O:$O,""&amp;'Raw Data'!$B$1,'Raw Data'!$D:$D,"&lt;&gt;*ithdr*",'Raw Data'!$D:$D,"&lt;&gt;*ancel*",'Raw Data'!$P:$P,"--")
+
SUMIFS('Raw Data'!$AI:$AI, 'Raw Data'!$AN:$AN,"&lt;=" &amp;DATE(LEFT($AV$3, 4), MONTH("1 " &amp; W$6 &amp; " " &amp; LEFT($AV$3, 4)) + 1, 0 ), 'Raw Data'!$AN:$AN,"&gt;" &amp;DATE(LEFT($AV$3, 4), MONTH("1 " &amp; W$6 &amp; " " &amp; LEFT($AV$3, 4)), 0 ), 'Raw Data'!$J:$J, $A116, 'Raw Data'!$H:$H, "Ear*", 'Raw Data'!$P:$P,""&amp;'Raw Data'!$B$1,'Raw Data'!$D:$D,"&lt;&gt;*ithdr*",'Raw Data'!$D:$D,"&lt;&gt;*ancel*")</f>
        <v>0</v>
      </c>
      <c r="X128" s="73"/>
      <c r="Y128" s="73"/>
      <c r="Z128" s="77"/>
      <c r="AA128" s="94">
        <f>SUMIFS('Raw Data'!$AI:$AI, 'Raw Data'!$AN:$AN,"&lt;=" &amp;DATE(LEFT($AV$3, 4), MONTH("1 " &amp; AA$6 &amp; " " &amp; LEFT($AV$3, 4)) + 1, 0 ), 'Raw Data'!$AN:$AN,"&gt;" &amp;DATE(LEFT($AV$3, 4), MONTH("1 " &amp; AA$6 &amp; " " &amp; LEFT($AV$3, 4)), 0 ), 'Raw Data'!$J:$J, $A116, 'Raw Data'!$H:$H, "Ear*", 'Raw Data'!$O:$O,""&amp;'Raw Data'!$B$1,'Raw Data'!$D:$D,"&lt;&gt;*ithdr*",'Raw Data'!$D:$D,"&lt;&gt;*ancel*",'Raw Data'!$P:$P,"--")
+
SUMIFS('Raw Data'!$AI:$AI, 'Raw Data'!$AN:$AN,"&lt;=" &amp;DATE(LEFT($AV$3, 4), MONTH("1 " &amp; AA$6 &amp; " " &amp; LEFT($AV$3, 4)) + 1, 0 ), 'Raw Data'!$AN:$AN,"&gt;" &amp;DATE(LEFT($AV$3, 4), MONTH("1 " &amp; AA$6 &amp; " " &amp; LEFT($AV$3, 4)), 0 ), 'Raw Data'!$J:$J, $A116, 'Raw Data'!$H:$H, "Ear*", 'Raw Data'!$P:$P,""&amp;'Raw Data'!$B$1,'Raw Data'!$D:$D,"&lt;&gt;*ithdr*",'Raw Data'!$D:$D,"&lt;&gt;*ancel*")</f>
        <v>0</v>
      </c>
      <c r="AB128" s="73"/>
      <c r="AC128" s="73"/>
      <c r="AD128" s="77"/>
      <c r="AE128" s="94">
        <f>SUMIFS('Raw Data'!$AI:$AI, 'Raw Data'!$AN:$AN,"&lt;=" &amp;DATE(LEFT($AV$3, 4), MONTH("1 " &amp; AE$6 &amp; " " &amp; LEFT($AV$3, 4)) + 1, 0 ), 'Raw Data'!$AN:$AN,"&gt;" &amp;DATE(LEFT($AV$3, 4), MONTH("1 " &amp; AE$6 &amp; " " &amp; LEFT($AV$3, 4)), 0 ), 'Raw Data'!$J:$J, $A116, 'Raw Data'!$H:$H, "Ear*", 'Raw Data'!$O:$O,""&amp;'Raw Data'!$B$1,'Raw Data'!$D:$D,"&lt;&gt;*ithdr*",'Raw Data'!$D:$D,"&lt;&gt;*ancel*",'Raw Data'!$P:$P,"--")
+
SUMIFS('Raw Data'!$AI:$AI, 'Raw Data'!$AN:$AN,"&lt;=" &amp;DATE(LEFT($AV$3, 4), MONTH("1 " &amp; AE$6 &amp; " " &amp; LEFT($AV$3, 4)) + 1, 0 ), 'Raw Data'!$AN:$AN,"&gt;" &amp;DATE(LEFT($AV$3, 4), MONTH("1 " &amp; AE$6 &amp; " " &amp; LEFT($AV$3, 4)), 0 ), 'Raw Data'!$J:$J, $A116, 'Raw Data'!$H:$H, "Ear*", 'Raw Data'!$P:$P,""&amp;'Raw Data'!$B$1,'Raw Data'!$D:$D,"&lt;&gt;*ithdr*",'Raw Data'!$D:$D,"&lt;&gt;*ancel*")</f>
        <v>0</v>
      </c>
      <c r="AF128" s="73"/>
      <c r="AG128" s="73"/>
      <c r="AH128" s="77"/>
      <c r="AI128" s="94">
        <f>SUMIFS('Raw Data'!$AI:$AI, 'Raw Data'!$AN:$AN,"&lt;=" &amp;DATE(LEFT($AV$3, 4), MONTH("1 " &amp; AI$6 &amp; " " &amp; LEFT($AV$3, 4)) + 1, 0 ), 'Raw Data'!$AN:$AN,"&gt;" &amp;DATE(LEFT($AV$3, 4), MONTH("1 " &amp; AI$6 &amp; " " &amp; LEFT($AV$3, 4)), 0 ), 'Raw Data'!$J:$J, $A116, 'Raw Data'!$H:$H, "Ear*", 'Raw Data'!$O:$O,""&amp;'Raw Data'!$B$1,'Raw Data'!$D:$D,"&lt;&gt;*ithdr*",'Raw Data'!$D:$D,"&lt;&gt;*ancel*",'Raw Data'!$P:$P,"--")
+
SUMIFS('Raw Data'!$AI:$AI, 'Raw Data'!$AN:$AN,"&lt;=" &amp;DATE(LEFT($AV$3, 4), MONTH("1 " &amp; AI$6 &amp; " " &amp; LEFT($AV$3, 4)) + 1, 0 ), 'Raw Data'!$AN:$AN,"&gt;" &amp;DATE(LEFT($AV$3, 4), MONTH("1 " &amp; AI$6 &amp; " " &amp; LEFT($AV$3, 4)), 0 ), 'Raw Data'!$J:$J, $A116, 'Raw Data'!$H:$H, "Ear*", 'Raw Data'!$P:$P,""&amp;'Raw Data'!$B$1,'Raw Data'!$D:$D,"&lt;&gt;*ithdr*",'Raw Data'!$D:$D,"&lt;&gt;*ancel*")</f>
        <v>0</v>
      </c>
      <c r="AJ128" s="73"/>
      <c r="AK128" s="73"/>
      <c r="AL128" s="77"/>
      <c r="AM128" s="94">
        <f>SUMIFS('Raw Data'!$AI:$AI, 'Raw Data'!$AN:$AN,"&lt;=" &amp;DATE(LEFT($AV$3, 4), MONTH("1 " &amp; AM$6 &amp; " " &amp; LEFT($AV$3, 4)) + 1, 0 ), 'Raw Data'!$AN:$AN,"&gt;" &amp;DATE(LEFT($AV$3, 4), MONTH("1 " &amp; AM$6 &amp; " " &amp; LEFT($AV$3, 4)), 0 ), 'Raw Data'!$J:$J, $A116, 'Raw Data'!$H:$H, "Ear*", 'Raw Data'!$O:$O,""&amp;'Raw Data'!$B$1,'Raw Data'!$D:$D,"&lt;&gt;*ithdr*",'Raw Data'!$D:$D,"&lt;&gt;*ancel*",'Raw Data'!$P:$P,"--")
+
SUMIFS('Raw Data'!$AI:$AI, 'Raw Data'!$AN:$AN,"&lt;=" &amp;DATE(LEFT($AV$3, 4), MONTH("1 " &amp; AM$6 &amp; " " &amp; LEFT($AV$3, 4)) + 1, 0 ), 'Raw Data'!$AN:$AN,"&gt;" &amp;DATE(LEFT($AV$3, 4), MONTH("1 " &amp; AM$6 &amp; " " &amp; LEFT($AV$3, 4)), 0 ), 'Raw Data'!$J:$J, $A116, 'Raw Data'!$H:$H, "Ear*", 'Raw Data'!$P:$P,""&amp;'Raw Data'!$B$1,'Raw Data'!$D:$D,"&lt;&gt;*ithdr*",'Raw Data'!$D:$D,"&lt;&gt;*ancel*")</f>
        <v>0</v>
      </c>
      <c r="AN128" s="73"/>
      <c r="AO128" s="73"/>
      <c r="AP128" s="77"/>
      <c r="AQ128" s="94">
        <f>SUMIFS('Raw Data'!$AI:$AI, 'Raw Data'!$AN:$AN,"&lt;=" &amp;DATE(LEFT($AV$3, 4), MONTH("1 " &amp; AQ$6 &amp; " " &amp; LEFT($AV$3, 4)) + 1, 0 ), 'Raw Data'!$AN:$AN,"&gt;" &amp;DATE(LEFT($AV$3, 4), MONTH("1 " &amp; AQ$6 &amp; " " &amp; LEFT($AV$3, 4)), 0 ), 'Raw Data'!$J:$J, $A116, 'Raw Data'!$H:$H, "Ear*", 'Raw Data'!$O:$O,""&amp;'Raw Data'!$B$1,'Raw Data'!$D:$D,"&lt;&gt;*ithdr*",'Raw Data'!$D:$D,"&lt;&gt;*ancel*",'Raw Data'!$P:$P,"--")
+
SUMIFS('Raw Data'!$AI:$AI, 'Raw Data'!$AN:$AN,"&lt;=" &amp;DATE(LEFT($AV$3, 4), MONTH("1 " &amp; AQ$6 &amp; " " &amp; LEFT($AV$3, 4)) + 1, 0 ), 'Raw Data'!$AN:$AN,"&gt;" &amp;DATE(LEFT($AV$3, 4), MONTH("1 " &amp; AQ$6 &amp; " " &amp; LEFT($AV$3, 4)), 0 ), 'Raw Data'!$J:$J, $A116, 'Raw Data'!$H:$H, "Ear*", 'Raw Data'!$P:$P,""&amp;'Raw Data'!$B$1,'Raw Data'!$D:$D,"&lt;&gt;*ithdr*",'Raw Data'!$D:$D,"&lt;&gt;*ancel*")</f>
        <v>0</v>
      </c>
      <c r="AR128" s="73"/>
      <c r="AS128" s="73"/>
      <c r="AT128" s="77"/>
      <c r="AU128" s="94">
        <f>SUMIFS('Raw Data'!$AI:$AI, 'Raw Data'!$AN:$AN,"&lt;=" &amp;DATE(MID($AV$3, 15, 4), MONTH("1 " &amp; AU$6 &amp; " " &amp; MID($AV$3, 15, 4)) + 1, 0 ), 'Raw Data'!$AN:$AN,"&gt;" &amp;DATE(MID($AV$3, 15, 4), MONTH("1 " &amp; AU$6 &amp; " " &amp; MID($AV$3, 15, 4)), 0 ), 'Raw Data'!$J:$J, $A116, 'Raw Data'!$H:$H, "Ear*", 'Raw Data'!$O:$O,""&amp;'Raw Data'!$B$1,'Raw Data'!$D:$D,"&lt;&gt;*ithdr*",'Raw Data'!$D:$D,"&lt;&gt;*ancel*",'Raw Data'!$P:$P,"--")
+
SUMIFS('Raw Data'!$AI:$AI, 'Raw Data'!$AN:$AN,"&lt;=" &amp;DATE(MID($AV$3, 15, 4), MONTH("1 " &amp; AU$6 &amp; " " &amp; MID($AV$3, 15, 4)) + 1, 0 ), 'Raw Data'!$AN:$AN,"&gt;" &amp;DATE(MID($AV$3, 15, 4), MONTH("1 " &amp; AU$6 &amp; " " &amp; MID($AV$3, 15, 4)), 0 ), 'Raw Data'!$J:$J, $A116, 'Raw Data'!$H:$H, "Ear*", 'Raw Data'!$P:$P,""&amp;'Raw Data'!$B$1,'Raw Data'!$D:$D,"&lt;&gt;*ithdr*",'Raw Data'!$D:$D,"&lt;&gt;*ancel*")</f>
        <v>0</v>
      </c>
      <c r="AV128" s="73"/>
      <c r="AW128" s="73"/>
      <c r="AX128" s="77"/>
      <c r="AY128" s="94">
        <f>SUMIFS('Raw Data'!$AI:$AI, 'Raw Data'!$AN:$AN,"&lt;=" &amp;DATE(MID($AV$3, 15, 4), MONTH("1 " &amp; AY$6 &amp; " " &amp; MID($AV$3, 15, 4)) + 1, 0 ), 'Raw Data'!$AN:$AN,"&gt;" &amp;DATE(MID($AV$3, 15, 4), MONTH("1 " &amp; AY$6 &amp; " " &amp; MID($AV$3, 15, 4)), 0 ), 'Raw Data'!$J:$J, $A116, 'Raw Data'!$H:$H, "Ear*", 'Raw Data'!$O:$O,""&amp;'Raw Data'!$B$1,'Raw Data'!$D:$D,"&lt;&gt;*ithdr*",'Raw Data'!$D:$D,"&lt;&gt;*ancel*",'Raw Data'!$P:$P,"--")
+
SUMIFS('Raw Data'!$AI:$AI, 'Raw Data'!$AN:$AN,"&lt;=" &amp;DATE(MID($AV$3, 15, 4), MONTH("1 " &amp; AY$6 &amp; " " &amp; MID($AV$3, 15, 4)) + 1, 0 ), 'Raw Data'!$AN:$AN,"&gt;" &amp;DATE(MID($AV$3, 15, 4), MONTH("1 " &amp; AY$6 &amp; " " &amp; MID($AV$3, 15, 4)), 0 ), 'Raw Data'!$J:$J, $A116, 'Raw Data'!$H:$H, "Ear*", 'Raw Data'!$P:$P,""&amp;'Raw Data'!$B$1,'Raw Data'!$D:$D,"&lt;&gt;*ithdr*",'Raw Data'!$D:$D,"&lt;&gt;*ancel*")</f>
        <v>0</v>
      </c>
      <c r="AZ128" s="73"/>
      <c r="BA128" s="73"/>
      <c r="BB128" s="77"/>
      <c r="BC128" s="94">
        <f>SUMIFS('Raw Data'!$AI:$AI, 'Raw Data'!$AN:$AN,"&lt;=" &amp;DATE(MID($AV$3, 15, 4), MONTH("1 " &amp; BC$6 &amp; " " &amp; MID($AV$3, 15, 4)) + 1, 0 ), 'Raw Data'!$AN:$AN,"&gt;" &amp;DATE(MID($AV$3, 15, 4), MONTH("1 " &amp; BC$6 &amp; " " &amp; MID($AV$3, 15, 4)), 0 ), 'Raw Data'!$J:$J, $A116, 'Raw Data'!$H:$H, "Ear*", 'Raw Data'!$O:$O,""&amp;'Raw Data'!$B$1,'Raw Data'!$D:$D,"&lt;&gt;*ithdr*",'Raw Data'!$D:$D,"&lt;&gt;*ancel*",'Raw Data'!$P:$P,"--")
+
SUMIFS('Raw Data'!$AI:$AI, 'Raw Data'!$AN:$AN,"&lt;=" &amp;DATE(MID($AV$3, 15, 4), MONTH("1 " &amp; BC$6 &amp; " " &amp; MID($AV$3, 15, 4)) + 1, 0 ), 'Raw Data'!$AN:$AN,"&gt;" &amp;DATE(MID($AV$3, 15, 4), MONTH("1 " &amp; BC$6 &amp; " " &amp; MID($AV$3, 15, 4)), 0 ), 'Raw Data'!$J:$J, $A116, 'Raw Data'!$H:$H, "Ear*", 'Raw Data'!$P:$P,""&amp;'Raw Data'!$B$1,'Raw Data'!$D:$D,"&lt;&gt;*ithdr*",'Raw Data'!$D:$D,"&lt;&gt;*ancel*")</f>
        <v>0</v>
      </c>
      <c r="BD128" s="73"/>
      <c r="BE128" s="73"/>
      <c r="BF128" s="77"/>
    </row>
    <row r="129" ht="12.75" customHeight="1">
      <c r="A129" s="114" t="s">
        <v>207</v>
      </c>
      <c r="B129" s="73"/>
      <c r="C129" s="73"/>
      <c r="D129" s="73"/>
      <c r="E129" s="73"/>
      <c r="F129" s="73"/>
      <c r="G129" s="73"/>
      <c r="H129" s="73"/>
      <c r="I129" s="73"/>
      <c r="J129" s="77"/>
      <c r="K129" s="94">
        <f>SUMIFS('Raw Data'!$AI:$AI, 'Raw Data'!$AN:$AN,"&lt;=" &amp;DATE(LEFT($AV$3, 4), MONTH("1 " &amp; K$6 &amp; " " &amp; LEFT($AV$3, 4)) + 1, 0 ), 'Raw Data'!$AN:$AN,"&gt;" &amp;DATE(LEFT($AV$3, 4), MONTH("1 " &amp; K$6 &amp; " " &amp; LEFT($AV$3, 4)), 0 ), 'Raw Data'!$J:$J, $A116, 'Raw Data'!$H:$H, "Non*", 'Raw Data'!$O:$O,""&amp;'Raw Data'!$B$1,'Raw Data'!$D:$D,"&lt;&gt;*ithdr*",'Raw Data'!$D:$D,"&lt;&gt;*ancel*",'Raw Data'!$P:$P,"--")
+
SUMIFS('Raw Data'!$AI:$AI, 'Raw Data'!$AN:$AN,"&lt;=" &amp;DATE(LEFT($AV$3, 4), MONTH("1 " &amp; K$6 &amp; " " &amp; LEFT($AV$3, 4)) + 1, 0 ), 'Raw Data'!$AN:$AN,"&gt;" &amp;DATE(LEFT($AV$3, 4), MONTH("1 " &amp; K$6 &amp; " " &amp; LEFT($AV$3, 4)), 0 ), 'Raw Data'!$J:$J, $A116, 'Raw Data'!$H:$H, "Non*", 'Raw Data'!$P:$P,""&amp;'Raw Data'!$B$1,'Raw Data'!$D:$D,"&lt;&gt;*ithdr*",'Raw Data'!$D:$D,"&lt;&gt;*ancel*")</f>
        <v>0</v>
      </c>
      <c r="L129" s="73"/>
      <c r="M129" s="73"/>
      <c r="N129" s="77"/>
      <c r="O129" s="94">
        <f>SUMIFS('Raw Data'!$AI:$AI, 'Raw Data'!$AN:$AN,"&lt;=" &amp;DATE(LEFT($AV$3, 4), MONTH("1 " &amp; O$6 &amp; " " &amp; LEFT($AV$3, 4)) + 1, 0 ), 'Raw Data'!$AN:$AN,"&gt;" &amp;DATE(LEFT($AV$3, 4), MONTH("1 " &amp; O$6 &amp; " " &amp; LEFT($AV$3, 4)), 0 ), 'Raw Data'!$J:$J, $A116, 'Raw Data'!$H:$H, "Non*", 'Raw Data'!$O:$O,""&amp;'Raw Data'!$B$1,'Raw Data'!$D:$D,"&lt;&gt;*ithdr*",'Raw Data'!$D:$D,"&lt;&gt;*ancel*",'Raw Data'!$P:$P,"--")
+
SUMIFS('Raw Data'!$AI:$AI, 'Raw Data'!$AN:$AN,"&lt;=" &amp;DATE(LEFT($AV$3, 4), MONTH("1 " &amp; O$6 &amp; " " &amp; LEFT($AV$3, 4)) + 1, 0 ), 'Raw Data'!$AN:$AN,"&gt;" &amp;DATE(LEFT($AV$3, 4), MONTH("1 " &amp; O$6 &amp; " " &amp; LEFT($AV$3, 4)), 0 ), 'Raw Data'!$J:$J, $A116, 'Raw Data'!$H:$H, "Non*", 'Raw Data'!$P:$P,""&amp;'Raw Data'!$B$1,'Raw Data'!$D:$D,"&lt;&gt;*ithdr*",'Raw Data'!$D:$D,"&lt;&gt;*ancel*")</f>
        <v>0</v>
      </c>
      <c r="P129" s="73"/>
      <c r="Q129" s="73"/>
      <c r="R129" s="77"/>
      <c r="S129" s="94">
        <f>SUMIFS('Raw Data'!$AI:$AI, 'Raw Data'!$AN:$AN,"&lt;=" &amp;DATE(LEFT($AV$3, 4), MONTH("1 " &amp; S$6 &amp; " " &amp; LEFT($AV$3, 4)) + 1, 0 ), 'Raw Data'!$AN:$AN,"&gt;" &amp;DATE(LEFT($AV$3, 4), MONTH("1 " &amp; S$6 &amp; " " &amp; LEFT($AV$3, 4)), 0 ), 'Raw Data'!$J:$J, $A116, 'Raw Data'!$H:$H, "Non*", 'Raw Data'!$O:$O,""&amp;'Raw Data'!$B$1,'Raw Data'!$D:$D,"&lt;&gt;*ithdr*",'Raw Data'!$D:$D,"&lt;&gt;*ancel*",'Raw Data'!$P:$P,"--")
+
SUMIFS('Raw Data'!$AI:$AI, 'Raw Data'!$AN:$AN,"&lt;=" &amp;DATE(LEFT($AV$3, 4), MONTH("1 " &amp; S$6 &amp; " " &amp; LEFT($AV$3, 4)) + 1, 0 ), 'Raw Data'!$AN:$AN,"&gt;" &amp;DATE(LEFT($AV$3, 4), MONTH("1 " &amp; S$6 &amp; " " &amp; LEFT($AV$3, 4)), 0 ), 'Raw Data'!$J:$J, $A116, 'Raw Data'!$H:$H, "Non*", 'Raw Data'!$P:$P,""&amp;'Raw Data'!$B$1,'Raw Data'!$D:$D,"&lt;&gt;*ithdr*",'Raw Data'!$D:$D,"&lt;&gt;*ancel*")</f>
        <v>0</v>
      </c>
      <c r="T129" s="73"/>
      <c r="U129" s="73"/>
      <c r="V129" s="77"/>
      <c r="W129" s="94">
        <f>SUMIFS('Raw Data'!$AI:$AI, 'Raw Data'!$AN:$AN,"&lt;=" &amp;DATE(LEFT($AV$3, 4), MONTH("1 " &amp; W$6 &amp; " " &amp; LEFT($AV$3, 4)) + 1, 0 ), 'Raw Data'!$AN:$AN,"&gt;" &amp;DATE(LEFT($AV$3, 4), MONTH("1 " &amp; W$6 &amp; " " &amp; LEFT($AV$3, 4)), 0 ), 'Raw Data'!$J:$J, $A116, 'Raw Data'!$H:$H, "Non*", 'Raw Data'!$O:$O,""&amp;'Raw Data'!$B$1,'Raw Data'!$D:$D,"&lt;&gt;*ithdr*",'Raw Data'!$D:$D,"&lt;&gt;*ancel*",'Raw Data'!$P:$P,"--")
+
SUMIFS('Raw Data'!$AI:$AI, 'Raw Data'!$AN:$AN,"&lt;=" &amp;DATE(LEFT($AV$3, 4), MONTH("1 " &amp; W$6 &amp; " " &amp; LEFT($AV$3, 4)) + 1, 0 ), 'Raw Data'!$AN:$AN,"&gt;" &amp;DATE(LEFT($AV$3, 4), MONTH("1 " &amp; W$6 &amp; " " &amp; LEFT($AV$3, 4)), 0 ), 'Raw Data'!$J:$J, $A116, 'Raw Data'!$H:$H, "Non*", 'Raw Data'!$P:$P,""&amp;'Raw Data'!$B$1,'Raw Data'!$D:$D,"&lt;&gt;*ithdr*",'Raw Data'!$D:$D,"&lt;&gt;*ancel*")</f>
        <v>0</v>
      </c>
      <c r="X129" s="73"/>
      <c r="Y129" s="73"/>
      <c r="Z129" s="77"/>
      <c r="AA129" s="94">
        <f>SUMIFS('Raw Data'!$AI:$AI, 'Raw Data'!$AN:$AN,"&lt;=" &amp;DATE(LEFT($AV$3, 4), MONTH("1 " &amp; AA$6 &amp; " " &amp; LEFT($AV$3, 4)) + 1, 0 ), 'Raw Data'!$AN:$AN,"&gt;" &amp;DATE(LEFT($AV$3, 4), MONTH("1 " &amp; AA$6 &amp; " " &amp; LEFT($AV$3, 4)), 0 ), 'Raw Data'!$J:$J, $A116, 'Raw Data'!$H:$H, "Non*", 'Raw Data'!$O:$O,""&amp;'Raw Data'!$B$1,'Raw Data'!$D:$D,"&lt;&gt;*ithdr*",'Raw Data'!$D:$D,"&lt;&gt;*ancel*",'Raw Data'!$P:$P,"--")
+
SUMIFS('Raw Data'!$AI:$AI, 'Raw Data'!$AN:$AN,"&lt;=" &amp;DATE(LEFT($AV$3, 4), MONTH("1 " &amp; AA$6 &amp; " " &amp; LEFT($AV$3, 4)) + 1, 0 ), 'Raw Data'!$AN:$AN,"&gt;" &amp;DATE(LEFT($AV$3, 4), MONTH("1 " &amp; AA$6 &amp; " " &amp; LEFT($AV$3, 4)), 0 ), 'Raw Data'!$J:$J, $A116, 'Raw Data'!$H:$H, "Non*", 'Raw Data'!$P:$P,""&amp;'Raw Data'!$B$1,'Raw Data'!$D:$D,"&lt;&gt;*ithdr*",'Raw Data'!$D:$D,"&lt;&gt;*ancel*")</f>
        <v>0</v>
      </c>
      <c r="AB129" s="73"/>
      <c r="AC129" s="73"/>
      <c r="AD129" s="77"/>
      <c r="AE129" s="94">
        <f>SUMIFS('Raw Data'!$AI:$AI, 'Raw Data'!$AN:$AN,"&lt;=" &amp;DATE(LEFT($AV$3, 4), MONTH("1 " &amp; AE$6 &amp; " " &amp; LEFT($AV$3, 4)) + 1, 0 ), 'Raw Data'!$AN:$AN,"&gt;" &amp;DATE(LEFT($AV$3, 4), MONTH("1 " &amp; AE$6 &amp; " " &amp; LEFT($AV$3, 4)), 0 ), 'Raw Data'!$J:$J, $A116, 'Raw Data'!$H:$H, "Non*", 'Raw Data'!$O:$O,""&amp;'Raw Data'!$B$1,'Raw Data'!$D:$D,"&lt;&gt;*ithdr*",'Raw Data'!$D:$D,"&lt;&gt;*ancel*",'Raw Data'!$P:$P,"--")
+
SUMIFS('Raw Data'!$AI:$AI, 'Raw Data'!$AN:$AN,"&lt;=" &amp;DATE(LEFT($AV$3, 4), MONTH("1 " &amp; AE$6 &amp; " " &amp; LEFT($AV$3, 4)) + 1, 0 ), 'Raw Data'!$AN:$AN,"&gt;" &amp;DATE(LEFT($AV$3, 4), MONTH("1 " &amp; AE$6 &amp; " " &amp; LEFT($AV$3, 4)), 0 ), 'Raw Data'!$J:$J, $A116, 'Raw Data'!$H:$H, "Non*", 'Raw Data'!$P:$P,""&amp;'Raw Data'!$B$1,'Raw Data'!$D:$D,"&lt;&gt;*ithdr*",'Raw Data'!$D:$D,"&lt;&gt;*ancel*")</f>
        <v>0</v>
      </c>
      <c r="AF129" s="73"/>
      <c r="AG129" s="73"/>
      <c r="AH129" s="77"/>
      <c r="AI129" s="94">
        <f>SUMIFS('Raw Data'!$AI:$AI, 'Raw Data'!$AN:$AN,"&lt;=" &amp;DATE(LEFT($AV$3, 4), MONTH("1 " &amp; AI$6 &amp; " " &amp; LEFT($AV$3, 4)) + 1, 0 ), 'Raw Data'!$AN:$AN,"&gt;" &amp;DATE(LEFT($AV$3, 4), MONTH("1 " &amp; AI$6 &amp; " " &amp; LEFT($AV$3, 4)), 0 ), 'Raw Data'!$J:$J, $A116, 'Raw Data'!$H:$H, "Non*", 'Raw Data'!$O:$O,""&amp;'Raw Data'!$B$1,'Raw Data'!$D:$D,"&lt;&gt;*ithdr*",'Raw Data'!$D:$D,"&lt;&gt;*ancel*",'Raw Data'!$P:$P,"--")
+
SUMIFS('Raw Data'!$AI:$AI, 'Raw Data'!$AN:$AN,"&lt;=" &amp;DATE(LEFT($AV$3, 4), MONTH("1 " &amp; AI$6 &amp; " " &amp; LEFT($AV$3, 4)) + 1, 0 ), 'Raw Data'!$AN:$AN,"&gt;" &amp;DATE(LEFT($AV$3, 4), MONTH("1 " &amp; AI$6 &amp; " " &amp; LEFT($AV$3, 4)), 0 ), 'Raw Data'!$J:$J, $A116, 'Raw Data'!$H:$H, "Non*", 'Raw Data'!$P:$P,""&amp;'Raw Data'!$B$1,'Raw Data'!$D:$D,"&lt;&gt;*ithdr*",'Raw Data'!$D:$D,"&lt;&gt;*ancel*")</f>
        <v>0</v>
      </c>
      <c r="AJ129" s="73"/>
      <c r="AK129" s="73"/>
      <c r="AL129" s="77"/>
      <c r="AM129" s="94">
        <f>SUMIFS('Raw Data'!$AI:$AI, 'Raw Data'!$AN:$AN,"&lt;=" &amp;DATE(LEFT($AV$3, 4), MONTH("1 " &amp; AM$6 &amp; " " &amp; LEFT($AV$3, 4)) + 1, 0 ), 'Raw Data'!$AN:$AN,"&gt;" &amp;DATE(LEFT($AV$3, 4), MONTH("1 " &amp; AM$6 &amp; " " &amp; LEFT($AV$3, 4)), 0 ), 'Raw Data'!$J:$J, $A116, 'Raw Data'!$H:$H, "Non*", 'Raw Data'!$O:$O,""&amp;'Raw Data'!$B$1,'Raw Data'!$D:$D,"&lt;&gt;*ithdr*",'Raw Data'!$D:$D,"&lt;&gt;*ancel*",'Raw Data'!$P:$P,"--")
+
SUMIFS('Raw Data'!$AI:$AI, 'Raw Data'!$AN:$AN,"&lt;=" &amp;DATE(LEFT($AV$3, 4), MONTH("1 " &amp; AM$6 &amp; " " &amp; LEFT($AV$3, 4)) + 1, 0 ), 'Raw Data'!$AN:$AN,"&gt;" &amp;DATE(LEFT($AV$3, 4), MONTH("1 " &amp; AM$6 &amp; " " &amp; LEFT($AV$3, 4)), 0 ), 'Raw Data'!$J:$J, $A116, 'Raw Data'!$H:$H, "Non*", 'Raw Data'!$P:$P,""&amp;'Raw Data'!$B$1,'Raw Data'!$D:$D,"&lt;&gt;*ithdr*",'Raw Data'!$D:$D,"&lt;&gt;*ancel*")</f>
        <v>0</v>
      </c>
      <c r="AN129" s="73"/>
      <c r="AO129" s="73"/>
      <c r="AP129" s="77"/>
      <c r="AQ129" s="94">
        <f>SUMIFS('Raw Data'!$AI:$AI, 'Raw Data'!$AN:$AN,"&lt;=" &amp;DATE(LEFT($AV$3, 4), MONTH("1 " &amp; AQ$6 &amp; " " &amp; LEFT($AV$3, 4)) + 1, 0 ), 'Raw Data'!$AN:$AN,"&gt;" &amp;DATE(LEFT($AV$3, 4), MONTH("1 " &amp; AQ$6 &amp; " " &amp; LEFT($AV$3, 4)), 0 ), 'Raw Data'!$J:$J, $A116, 'Raw Data'!$H:$H, "Non*", 'Raw Data'!$O:$O,""&amp;'Raw Data'!$B$1,'Raw Data'!$D:$D,"&lt;&gt;*ithdr*",'Raw Data'!$D:$D,"&lt;&gt;*ancel*",'Raw Data'!$P:$P,"--")
+
SUMIFS('Raw Data'!$AI:$AI, 'Raw Data'!$AN:$AN,"&lt;=" &amp;DATE(LEFT($AV$3, 4), MONTH("1 " &amp; AQ$6 &amp; " " &amp; LEFT($AV$3, 4)) + 1, 0 ), 'Raw Data'!$AN:$AN,"&gt;" &amp;DATE(LEFT($AV$3, 4), MONTH("1 " &amp; AQ$6 &amp; " " &amp; LEFT($AV$3, 4)), 0 ), 'Raw Data'!$J:$J, $A116, 'Raw Data'!$H:$H, "Non*", 'Raw Data'!$P:$P,""&amp;'Raw Data'!$B$1,'Raw Data'!$D:$D,"&lt;&gt;*ithdr*",'Raw Data'!$D:$D,"&lt;&gt;*ancel*")</f>
        <v>0</v>
      </c>
      <c r="AR129" s="73"/>
      <c r="AS129" s="73"/>
      <c r="AT129" s="77"/>
      <c r="AU129" s="94">
        <f>SUMIFS('Raw Data'!$AI:$AI, 'Raw Data'!$AN:$AN,"&lt;=" &amp;DATE(MID($AV$3, 15, 4), MONTH("1 " &amp; AU$6 &amp; " " &amp; MID($AV$3, 15, 4)) + 1, 0 ), 'Raw Data'!$AN:$AN,"&gt;" &amp;DATE(MID($AV$3, 15, 4), MONTH("1 " &amp; AU$6 &amp; " " &amp; MID($AV$3, 15, 4)), 0 ), 'Raw Data'!$J:$J, $A116, 'Raw Data'!$H:$H, "Non*", 'Raw Data'!$O:$O,""&amp;'Raw Data'!$B$1,'Raw Data'!$D:$D,"&lt;&gt;*ithdr*",'Raw Data'!$D:$D,"&lt;&gt;*ancel*",'Raw Data'!$P:$P,"--")
+
SUMIFS('Raw Data'!$AI:$AI, 'Raw Data'!$AN:$AN,"&lt;=" &amp;DATE(MID($AV$3, 15, 4), MONTH("1 " &amp; AU$6 &amp; " " &amp; MID($AV$3, 15, 4)) + 1, 0 ), 'Raw Data'!$AN:$AN,"&gt;" &amp;DATE(MID($AV$3, 15, 4), MONTH("1 " &amp; AU$6 &amp; " " &amp; MID($AV$3, 15, 4)), 0 ), 'Raw Data'!$J:$J, $A116, 'Raw Data'!$H:$H, "Non*", 'Raw Data'!$P:$P,""&amp;'Raw Data'!$B$1,'Raw Data'!$D:$D,"&lt;&gt;*ithdr*",'Raw Data'!$D:$D,"&lt;&gt;*ancel*")</f>
        <v>0</v>
      </c>
      <c r="AV129" s="73"/>
      <c r="AW129" s="73"/>
      <c r="AX129" s="77"/>
      <c r="AY129" s="94">
        <f>SUMIFS('Raw Data'!$AI:$AI, 'Raw Data'!$AN:$AN,"&lt;=" &amp;DATE(MID($AV$3, 15, 4), MONTH("1 " &amp; AY$6 &amp; " " &amp; MID($AV$3, 15, 4)) + 1, 0 ), 'Raw Data'!$AN:$AN,"&gt;" &amp;DATE(MID($AV$3, 15, 4), MONTH("1 " &amp; AY$6 &amp; " " &amp; MID($AV$3, 15, 4)), 0 ), 'Raw Data'!$J:$J, $A116, 'Raw Data'!$H:$H, "Non*", 'Raw Data'!$O:$O,""&amp;'Raw Data'!$B$1,'Raw Data'!$D:$D,"&lt;&gt;*ithdr*",'Raw Data'!$D:$D,"&lt;&gt;*ancel*",'Raw Data'!$P:$P,"--")
+
SUMIFS('Raw Data'!$AI:$AI, 'Raw Data'!$AN:$AN,"&lt;=" &amp;DATE(MID($AV$3, 15, 4), MONTH("1 " &amp; AY$6 &amp; " " &amp; MID($AV$3, 15, 4)) + 1, 0 ), 'Raw Data'!$AN:$AN,"&gt;" &amp;DATE(MID($AV$3, 15, 4), MONTH("1 " &amp; AY$6 &amp; " " &amp; MID($AV$3, 15, 4)), 0 ), 'Raw Data'!$J:$J, $A116, 'Raw Data'!$H:$H, "Non*", 'Raw Data'!$P:$P,""&amp;'Raw Data'!$B$1,'Raw Data'!$D:$D,"&lt;&gt;*ithdr*",'Raw Data'!$D:$D,"&lt;&gt;*ancel*")</f>
        <v>0</v>
      </c>
      <c r="AZ129" s="73"/>
      <c r="BA129" s="73"/>
      <c r="BB129" s="77"/>
      <c r="BC129" s="94">
        <f>SUMIFS('Raw Data'!$AI:$AI, 'Raw Data'!$AN:$AN,"&lt;=" &amp;DATE(MID($AV$3, 15, 4), MONTH("1 " &amp; BC$6 &amp; " " &amp; MID($AV$3, 15, 4)) + 1, 0 ), 'Raw Data'!$AN:$AN,"&gt;" &amp;DATE(MID($AV$3, 15, 4), MONTH("1 " &amp; BC$6 &amp; " " &amp; MID($AV$3, 15, 4)), 0 ), 'Raw Data'!$J:$J, $A116, 'Raw Data'!$H:$H, "Non*", 'Raw Data'!$O:$O,""&amp;'Raw Data'!$B$1,'Raw Data'!$D:$D,"&lt;&gt;*ithdr*",'Raw Data'!$D:$D,"&lt;&gt;*ancel*",'Raw Data'!$P:$P,"--")
+
SUMIFS('Raw Data'!$AI:$AI, 'Raw Data'!$AN:$AN,"&lt;=" &amp;DATE(MID($AV$3, 15, 4), MONTH("1 " &amp; BC$6 &amp; " " &amp; MID($AV$3, 15, 4)) + 1, 0 ), 'Raw Data'!$AN:$AN,"&gt;" &amp;DATE(MID($AV$3, 15, 4), MONTH("1 " &amp; BC$6 &amp; " " &amp; MID($AV$3, 15, 4)), 0 ), 'Raw Data'!$J:$J, $A116, 'Raw Data'!$H:$H, "Non*", 'Raw Data'!$P:$P,""&amp;'Raw Data'!$B$1,'Raw Data'!$D:$D,"&lt;&gt;*ithdr*",'Raw Data'!$D:$D,"&lt;&gt;*ancel*")</f>
        <v>0</v>
      </c>
      <c r="BD129" s="73"/>
      <c r="BE129" s="73"/>
      <c r="BF129" s="77"/>
    </row>
    <row r="130" ht="12.75" customHeight="1">
      <c r="A130" s="75" t="s">
        <v>208</v>
      </c>
      <c r="B130" s="73"/>
      <c r="C130" s="73"/>
      <c r="D130" s="73"/>
      <c r="E130" s="73"/>
      <c r="F130" s="73"/>
      <c r="G130" s="73"/>
      <c r="H130" s="73"/>
      <c r="I130" s="73"/>
      <c r="J130" s="77"/>
      <c r="K130" s="113">
        <f>COUNTIFS( 'Raw Data'!$AM:$AM,"&lt;=" &amp;DATE(LEFT($AV$3, 4), MONTH("1 " &amp; K$6 &amp; " " &amp; LEFT($AV$3, 4)) + 1, 0 ), 'Raw Data'!$AM:$AM,"&gt;" &amp;DATE(LEFT($AV$3, 4), MONTH("1 " &amp; K$6 &amp; " " &amp; LEFT($AV$3, 4)), 0 ), 'Raw Data'!$J:$J, $A116, 'Raw Data'!$O:$O,""&amp;'Raw Data'!$B$1,'Raw Data'!$D:$D,"&lt;&gt;*ithdr*",'Raw Data'!$D:$D,"&lt;&gt;*aitin*", 'Raw Data'!$D:$D,"&lt;&gt;*ancel*",'Raw Data'!$P:$P,"--")
+
COUNTIFS( 'Raw Data'!$AM:$AM,"&lt;=" &amp;DATE(LEFT($AV$3, 4), MONTH("1 " &amp; K$6 &amp; " " &amp; LEFT($AV$3, 4)) + 1, 0 ), 'Raw Data'!$AM:$AM,"&gt;" &amp;DATE(LEFT($AV$3, 4), MONTH("1 " &amp; K$6 &amp; " " &amp; LEFT($AV$3, 4)), 0 ), 'Raw Data'!$J:$J, $A116, 'Raw Data'!$P:$P,""&amp;'Raw Data'!$B$1,'Raw Data'!$D:$D,"&lt;&gt;*ithdr*", 'Raw Data'!$D:$D,"&lt;&gt;*aitin*", 'Raw Data'!$D:$D,"&lt;&gt;*ancel*")</f>
        <v>0</v>
      </c>
      <c r="L130" s="73"/>
      <c r="M130" s="73"/>
      <c r="N130" s="77"/>
      <c r="O130" s="113">
        <f>COUNTIFS( 'Raw Data'!$AM:$AM,"&lt;=" &amp;DATE(LEFT($AV$3, 4), MONTH("1 " &amp; O$6 &amp; " " &amp; LEFT($AV$3, 4)) + 1, 0 ), 'Raw Data'!$AM:$AM,"&gt;" &amp;DATE(LEFT($AV$3, 4), MONTH("1 " &amp; O$6 &amp; " " &amp; LEFT($AV$3, 4)), 0 ), 'Raw Data'!$J:$J, $A116, 'Raw Data'!$O:$O,""&amp;'Raw Data'!$B$1,'Raw Data'!$D:$D,"&lt;&gt;*ithdr*",'Raw Data'!$D:$D,"&lt;&gt;*aitin*", 'Raw Data'!$D:$D,"&lt;&gt;*ancel*",'Raw Data'!$P:$P,"--")
+
COUNTIFS( 'Raw Data'!$AM:$AM,"&lt;=" &amp;DATE(LEFT($AV$3, 4), MONTH("1 " &amp; O$6 &amp; " " &amp; LEFT($AV$3, 4)) + 1, 0 ), 'Raw Data'!$AM:$AM,"&gt;" &amp;DATE(LEFT($AV$3, 4), MONTH("1 " &amp; O$6 &amp; " " &amp; LEFT($AV$3, 4)), 0 ), 'Raw Data'!$J:$J, $A116, 'Raw Data'!$P:$P,""&amp;'Raw Data'!$B$1,'Raw Data'!$D:$D,"&lt;&gt;*ithdr*", 'Raw Data'!$D:$D,"&lt;&gt;*aitin*", 'Raw Data'!$D:$D,"&lt;&gt;*ancel*")</f>
        <v>0</v>
      </c>
      <c r="P130" s="73"/>
      <c r="Q130" s="73"/>
      <c r="R130" s="77"/>
      <c r="S130" s="113">
        <f>COUNTIFS( 'Raw Data'!$AM:$AM,"&lt;=" &amp;DATE(LEFT($AV$3, 4), MONTH("1 " &amp; S$6 &amp; " " &amp; LEFT($AV$3, 4)) + 1, 0 ), 'Raw Data'!$AM:$AM,"&gt;" &amp;DATE(LEFT($AV$3, 4), MONTH("1 " &amp; S$6 &amp; " " &amp; LEFT($AV$3, 4)), 0 ), 'Raw Data'!$J:$J, $A116, 'Raw Data'!$O:$O,""&amp;'Raw Data'!$B$1,'Raw Data'!$D:$D,"&lt;&gt;*ithdr*",'Raw Data'!$D:$D,"&lt;&gt;*aitin*", 'Raw Data'!$D:$D,"&lt;&gt;*ancel*",'Raw Data'!$P:$P,"--")
+
COUNTIFS( 'Raw Data'!$AM:$AM,"&lt;=" &amp;DATE(LEFT($AV$3, 4), MONTH("1 " &amp; S$6 &amp; " " &amp; LEFT($AV$3, 4)) + 1, 0 ), 'Raw Data'!$AM:$AM,"&gt;" &amp;DATE(LEFT($AV$3, 4), MONTH("1 " &amp; S$6 &amp; " " &amp; LEFT($AV$3, 4)), 0 ), 'Raw Data'!$J:$J, $A116, 'Raw Data'!$P:$P,""&amp;'Raw Data'!$B$1,'Raw Data'!$D:$D,"&lt;&gt;*ithdr*", 'Raw Data'!$D:$D,"&lt;&gt;*aitin*", 'Raw Data'!$D:$D,"&lt;&gt;*ancel*")</f>
        <v>0</v>
      </c>
      <c r="T130" s="73"/>
      <c r="U130" s="73"/>
      <c r="V130" s="77"/>
      <c r="W130" s="113">
        <f>COUNTIFS( 'Raw Data'!$AM:$AM,"&lt;=" &amp;DATE(LEFT($AV$3, 4), MONTH("1 " &amp; W$6 &amp; " " &amp; LEFT($AV$3, 4)) + 1, 0 ), 'Raw Data'!$AM:$AM,"&gt;" &amp;DATE(LEFT($AV$3, 4), MONTH("1 " &amp; W$6 &amp; " " &amp; LEFT($AV$3, 4)), 0 ), 'Raw Data'!$J:$J, $A116, 'Raw Data'!$O:$O,""&amp;'Raw Data'!$B$1,'Raw Data'!$D:$D,"&lt;&gt;*ithdr*",'Raw Data'!$D:$D,"&lt;&gt;*aitin*", 'Raw Data'!$D:$D,"&lt;&gt;*ancel*",'Raw Data'!$P:$P,"--")
+
COUNTIFS( 'Raw Data'!$AM:$AM,"&lt;=" &amp;DATE(LEFT($AV$3, 4), MONTH("1 " &amp; W$6 &amp; " " &amp; LEFT($AV$3, 4)) + 1, 0 ), 'Raw Data'!$AM:$AM,"&gt;" &amp;DATE(LEFT($AV$3, 4), MONTH("1 " &amp; W$6 &amp; " " &amp; LEFT($AV$3, 4)), 0 ), 'Raw Data'!$J:$J, $A116, 'Raw Data'!$P:$P,""&amp;'Raw Data'!$B$1,'Raw Data'!$D:$D,"&lt;&gt;*ithdr*", 'Raw Data'!$D:$D,"&lt;&gt;*aitin*", 'Raw Data'!$D:$D,"&lt;&gt;*ancel*")</f>
        <v>0</v>
      </c>
      <c r="X130" s="73"/>
      <c r="Y130" s="73"/>
      <c r="Z130" s="77"/>
      <c r="AA130" s="113">
        <f>COUNTIFS( 'Raw Data'!$AM:$AM,"&lt;=" &amp;DATE(LEFT($AV$3, 4), MONTH("1 " &amp; AA$6 &amp; " " &amp; LEFT($AV$3, 4)) + 1, 0 ), 'Raw Data'!$AM:$AM,"&gt;" &amp;DATE(LEFT($AV$3, 4), MONTH("1 " &amp; AA$6 &amp; " " &amp; LEFT($AV$3, 4)), 0 ), 'Raw Data'!$J:$J, $A116, 'Raw Data'!$O:$O,""&amp;'Raw Data'!$B$1,'Raw Data'!$D:$D,"&lt;&gt;*ithdr*",'Raw Data'!$D:$D,"&lt;&gt;*aitin*", 'Raw Data'!$D:$D,"&lt;&gt;*ancel*",'Raw Data'!$P:$P,"--")
+
COUNTIFS( 'Raw Data'!$AM:$AM,"&lt;=" &amp;DATE(LEFT($AV$3, 4), MONTH("1 " &amp; AA$6 &amp; " " &amp; LEFT($AV$3, 4)) + 1, 0 ), 'Raw Data'!$AM:$AM,"&gt;" &amp;DATE(LEFT($AV$3, 4), MONTH("1 " &amp; AA$6 &amp; " " &amp; LEFT($AV$3, 4)), 0 ), 'Raw Data'!$J:$J, $A116, 'Raw Data'!$P:$P,""&amp;'Raw Data'!$B$1,'Raw Data'!$D:$D,"&lt;&gt;*ithdr*", 'Raw Data'!$D:$D,"&lt;&gt;*aitin*", 'Raw Data'!$D:$D,"&lt;&gt;*ancel*")</f>
        <v>0</v>
      </c>
      <c r="AB130" s="73"/>
      <c r="AC130" s="73"/>
      <c r="AD130" s="77"/>
      <c r="AE130" s="113">
        <f>COUNTIFS( 'Raw Data'!$AM:$AM,"&lt;=" &amp;DATE(LEFT($AV$3, 4), MONTH("1 " &amp; AE$6 &amp; " " &amp; LEFT($AV$3, 4)) + 1, 0 ), 'Raw Data'!$AM:$AM,"&gt;" &amp;DATE(LEFT($AV$3, 4), MONTH("1 " &amp; AE$6 &amp; " " &amp; LEFT($AV$3, 4)), 0 ), 'Raw Data'!$J:$J, $A116, 'Raw Data'!$O:$O,""&amp;'Raw Data'!$B$1,'Raw Data'!$D:$D,"&lt;&gt;*ithdr*",'Raw Data'!$D:$D,"&lt;&gt;*aitin*", 'Raw Data'!$D:$D,"&lt;&gt;*ancel*",'Raw Data'!$P:$P,"--")
+
COUNTIFS( 'Raw Data'!$AM:$AM,"&lt;=" &amp;DATE(LEFT($AV$3, 4), MONTH("1 " &amp; AE$6 &amp; " " &amp; LEFT($AV$3, 4)) + 1, 0 ), 'Raw Data'!$AM:$AM,"&gt;" &amp;DATE(LEFT($AV$3, 4), MONTH("1 " &amp; AE$6 &amp; " " &amp; LEFT($AV$3, 4)), 0 ), 'Raw Data'!$J:$J, $A116, 'Raw Data'!$P:$P,""&amp;'Raw Data'!$B$1,'Raw Data'!$D:$D,"&lt;&gt;*ithdr*", 'Raw Data'!$D:$D,"&lt;&gt;*aitin*", 'Raw Data'!$D:$D,"&lt;&gt;*ancel*")</f>
        <v>0</v>
      </c>
      <c r="AF130" s="73"/>
      <c r="AG130" s="73"/>
      <c r="AH130" s="77"/>
      <c r="AI130" s="113">
        <f>COUNTIFS( 'Raw Data'!$AM:$AM,"&lt;=" &amp;DATE(LEFT($AV$3, 4), MONTH("1 " &amp; AI$6 &amp; " " &amp; LEFT($AV$3, 4)) + 1, 0 ), 'Raw Data'!$AM:$AM,"&gt;" &amp;DATE(LEFT($AV$3, 4), MONTH("1 " &amp; AI$6 &amp; " " &amp; LEFT($AV$3, 4)), 0 ), 'Raw Data'!$J:$J, $A116, 'Raw Data'!$O:$O,""&amp;'Raw Data'!$B$1,'Raw Data'!$D:$D,"&lt;&gt;*ithdr*",'Raw Data'!$D:$D,"&lt;&gt;*aitin*", 'Raw Data'!$D:$D,"&lt;&gt;*ancel*",'Raw Data'!$P:$P,"--")
+
COUNTIFS( 'Raw Data'!$AM:$AM,"&lt;=" &amp;DATE(LEFT($AV$3, 4), MONTH("1 " &amp; AI$6 &amp; " " &amp; LEFT($AV$3, 4)) + 1, 0 ), 'Raw Data'!$AM:$AM,"&gt;" &amp;DATE(LEFT($AV$3, 4), MONTH("1 " &amp; AI$6 &amp; " " &amp; LEFT($AV$3, 4)), 0 ), 'Raw Data'!$J:$J, $A116, 'Raw Data'!$P:$P,""&amp;'Raw Data'!$B$1,'Raw Data'!$D:$D,"&lt;&gt;*ithdr*", 'Raw Data'!$D:$D,"&lt;&gt;*aitin*", 'Raw Data'!$D:$D,"&lt;&gt;*ancel*")</f>
        <v>0</v>
      </c>
      <c r="AJ130" s="73"/>
      <c r="AK130" s="73"/>
      <c r="AL130" s="77"/>
      <c r="AM130" s="113">
        <f>COUNTIFS( 'Raw Data'!$AM:$AM,"&lt;=" &amp;DATE(LEFT($AV$3, 4), MONTH("1 " &amp; AM$6 &amp; " " &amp; LEFT($AV$3, 4)) + 1, 0 ), 'Raw Data'!$AM:$AM,"&gt;" &amp;DATE(LEFT($AV$3, 4), MONTH("1 " &amp; AM$6 &amp; " " &amp; LEFT($AV$3, 4)), 0 ), 'Raw Data'!$J:$J, $A116, 'Raw Data'!$O:$O,""&amp;'Raw Data'!$B$1,'Raw Data'!$D:$D,"&lt;&gt;*ithdr*",'Raw Data'!$D:$D,"&lt;&gt;*aitin*", 'Raw Data'!$D:$D,"&lt;&gt;*ancel*",'Raw Data'!$P:$P,"--")
+
COUNTIFS( 'Raw Data'!$AM:$AM,"&lt;=" &amp;DATE(LEFT($AV$3, 4), MONTH("1 " &amp; AM$6 &amp; " " &amp; LEFT($AV$3, 4)) + 1, 0 ), 'Raw Data'!$AM:$AM,"&gt;" &amp;DATE(LEFT($AV$3, 4), MONTH("1 " &amp; AM$6 &amp; " " &amp; LEFT($AV$3, 4)), 0 ), 'Raw Data'!$J:$J, $A116, 'Raw Data'!$P:$P,""&amp;'Raw Data'!$B$1,'Raw Data'!$D:$D,"&lt;&gt;*ithdr*", 'Raw Data'!$D:$D,"&lt;&gt;*aitin*", 'Raw Data'!$D:$D,"&lt;&gt;*ancel*")</f>
        <v>0</v>
      </c>
      <c r="AN130" s="73"/>
      <c r="AO130" s="73"/>
      <c r="AP130" s="77"/>
      <c r="AQ130" s="113">
        <f>COUNTIFS( 'Raw Data'!$AM:$AM,"&lt;=" &amp;DATE(LEFT($AV$3, 4), MONTH("1 " &amp; AQ$6 &amp; " " &amp; LEFT($AV$3, 4)) + 1, 0 ), 'Raw Data'!$AM:$AM,"&gt;" &amp;DATE(LEFT($AV$3, 4), MONTH("1 " &amp; AQ$6 &amp; " " &amp; LEFT($AV$3, 4)), 0 ), 'Raw Data'!$J:$J, $A116, 'Raw Data'!$O:$O,""&amp;'Raw Data'!$B$1,'Raw Data'!$D:$D,"&lt;&gt;*ithdr*",'Raw Data'!$D:$D,"&lt;&gt;*aitin*", 'Raw Data'!$D:$D,"&lt;&gt;*ancel*",'Raw Data'!$P:$P,"--")
+
COUNTIFS( 'Raw Data'!$AM:$AM,"&lt;=" &amp;DATE(LEFT($AV$3, 4), MONTH("1 " &amp; AQ$6 &amp; " " &amp; LEFT($AV$3, 4)) + 1, 0 ), 'Raw Data'!$AM:$AM,"&gt;" &amp;DATE(LEFT($AV$3, 4), MONTH("1 " &amp; AQ$6 &amp; " " &amp; LEFT($AV$3, 4)), 0 ), 'Raw Data'!$J:$J, $A116, 'Raw Data'!$P:$P,""&amp;'Raw Data'!$B$1,'Raw Data'!$D:$D,"&lt;&gt;*ithdr*", 'Raw Data'!$D:$D,"&lt;&gt;*aitin*", 'Raw Data'!$D:$D,"&lt;&gt;*ancel*")</f>
        <v>0</v>
      </c>
      <c r="AR130" s="73"/>
      <c r="AS130" s="73"/>
      <c r="AT130" s="77"/>
      <c r="AU130" s="113">
        <f>COUNTIFS( 'Raw Data'!$AM:$AM,"&lt;=" &amp;DATE(MID($AV$3, 15, 4), MONTH("1 " &amp; AU$6 &amp; " " &amp; MID($AV$3, 15, 4)) + 1, 0 ), 'Raw Data'!$AN:$AN,"&gt;" &amp;DATE(MID($AV$3, 15, 4), MONTH("1 " &amp; AU$6 &amp; " " &amp; MID($AV$3, 15, 4)), 0 ), 'Raw Data'!$J:$J, $A116, 'Raw Data'!$O:$O,""&amp;'Raw Data'!$B$1,'Raw Data'!$D:$D,"&lt;&gt;*ithdr*",'Raw Data'!$D:$D,"&lt;&gt;*aitin*",'Raw Data'!$D:$D,"&lt;&gt;*ancel*",'Raw Data'!$P:$P,"--")
+
COUNTIFS( 'Raw Data'!$AM:$AM,"&lt;=" &amp;DATE(MID($AV$3, 15, 4), MONTH("1 " &amp; AU$6 &amp; " " &amp; MID($AV$3, 15, 4)) + 1, 0 ), 'Raw Data'!$AN:$AN,"&gt;" &amp;DATE(MID($AV$3, 15, 4), MONTH("1 " &amp; AU$6 &amp; " " &amp; MID($AV$3, 15, 4)), 0 ), 'Raw Data'!$J:$J, $A116, 'Raw Data'!$P:$P,""&amp;'Raw Data'!$B$1,'Raw Data'!$D:$D,"&lt;&gt;*ithdr*", 'Raw Data'!$D:$D,"&lt;&gt;*aitin*", 'Raw Data'!$D:$D,"&lt;&gt;*ancel*")</f>
        <v>0</v>
      </c>
      <c r="AV130" s="73"/>
      <c r="AW130" s="73"/>
      <c r="AX130" s="77"/>
      <c r="AY130" s="113">
        <f>COUNTIFS( 'Raw Data'!$AM:$AM,"&lt;=" &amp;DATE(MID($AV$3, 15, 4), MONTH("1 " &amp; AY$6 &amp; " " &amp; MID($AV$3, 15, 4)) + 1, 0 ), 'Raw Data'!$AN:$AN,"&gt;" &amp;DATE(MID($AV$3, 15, 4), MONTH("1 " &amp; AY$6 &amp; " " &amp; MID($AV$3, 15, 4)), 0 ), 'Raw Data'!$J:$J, $A116, 'Raw Data'!$O:$O,""&amp;'Raw Data'!$B$1,'Raw Data'!$D:$D,"&lt;&gt;*ithdr*",'Raw Data'!$D:$D,"&lt;&gt;*aitin*",'Raw Data'!$D:$D,"&lt;&gt;*ancel*",'Raw Data'!$P:$P,"--")
+
COUNTIFS( 'Raw Data'!$AM:$AM,"&lt;=" &amp;DATE(MID($AV$3, 15, 4), MONTH("1 " &amp; AY$6 &amp; " " &amp; MID($AV$3, 15, 4)) + 1, 0 ), 'Raw Data'!$AN:$AN,"&gt;" &amp;DATE(MID($AV$3, 15, 4), MONTH("1 " &amp; AY$6 &amp; " " &amp; MID($AV$3, 15, 4)), 0 ), 'Raw Data'!$J:$J, $A116, 'Raw Data'!$P:$P,""&amp;'Raw Data'!$B$1,'Raw Data'!$D:$D,"&lt;&gt;*ithdr*", 'Raw Data'!$D:$D,"&lt;&gt;*aitin*", 'Raw Data'!$D:$D,"&lt;&gt;*ancel*")</f>
        <v>0</v>
      </c>
      <c r="AZ130" s="73"/>
      <c r="BA130" s="73"/>
      <c r="BB130" s="77"/>
      <c r="BC130" s="113">
        <f>COUNTIFS( 'Raw Data'!$AM:$AM,"&lt;=" &amp;DATE(MID($AV$3, 15, 4), MONTH("1 " &amp; BC$6 &amp; " " &amp; MID($AV$3, 15, 4)) + 1, 0 ), 'Raw Data'!$AN:$AN,"&gt;" &amp;DATE(MID($AV$3, 15, 4), MONTH("1 " &amp; BC$6 &amp; " " &amp; MID($AV$3, 15, 4)), 0 ), 'Raw Data'!$J:$J, $A116, 'Raw Data'!$O:$O,""&amp;'Raw Data'!$B$1,'Raw Data'!$D:$D,"&lt;&gt;*ithdr*",'Raw Data'!$D:$D,"&lt;&gt;*aitin*",'Raw Data'!$D:$D,"&lt;&gt;*ancel*",'Raw Data'!$P:$P,"--")
+
COUNTIFS( 'Raw Data'!$AM:$AM,"&lt;=" &amp;DATE(MID($AV$3, 15, 4), MONTH("1 " &amp; BC$6 &amp; " " &amp; MID($AV$3, 15, 4)) + 1, 0 ), 'Raw Data'!$AN:$AN,"&gt;" &amp;DATE(MID($AV$3, 15, 4), MONTH("1 " &amp; BC$6 &amp; " " &amp; MID($AV$3, 15, 4)), 0 ), 'Raw Data'!$J:$J, $A116, 'Raw Data'!$P:$P,""&amp;'Raw Data'!$B$1,'Raw Data'!$D:$D,"&lt;&gt;*ithdr*", 'Raw Data'!$D:$D,"&lt;&gt;*aitin*", 'Raw Data'!$D:$D,"&lt;&gt;*ancel*")</f>
        <v>0</v>
      </c>
      <c r="BD130" s="73"/>
      <c r="BE130" s="73"/>
      <c r="BF130" s="77"/>
    </row>
    <row r="131" ht="12.75" customHeight="1">
      <c r="A131" s="114" t="s">
        <v>209</v>
      </c>
      <c r="B131" s="73"/>
      <c r="C131" s="73"/>
      <c r="D131" s="73"/>
      <c r="E131" s="73"/>
      <c r="F131" s="73"/>
      <c r="G131" s="73"/>
      <c r="H131" s="73"/>
      <c r="I131" s="73"/>
      <c r="J131" s="77"/>
      <c r="K131" s="113">
        <f>COUNTIFS('Raw Data'!$AM:$AM,"&lt;=" &amp;DATE(LEFT($AV$3, 4), MONTH("1 " &amp; K$6 &amp; " " &amp; LEFT($AV$3, 4)) + 1, 0 ), 'Raw Data'!$AM:$AM,"&gt;" &amp;DATE(LEFT($AV$3, 4), MONTH("1 " &amp; K$6 &amp; " " &amp; LEFT($AV$3, 4)), 0 ), 'Raw Data'!$J:$J, $A116, 'Raw Data'!$H:$H, "Ear*", 'Raw Data'!$O:$O,""&amp;'Raw Data'!$B$1,'Raw Data'!$D:$D,"&lt;&gt;*ithdr*",'Raw Data'!$D:$D,"&lt;&gt;*ancel*",'Raw Data'!$P:$P,"--")
+
COUNTIFS( 'Raw Data'!$AM:$AM,"&lt;=" &amp;DATE(LEFT($AV$3, 4), MONTH("1 " &amp; K$6 &amp; " " &amp; LEFT($AV$3, 4)) + 1, 0 ), 'Raw Data'!$AM:$AM,"&gt;" &amp;DATE(LEFT($AV$3, 4), MONTH("1 " &amp; K$6 &amp; " " &amp; LEFT($AV$3, 4)), 0 ), 'Raw Data'!$J:$J, $A116, 'Raw Data'!$H:$H, "Ear*", 'Raw Data'!$P:$P,""&amp;'Raw Data'!$B$1,'Raw Data'!$D:$D,"&lt;&gt;*ithdr*",'Raw Data'!$D:$D,"&lt;&gt;*ancel*")</f>
        <v>0</v>
      </c>
      <c r="L131" s="73"/>
      <c r="M131" s="73"/>
      <c r="N131" s="77"/>
      <c r="O131" s="113">
        <f>COUNTIFS('Raw Data'!$AM:$AM,"&lt;=" &amp;DATE(LEFT($AV$3, 4), MONTH("1 " &amp; O$6 &amp; " " &amp; LEFT($AV$3, 4)) + 1, 0 ), 'Raw Data'!$AM:$AM,"&gt;" &amp;DATE(LEFT($AV$3, 4), MONTH("1 " &amp; O$6 &amp; " " &amp; LEFT($AV$3, 4)), 0 ), 'Raw Data'!$J:$J, $A116, 'Raw Data'!$H:$H, "Ear*", 'Raw Data'!$O:$O,""&amp;'Raw Data'!$B$1,'Raw Data'!$D:$D,"&lt;&gt;*ithdr*",'Raw Data'!$D:$D,"&lt;&gt;*ancel*",'Raw Data'!$P:$P,"--")
+
COUNTIFS( 'Raw Data'!$AM:$AM,"&lt;=" &amp;DATE(LEFT($AV$3, 4), MONTH("1 " &amp; O$6 &amp; " " &amp; LEFT($AV$3, 4)) + 1, 0 ), 'Raw Data'!$AM:$AM,"&gt;" &amp;DATE(LEFT($AV$3, 4), MONTH("1 " &amp; O$6 &amp; " " &amp; LEFT($AV$3, 4)), 0 ), 'Raw Data'!$J:$J, $A116, 'Raw Data'!$H:$H, "Ear*", 'Raw Data'!$P:$P,""&amp;'Raw Data'!$B$1,'Raw Data'!$D:$D,"&lt;&gt;*ithdr*",'Raw Data'!$D:$D,"&lt;&gt;*ancel*")</f>
        <v>0</v>
      </c>
      <c r="P131" s="73"/>
      <c r="Q131" s="73"/>
      <c r="R131" s="77"/>
      <c r="S131" s="113">
        <f>COUNTIFS('Raw Data'!$AM:$AM,"&lt;=" &amp;DATE(LEFT($AV$3, 4), MONTH("1 " &amp; S$6 &amp; " " &amp; LEFT($AV$3, 4)) + 1, 0 ), 'Raw Data'!$AM:$AM,"&gt;" &amp;DATE(LEFT($AV$3, 4), MONTH("1 " &amp; S$6 &amp; " " &amp; LEFT($AV$3, 4)), 0 ), 'Raw Data'!$J:$J, $A116, 'Raw Data'!$H:$H, "Ear*", 'Raw Data'!$O:$O,""&amp;'Raw Data'!$B$1,'Raw Data'!$D:$D,"&lt;&gt;*ithdr*",'Raw Data'!$D:$D,"&lt;&gt;*ancel*",'Raw Data'!$P:$P,"--")
+
COUNTIFS( 'Raw Data'!$AM:$AM,"&lt;=" &amp;DATE(LEFT($AV$3, 4), MONTH("1 " &amp; S$6 &amp; " " &amp; LEFT($AV$3, 4)) + 1, 0 ), 'Raw Data'!$AM:$AM,"&gt;" &amp;DATE(LEFT($AV$3, 4), MONTH("1 " &amp; S$6 &amp; " " &amp; LEFT($AV$3, 4)), 0 ), 'Raw Data'!$J:$J, $A116, 'Raw Data'!$H:$H, "Ear*", 'Raw Data'!$P:$P,""&amp;'Raw Data'!$B$1,'Raw Data'!$D:$D,"&lt;&gt;*ithdr*",'Raw Data'!$D:$D,"&lt;&gt;*ancel*")</f>
        <v>0</v>
      </c>
      <c r="T131" s="73"/>
      <c r="U131" s="73"/>
      <c r="V131" s="77"/>
      <c r="W131" s="113">
        <f>COUNTIFS('Raw Data'!$AM:$AM,"&lt;=" &amp;DATE(LEFT($AV$3, 4), MONTH("1 " &amp; W$6 &amp; " " &amp; LEFT($AV$3, 4)) + 1, 0 ), 'Raw Data'!$AM:$AM,"&gt;" &amp;DATE(LEFT($AV$3, 4), MONTH("1 " &amp; W$6 &amp; " " &amp; LEFT($AV$3, 4)), 0 ), 'Raw Data'!$J:$J, $A116, 'Raw Data'!$H:$H, "Ear*", 'Raw Data'!$O:$O,""&amp;'Raw Data'!$B$1,'Raw Data'!$D:$D,"&lt;&gt;*ithdr*",'Raw Data'!$D:$D,"&lt;&gt;*ancel*",'Raw Data'!$P:$P,"--")
+
COUNTIFS( 'Raw Data'!$AM:$AM,"&lt;=" &amp;DATE(LEFT($AV$3, 4), MONTH("1 " &amp; W$6 &amp; " " &amp; LEFT($AV$3, 4)) + 1, 0 ), 'Raw Data'!$AM:$AM,"&gt;" &amp;DATE(LEFT($AV$3, 4), MONTH("1 " &amp; W$6 &amp; " " &amp; LEFT($AV$3, 4)), 0 ), 'Raw Data'!$J:$J, $A116, 'Raw Data'!$H:$H, "Ear*", 'Raw Data'!$P:$P,""&amp;'Raw Data'!$B$1,'Raw Data'!$D:$D,"&lt;&gt;*ithdr*",'Raw Data'!$D:$D,"&lt;&gt;*ancel*")</f>
        <v>0</v>
      </c>
      <c r="X131" s="73"/>
      <c r="Y131" s="73"/>
      <c r="Z131" s="77"/>
      <c r="AA131" s="113">
        <f>COUNTIFS('Raw Data'!$AM:$AM,"&lt;=" &amp;DATE(LEFT($AV$3, 4), MONTH("1 " &amp; AA$6 &amp; " " &amp; LEFT($AV$3, 4)) + 1, 0 ), 'Raw Data'!$AM:$AM,"&gt;" &amp;DATE(LEFT($AV$3, 4), MONTH("1 " &amp; AA$6 &amp; " " &amp; LEFT($AV$3, 4)), 0 ), 'Raw Data'!$J:$J, $A116, 'Raw Data'!$H:$H, "Ear*", 'Raw Data'!$O:$O,""&amp;'Raw Data'!$B$1,'Raw Data'!$D:$D,"&lt;&gt;*ithdr*",'Raw Data'!$D:$D,"&lt;&gt;*ancel*",'Raw Data'!$P:$P,"--")
+
COUNTIFS( 'Raw Data'!$AM:$AM,"&lt;=" &amp;DATE(LEFT($AV$3, 4), MONTH("1 " &amp; AA$6 &amp; " " &amp; LEFT($AV$3, 4)) + 1, 0 ), 'Raw Data'!$AM:$AM,"&gt;" &amp;DATE(LEFT($AV$3, 4), MONTH("1 " &amp; AA$6 &amp; " " &amp; LEFT($AV$3, 4)), 0 ), 'Raw Data'!$J:$J, $A116, 'Raw Data'!$H:$H, "Ear*", 'Raw Data'!$P:$P,""&amp;'Raw Data'!$B$1,'Raw Data'!$D:$D,"&lt;&gt;*ithdr*",'Raw Data'!$D:$D,"&lt;&gt;*ancel*")</f>
        <v>0</v>
      </c>
      <c r="AB131" s="73"/>
      <c r="AC131" s="73"/>
      <c r="AD131" s="77"/>
      <c r="AE131" s="113">
        <f>COUNTIFS('Raw Data'!$AM:$AM,"&lt;=" &amp;DATE(LEFT($AV$3, 4), MONTH("1 " &amp; AE$6 &amp; " " &amp; LEFT($AV$3, 4)) + 1, 0 ), 'Raw Data'!$AM:$AM,"&gt;" &amp;DATE(LEFT($AV$3, 4), MONTH("1 " &amp; AE$6 &amp; " " &amp; LEFT($AV$3, 4)), 0 ), 'Raw Data'!$J:$J, $A116, 'Raw Data'!$H:$H, "Ear*", 'Raw Data'!$O:$O,""&amp;'Raw Data'!$B$1,'Raw Data'!$D:$D,"&lt;&gt;*ithdr*",'Raw Data'!$D:$D,"&lt;&gt;*ancel*",'Raw Data'!$P:$P,"--")
+
COUNTIFS( 'Raw Data'!$AM:$AM,"&lt;=" &amp;DATE(LEFT($AV$3, 4), MONTH("1 " &amp; AE$6 &amp; " " &amp; LEFT($AV$3, 4)) + 1, 0 ), 'Raw Data'!$AM:$AM,"&gt;" &amp;DATE(LEFT($AV$3, 4), MONTH("1 " &amp; AE$6 &amp; " " &amp; LEFT($AV$3, 4)), 0 ), 'Raw Data'!$J:$J, $A116, 'Raw Data'!$H:$H, "Ear*", 'Raw Data'!$P:$P,""&amp;'Raw Data'!$B$1,'Raw Data'!$D:$D,"&lt;&gt;*ithdr*",'Raw Data'!$D:$D,"&lt;&gt;*ancel*")</f>
        <v>0</v>
      </c>
      <c r="AF131" s="73"/>
      <c r="AG131" s="73"/>
      <c r="AH131" s="77"/>
      <c r="AI131" s="113">
        <f>COUNTIFS('Raw Data'!$AM:$AM,"&lt;=" &amp;DATE(LEFT($AV$3, 4), MONTH("1 " &amp; AI$6 &amp; " " &amp; LEFT($AV$3, 4)) + 1, 0 ), 'Raw Data'!$AM:$AM,"&gt;" &amp;DATE(LEFT($AV$3, 4), MONTH("1 " &amp; AI$6 &amp; " " &amp; LEFT($AV$3, 4)), 0 ), 'Raw Data'!$J:$J, $A116, 'Raw Data'!$H:$H, "Ear*", 'Raw Data'!$O:$O,""&amp;'Raw Data'!$B$1,'Raw Data'!$D:$D,"&lt;&gt;*ithdr*",'Raw Data'!$D:$D,"&lt;&gt;*ancel*",'Raw Data'!$P:$P,"--")
+
COUNTIFS( 'Raw Data'!$AM:$AM,"&lt;=" &amp;DATE(LEFT($AV$3, 4), MONTH("1 " &amp; AI$6 &amp; " " &amp; LEFT($AV$3, 4)) + 1, 0 ), 'Raw Data'!$AM:$AM,"&gt;" &amp;DATE(LEFT($AV$3, 4), MONTH("1 " &amp; AI$6 &amp; " " &amp; LEFT($AV$3, 4)), 0 ), 'Raw Data'!$J:$J, $A116, 'Raw Data'!$H:$H, "Ear*", 'Raw Data'!$P:$P,""&amp;'Raw Data'!$B$1,'Raw Data'!$D:$D,"&lt;&gt;*ithdr*",'Raw Data'!$D:$D,"&lt;&gt;*ancel*")</f>
        <v>0</v>
      </c>
      <c r="AJ131" s="73"/>
      <c r="AK131" s="73"/>
      <c r="AL131" s="77"/>
      <c r="AM131" s="113">
        <f>COUNTIFS('Raw Data'!$AM:$AM,"&lt;=" &amp;DATE(LEFT($AV$3, 4), MONTH("1 " &amp; AM$6 &amp; " " &amp; LEFT($AV$3, 4)) + 1, 0 ), 'Raw Data'!$AM:$AM,"&gt;" &amp;DATE(LEFT($AV$3, 4), MONTH("1 " &amp; AM$6 &amp; " " &amp; LEFT($AV$3, 4)), 0 ), 'Raw Data'!$J:$J, $A116, 'Raw Data'!$H:$H, "Ear*", 'Raw Data'!$O:$O,""&amp;'Raw Data'!$B$1,'Raw Data'!$D:$D,"&lt;&gt;*ithdr*",'Raw Data'!$D:$D,"&lt;&gt;*ancel*",'Raw Data'!$P:$P,"--")
+
COUNTIFS( 'Raw Data'!$AM:$AM,"&lt;=" &amp;DATE(LEFT($AV$3, 4), MONTH("1 " &amp; AM$6 &amp; " " &amp; LEFT($AV$3, 4)) + 1, 0 ), 'Raw Data'!$AM:$AM,"&gt;" &amp;DATE(LEFT($AV$3, 4), MONTH("1 " &amp; AM$6 &amp; " " &amp; LEFT($AV$3, 4)), 0 ), 'Raw Data'!$J:$J, $A116, 'Raw Data'!$H:$H, "Ear*", 'Raw Data'!$P:$P,""&amp;'Raw Data'!$B$1,'Raw Data'!$D:$D,"&lt;&gt;*ithdr*",'Raw Data'!$D:$D,"&lt;&gt;*ancel*")</f>
        <v>0</v>
      </c>
      <c r="AN131" s="73"/>
      <c r="AO131" s="73"/>
      <c r="AP131" s="77"/>
      <c r="AQ131" s="113">
        <f>COUNTIFS('Raw Data'!$AM:$AM,"&lt;=" &amp;DATE(LEFT($AV$3, 4), MONTH("1 " &amp; AQ$6 &amp; " " &amp; LEFT($AV$3, 4)) + 1, 0 ), 'Raw Data'!$AM:$AM,"&gt;" &amp;DATE(LEFT($AV$3, 4), MONTH("1 " &amp; AQ$6 &amp; " " &amp; LEFT($AV$3, 4)), 0 ), 'Raw Data'!$J:$J, $A116, 'Raw Data'!$H:$H, "Ear*", 'Raw Data'!$O:$O,""&amp;'Raw Data'!$B$1,'Raw Data'!$D:$D,"&lt;&gt;*ithdr*",'Raw Data'!$D:$D,"&lt;&gt;*ancel*",'Raw Data'!$P:$P,"--")
+
COUNTIFS( 'Raw Data'!$AM:$AM,"&lt;=" &amp;DATE(LEFT($AV$3, 4), MONTH("1 " &amp; AQ$6 &amp; " " &amp; LEFT($AV$3, 4)) + 1, 0 ), 'Raw Data'!$AM:$AM,"&gt;" &amp;DATE(LEFT($AV$3, 4), MONTH("1 " &amp; AQ$6 &amp; " " &amp; LEFT($AV$3, 4)), 0 ), 'Raw Data'!$J:$J, $A116, 'Raw Data'!$H:$H, "Ear*", 'Raw Data'!$P:$P,""&amp;'Raw Data'!$B$1,'Raw Data'!$D:$D,"&lt;&gt;*ithdr*",'Raw Data'!$D:$D,"&lt;&gt;*ancel*")</f>
        <v>0</v>
      </c>
      <c r="AR131" s="73"/>
      <c r="AS131" s="73"/>
      <c r="AT131" s="77"/>
      <c r="AU131" s="113">
        <f>COUNTIFS('Raw Data'!$AM:$AM,"&lt;=" &amp;DATE(MID($AV$3, 15, 4), MONTH("1 " &amp; AU$6 &amp; " " &amp; MID($AV$3, 15, 4)) + 1, 0 ), 'Raw Data'!$AN:$AN,"&gt;" &amp;DATE(MID($AV$3, 15, 4), MONTH("1 " &amp; AU$6 &amp; " " &amp; MID($AV$3, 15, 4)), 0 ), 'Raw Data'!$J:$J, $A116, 'Raw Data'!$H:$H, "Ear*", 'Raw Data'!$O:$O,""&amp;'Raw Data'!$B$1,'Raw Data'!$D:$D,"&lt;&gt;*ithdr*",'Raw Data'!$D:$D,"&lt;&gt;*ancel*",'Raw Data'!$P:$P,"--")
+
COUNTIFS( 'Raw Data'!$AM:$AM,"&lt;=" &amp;DATE(MID($AV$3, 15, 4), MONTH("1 " &amp; AU$6 &amp; " " &amp; MID($AV$3, 15, 4)) + 1, 0 ), 'Raw Data'!$AN:$AN,"&gt;" &amp;DATE(MID($AV$3, 15, 4), MONTH("1 " &amp; AU$6 &amp; " " &amp; MID($AV$3, 15, 4)), 0 ), 'Raw Data'!$J:$J, $A116, 'Raw Data'!$H:$H, "Ear*", 'Raw Data'!$P:$P,""&amp;'Raw Data'!$B$1,'Raw Data'!$D:$D,"&lt;&gt;*ithdr*",'Raw Data'!$D:$D,"&lt;&gt;*ancel*")</f>
        <v>0</v>
      </c>
      <c r="AV131" s="73"/>
      <c r="AW131" s="73"/>
      <c r="AX131" s="77"/>
      <c r="AY131" s="113">
        <f>COUNTIFS('Raw Data'!$AM:$AM,"&lt;=" &amp;DATE(MID($AV$3, 15, 4), MONTH("1 " &amp; AY$6 &amp; " " &amp; MID($AV$3, 15, 4)) + 1, 0 ), 'Raw Data'!$AN:$AN,"&gt;" &amp;DATE(MID($AV$3, 15, 4), MONTH("1 " &amp; AY$6 &amp; " " &amp; MID($AV$3, 15, 4)), 0 ), 'Raw Data'!$J:$J, $A116, 'Raw Data'!$H:$H, "Ear*", 'Raw Data'!$O:$O,""&amp;'Raw Data'!$B$1,'Raw Data'!$D:$D,"&lt;&gt;*ithdr*",'Raw Data'!$D:$D,"&lt;&gt;*ancel*",'Raw Data'!$P:$P,"--")
+
COUNTIFS( 'Raw Data'!$AM:$AM,"&lt;=" &amp;DATE(MID($AV$3, 15, 4), MONTH("1 " &amp; AY$6 &amp; " " &amp; MID($AV$3, 15, 4)) + 1, 0 ), 'Raw Data'!$AN:$AN,"&gt;" &amp;DATE(MID($AV$3, 15, 4), MONTH("1 " &amp; AY$6 &amp; " " &amp; MID($AV$3, 15, 4)), 0 ), 'Raw Data'!$J:$J, $A116, 'Raw Data'!$H:$H, "Ear*", 'Raw Data'!$P:$P,""&amp;'Raw Data'!$B$1,'Raw Data'!$D:$D,"&lt;&gt;*ithdr*",'Raw Data'!$D:$D,"&lt;&gt;*ancel*")</f>
        <v>0</v>
      </c>
      <c r="AZ131" s="73"/>
      <c r="BA131" s="73"/>
      <c r="BB131" s="77"/>
      <c r="BC131" s="113">
        <f>COUNTIFS('Raw Data'!$AM:$AM,"&lt;=" &amp;DATE(MID($AV$3, 15, 4), MONTH("1 " &amp; BC$6 &amp; " " &amp; MID($AV$3, 15, 4)) + 1, 0 ), 'Raw Data'!$AN:$AN,"&gt;" &amp;DATE(MID($AV$3, 15, 4), MONTH("1 " &amp; BC$6 &amp; " " &amp; MID($AV$3, 15, 4)), 0 ), 'Raw Data'!$J:$J, $A116, 'Raw Data'!$H:$H, "Ear*", 'Raw Data'!$O:$O,""&amp;'Raw Data'!$B$1,'Raw Data'!$D:$D,"&lt;&gt;*ithdr*",'Raw Data'!$D:$D,"&lt;&gt;*ancel*",'Raw Data'!$P:$P,"--")
+
COUNTIFS( 'Raw Data'!$AM:$AM,"&lt;=" &amp;DATE(MID($AV$3, 15, 4), MONTH("1 " &amp; BC$6 &amp; " " &amp; MID($AV$3, 15, 4)) + 1, 0 ), 'Raw Data'!$AN:$AN,"&gt;" &amp;DATE(MID($AV$3, 15, 4), MONTH("1 " &amp; BC$6 &amp; " " &amp; MID($AV$3, 15, 4)), 0 ), 'Raw Data'!$J:$J, $A116, 'Raw Data'!$H:$H, "Ear*", 'Raw Data'!$P:$P,""&amp;'Raw Data'!$B$1,'Raw Data'!$D:$D,"&lt;&gt;*ithdr*",'Raw Data'!$D:$D,"&lt;&gt;*ancel*")</f>
        <v>0</v>
      </c>
      <c r="BD131" s="73"/>
      <c r="BE131" s="73"/>
      <c r="BF131" s="77"/>
    </row>
    <row r="132" ht="12.75" customHeight="1">
      <c r="A132" s="114" t="s">
        <v>210</v>
      </c>
      <c r="B132" s="73"/>
      <c r="C132" s="73"/>
      <c r="D132" s="73"/>
      <c r="E132" s="73"/>
      <c r="F132" s="73"/>
      <c r="G132" s="73"/>
      <c r="H132" s="73"/>
      <c r="I132" s="73"/>
      <c r="J132" s="77"/>
      <c r="K132" s="113">
        <f>COUNTIFS('Raw Data'!$AM:$AM,"&lt;=" &amp;DATE(LEFT($AV$3, 4), MONTH("1 " &amp; K$6 &amp; " " &amp; LEFT($AV$3, 4)) + 1, 0 ), 'Raw Data'!$AM:$AM,"&gt;" &amp;DATE(LEFT($AV$3, 4), MONTH("1 " &amp; K$6 &amp; " " &amp; LEFT($AV$3, 4)), 0 ), 'Raw Data'!$J:$J, $A116, 'Raw Data'!$H:$H, "Non*", 'Raw Data'!$O:$O,""&amp;'Raw Data'!$B$1,'Raw Data'!$D:$D,"&lt;&gt;*ithdr*",'Raw Data'!$D:$D,"&lt;&gt;*ancel*",'Raw Data'!$P:$P,"--")
+
COUNTIFS( 'Raw Data'!$AM:$AM,"&lt;=" &amp;DATE(LEFT($AV$3, 4), MONTH("1 " &amp; K$6 &amp; " " &amp; LEFT($AV$3, 4)) + 1, 0 ), 'Raw Data'!$AM:$AM,"&gt;" &amp;DATE(LEFT($AV$3, 4), MONTH("1 " &amp; K$6 &amp; " " &amp; LEFT($AV$3, 4)), 0 ), 'Raw Data'!$J:$J, $A116, 'Raw Data'!$H:$H, "Non*", 'Raw Data'!$P:$P,""&amp;'Raw Data'!$B$1,'Raw Data'!$D:$D,"&lt;&gt;*ithdr*",'Raw Data'!$D:$D,"&lt;&gt;*ancel*")</f>
        <v>0</v>
      </c>
      <c r="L132" s="73"/>
      <c r="M132" s="73"/>
      <c r="N132" s="77"/>
      <c r="O132" s="113">
        <f>COUNTIFS('Raw Data'!$AM:$AM,"&lt;=" &amp;DATE(LEFT($AV$3, 4), MONTH("1 " &amp; O$6 &amp; " " &amp; LEFT($AV$3, 4)) + 1, 0 ), 'Raw Data'!$AM:$AM,"&gt;" &amp;DATE(LEFT($AV$3, 4), MONTH("1 " &amp; O$6 &amp; " " &amp; LEFT($AV$3, 4)), 0 ), 'Raw Data'!$J:$J, $A116, 'Raw Data'!$H:$H, "Non*", 'Raw Data'!$O:$O,""&amp;'Raw Data'!$B$1,'Raw Data'!$D:$D,"&lt;&gt;*ithdr*",'Raw Data'!$D:$D,"&lt;&gt;*ancel*",'Raw Data'!$P:$P,"--")
+
COUNTIFS( 'Raw Data'!$AM:$AM,"&lt;=" &amp;DATE(LEFT($AV$3, 4), MONTH("1 " &amp; O$6 &amp; " " &amp; LEFT($AV$3, 4)) + 1, 0 ), 'Raw Data'!$AM:$AM,"&gt;" &amp;DATE(LEFT($AV$3, 4), MONTH("1 " &amp; O$6 &amp; " " &amp; LEFT($AV$3, 4)), 0 ), 'Raw Data'!$J:$J, $A116, 'Raw Data'!$H:$H, "Non*", 'Raw Data'!$P:$P,""&amp;'Raw Data'!$B$1,'Raw Data'!$D:$D,"&lt;&gt;*ithdr*",'Raw Data'!$D:$D,"&lt;&gt;*ancel*")</f>
        <v>0</v>
      </c>
      <c r="P132" s="73"/>
      <c r="Q132" s="73"/>
      <c r="R132" s="77"/>
      <c r="S132" s="113">
        <f>COUNTIFS('Raw Data'!$AM:$AM,"&lt;=" &amp;DATE(LEFT($AV$3, 4), MONTH("1 " &amp; S$6 &amp; " " &amp; LEFT($AV$3, 4)) + 1, 0 ), 'Raw Data'!$AM:$AM,"&gt;" &amp;DATE(LEFT($AV$3, 4), MONTH("1 " &amp; S$6 &amp; " " &amp; LEFT($AV$3, 4)), 0 ), 'Raw Data'!$J:$J, $A116, 'Raw Data'!$H:$H, "Non*", 'Raw Data'!$O:$O,""&amp;'Raw Data'!$B$1,'Raw Data'!$D:$D,"&lt;&gt;*ithdr*",'Raw Data'!$D:$D,"&lt;&gt;*ancel*",'Raw Data'!$P:$P,"--")
+
COUNTIFS( 'Raw Data'!$AM:$AM,"&lt;=" &amp;DATE(LEFT($AV$3, 4), MONTH("1 " &amp; S$6 &amp; " " &amp; LEFT($AV$3, 4)) + 1, 0 ), 'Raw Data'!$AM:$AM,"&gt;" &amp;DATE(LEFT($AV$3, 4), MONTH("1 " &amp; S$6 &amp; " " &amp; LEFT($AV$3, 4)), 0 ), 'Raw Data'!$J:$J, $A116, 'Raw Data'!$H:$H, "Non*", 'Raw Data'!$P:$P,""&amp;'Raw Data'!$B$1,'Raw Data'!$D:$D,"&lt;&gt;*ithdr*",'Raw Data'!$D:$D,"&lt;&gt;*ancel*")</f>
        <v>0</v>
      </c>
      <c r="T132" s="73"/>
      <c r="U132" s="73"/>
      <c r="V132" s="77"/>
      <c r="W132" s="113">
        <f>COUNTIFS('Raw Data'!$AM:$AM,"&lt;=" &amp;DATE(LEFT($AV$3, 4), MONTH("1 " &amp; W$6 &amp; " " &amp; LEFT($AV$3, 4)) + 1, 0 ), 'Raw Data'!$AM:$AM,"&gt;" &amp;DATE(LEFT($AV$3, 4), MONTH("1 " &amp; W$6 &amp; " " &amp; LEFT($AV$3, 4)), 0 ), 'Raw Data'!$J:$J, $A116, 'Raw Data'!$H:$H, "Non*", 'Raw Data'!$O:$O,""&amp;'Raw Data'!$B$1,'Raw Data'!$D:$D,"&lt;&gt;*ithdr*",'Raw Data'!$D:$D,"&lt;&gt;*ancel*",'Raw Data'!$P:$P,"--")
+
COUNTIFS( 'Raw Data'!$AM:$AM,"&lt;=" &amp;DATE(LEFT($AV$3, 4), MONTH("1 " &amp; W$6 &amp; " " &amp; LEFT($AV$3, 4)) + 1, 0 ), 'Raw Data'!$AM:$AM,"&gt;" &amp;DATE(LEFT($AV$3, 4), MONTH("1 " &amp; W$6 &amp; " " &amp; LEFT($AV$3, 4)), 0 ), 'Raw Data'!$J:$J, $A116, 'Raw Data'!$H:$H, "Non*", 'Raw Data'!$P:$P,""&amp;'Raw Data'!$B$1,'Raw Data'!$D:$D,"&lt;&gt;*ithdr*",'Raw Data'!$D:$D,"&lt;&gt;*ancel*")</f>
        <v>0</v>
      </c>
      <c r="X132" s="73"/>
      <c r="Y132" s="73"/>
      <c r="Z132" s="77"/>
      <c r="AA132" s="113">
        <f>COUNTIFS('Raw Data'!$AM:$AM,"&lt;=" &amp;DATE(LEFT($AV$3, 4), MONTH("1 " &amp; AA$6 &amp; " " &amp; LEFT($AV$3, 4)) + 1, 0 ), 'Raw Data'!$AM:$AM,"&gt;" &amp;DATE(LEFT($AV$3, 4), MONTH("1 " &amp; AA$6 &amp; " " &amp; LEFT($AV$3, 4)), 0 ), 'Raw Data'!$J:$J, $A116, 'Raw Data'!$H:$H, "Non*", 'Raw Data'!$O:$O,""&amp;'Raw Data'!$B$1,'Raw Data'!$D:$D,"&lt;&gt;*ithdr*",'Raw Data'!$D:$D,"&lt;&gt;*ancel*",'Raw Data'!$P:$P,"--")
+
COUNTIFS( 'Raw Data'!$AM:$AM,"&lt;=" &amp;DATE(LEFT($AV$3, 4), MONTH("1 " &amp; AA$6 &amp; " " &amp; LEFT($AV$3, 4)) + 1, 0 ), 'Raw Data'!$AM:$AM,"&gt;" &amp;DATE(LEFT($AV$3, 4), MONTH("1 " &amp; AA$6 &amp; " " &amp; LEFT($AV$3, 4)), 0 ), 'Raw Data'!$J:$J, $A116, 'Raw Data'!$H:$H, "Non*", 'Raw Data'!$P:$P,""&amp;'Raw Data'!$B$1,'Raw Data'!$D:$D,"&lt;&gt;*ithdr*",'Raw Data'!$D:$D,"&lt;&gt;*ancel*")</f>
        <v>0</v>
      </c>
      <c r="AB132" s="73"/>
      <c r="AC132" s="73"/>
      <c r="AD132" s="77"/>
      <c r="AE132" s="113">
        <f>COUNTIFS('Raw Data'!$AM:$AM,"&lt;=" &amp;DATE(LEFT($AV$3, 4), MONTH("1 " &amp; AE$6 &amp; " " &amp; LEFT($AV$3, 4)) + 1, 0 ), 'Raw Data'!$AM:$AM,"&gt;" &amp;DATE(LEFT($AV$3, 4), MONTH("1 " &amp; AE$6 &amp; " " &amp; LEFT($AV$3, 4)), 0 ), 'Raw Data'!$J:$J, $A116, 'Raw Data'!$H:$H, "Non*", 'Raw Data'!$O:$O,""&amp;'Raw Data'!$B$1,'Raw Data'!$D:$D,"&lt;&gt;*ithdr*",'Raw Data'!$D:$D,"&lt;&gt;*ancel*",'Raw Data'!$P:$P,"--")
+
COUNTIFS( 'Raw Data'!$AM:$AM,"&lt;=" &amp;DATE(LEFT($AV$3, 4), MONTH("1 " &amp; AE$6 &amp; " " &amp; LEFT($AV$3, 4)) + 1, 0 ), 'Raw Data'!$AM:$AM,"&gt;" &amp;DATE(LEFT($AV$3, 4), MONTH("1 " &amp; AE$6 &amp; " " &amp; LEFT($AV$3, 4)), 0 ), 'Raw Data'!$J:$J, $A116, 'Raw Data'!$H:$H, "Non*", 'Raw Data'!$P:$P,""&amp;'Raw Data'!$B$1,'Raw Data'!$D:$D,"&lt;&gt;*ithdr*",'Raw Data'!$D:$D,"&lt;&gt;*ancel*")</f>
        <v>0</v>
      </c>
      <c r="AF132" s="73"/>
      <c r="AG132" s="73"/>
      <c r="AH132" s="77"/>
      <c r="AI132" s="113">
        <f>COUNTIFS('Raw Data'!$AM:$AM,"&lt;=" &amp;DATE(LEFT($AV$3, 4), MONTH("1 " &amp; AI$6 &amp; " " &amp; LEFT($AV$3, 4)) + 1, 0 ), 'Raw Data'!$AM:$AM,"&gt;" &amp;DATE(LEFT($AV$3, 4), MONTH("1 " &amp; AI$6 &amp; " " &amp; LEFT($AV$3, 4)), 0 ), 'Raw Data'!$J:$J, $A116, 'Raw Data'!$H:$H, "Non*", 'Raw Data'!$O:$O,""&amp;'Raw Data'!$B$1,'Raw Data'!$D:$D,"&lt;&gt;*ithdr*",'Raw Data'!$D:$D,"&lt;&gt;*ancel*",'Raw Data'!$P:$P,"--")
+
COUNTIFS( 'Raw Data'!$AM:$AM,"&lt;=" &amp;DATE(LEFT($AV$3, 4), MONTH("1 " &amp; AI$6 &amp; " " &amp; LEFT($AV$3, 4)) + 1, 0 ), 'Raw Data'!$AM:$AM,"&gt;" &amp;DATE(LEFT($AV$3, 4), MONTH("1 " &amp; AI$6 &amp; " " &amp; LEFT($AV$3, 4)), 0 ), 'Raw Data'!$J:$J, $A116, 'Raw Data'!$H:$H, "Non*", 'Raw Data'!$P:$P,""&amp;'Raw Data'!$B$1,'Raw Data'!$D:$D,"&lt;&gt;*ithdr*",'Raw Data'!$D:$D,"&lt;&gt;*ancel*")</f>
        <v>0</v>
      </c>
      <c r="AJ132" s="73"/>
      <c r="AK132" s="73"/>
      <c r="AL132" s="77"/>
      <c r="AM132" s="113">
        <f>COUNTIFS('Raw Data'!$AM:$AM,"&lt;=" &amp;DATE(LEFT($AV$3, 4), MONTH("1 " &amp; AM$6 &amp; " " &amp; LEFT($AV$3, 4)) + 1, 0 ), 'Raw Data'!$AM:$AM,"&gt;" &amp;DATE(LEFT($AV$3, 4), MONTH("1 " &amp; AM$6 &amp; " " &amp; LEFT($AV$3, 4)), 0 ), 'Raw Data'!$J:$J, $A116, 'Raw Data'!$H:$H, "Non*", 'Raw Data'!$O:$O,""&amp;'Raw Data'!$B$1,'Raw Data'!$D:$D,"&lt;&gt;*ithdr*",'Raw Data'!$D:$D,"&lt;&gt;*ancel*",'Raw Data'!$P:$P,"--")
+
COUNTIFS( 'Raw Data'!$AM:$AM,"&lt;=" &amp;DATE(LEFT($AV$3, 4), MONTH("1 " &amp; AM$6 &amp; " " &amp; LEFT($AV$3, 4)) + 1, 0 ), 'Raw Data'!$AM:$AM,"&gt;" &amp;DATE(LEFT($AV$3, 4), MONTH("1 " &amp; AM$6 &amp; " " &amp; LEFT($AV$3, 4)), 0 ), 'Raw Data'!$J:$J, $A116, 'Raw Data'!$H:$H, "Non*", 'Raw Data'!$P:$P,""&amp;'Raw Data'!$B$1,'Raw Data'!$D:$D,"&lt;&gt;*ithdr*",'Raw Data'!$D:$D,"&lt;&gt;*ancel*")</f>
        <v>0</v>
      </c>
      <c r="AN132" s="73"/>
      <c r="AO132" s="73"/>
      <c r="AP132" s="77"/>
      <c r="AQ132" s="113">
        <f>COUNTIFS('Raw Data'!$AM:$AM,"&lt;=" &amp;DATE(LEFT($AV$3, 4), MONTH("1 " &amp; AQ$6 &amp; " " &amp; LEFT($AV$3, 4)) + 1, 0 ), 'Raw Data'!$AM:$AM,"&gt;" &amp;DATE(LEFT($AV$3, 4), MONTH("1 " &amp; AQ$6 &amp; " " &amp; LEFT($AV$3, 4)), 0 ), 'Raw Data'!$J:$J, $A116, 'Raw Data'!$H:$H, "Non*", 'Raw Data'!$O:$O,""&amp;'Raw Data'!$B$1,'Raw Data'!$D:$D,"&lt;&gt;*ithdr*",'Raw Data'!$D:$D,"&lt;&gt;*ancel*",'Raw Data'!$P:$P,"--")
+
COUNTIFS( 'Raw Data'!$AM:$AM,"&lt;=" &amp;DATE(LEFT($AV$3, 4), MONTH("1 " &amp; AQ$6 &amp; " " &amp; LEFT($AV$3, 4)) + 1, 0 ), 'Raw Data'!$AM:$AM,"&gt;" &amp;DATE(LEFT($AV$3, 4), MONTH("1 " &amp; AQ$6 &amp; " " &amp; LEFT($AV$3, 4)), 0 ), 'Raw Data'!$J:$J, $A116, 'Raw Data'!$H:$H, "Non*", 'Raw Data'!$P:$P,""&amp;'Raw Data'!$B$1,'Raw Data'!$D:$D,"&lt;&gt;*ithdr*",'Raw Data'!$D:$D,"&lt;&gt;*ancel*")</f>
        <v>0</v>
      </c>
      <c r="AR132" s="73"/>
      <c r="AS132" s="73"/>
      <c r="AT132" s="77"/>
      <c r="AU132" s="113">
        <f>COUNTIFS('Raw Data'!$AM:$AM,"&lt;=" &amp;DATE(MID($AV$3, 15, 4), MONTH("1 " &amp; AU$6 &amp; " " &amp; MID($AV$3, 15, 4)) + 1, 0 ), 'Raw Data'!$AN:$AN,"&gt;" &amp;DATE(MID($AV$3, 15, 4), MONTH("1 " &amp; AU$6 &amp; " " &amp; MID($AV$3, 15, 4)), 0 ), 'Raw Data'!$J:$J, $A116, 'Raw Data'!$H:$H, "Non*", 'Raw Data'!$O:$O,""&amp;'Raw Data'!$B$1,'Raw Data'!$D:$D,"&lt;&gt;*ithdr*",'Raw Data'!$D:$D,"&lt;&gt;*ancel*",'Raw Data'!$P:$P,"--")
+
COUNTIFS( 'Raw Data'!$AM:$AM,"&lt;=" &amp;DATE(MID($AV$3, 15, 4), MONTH("1 " &amp; AU$6 &amp; " " &amp; MID($AV$3, 15, 4)) + 1, 0 ), 'Raw Data'!$AN:$AN,"&gt;" &amp;DATE(MID($AV$3, 15, 4), MONTH("1 " &amp; AU$6 &amp; " " &amp; MID($AV$3, 15, 4)), 0 ), 'Raw Data'!$J:$J, $A116, 'Raw Data'!$H:$H, "Non*", 'Raw Data'!$P:$P,""&amp;'Raw Data'!$B$1,'Raw Data'!$D:$D,"&lt;&gt;*ithdr*",'Raw Data'!$D:$D,"&lt;&gt;*ancel*")</f>
        <v>0</v>
      </c>
      <c r="AV132" s="73"/>
      <c r="AW132" s="73"/>
      <c r="AX132" s="77"/>
      <c r="AY132" s="113">
        <f>COUNTIFS('Raw Data'!$AM:$AM,"&lt;=" &amp;DATE(MID($AV$3, 15, 4), MONTH("1 " &amp; AY$6 &amp; " " &amp; MID($AV$3, 15, 4)) + 1, 0 ), 'Raw Data'!$AN:$AN,"&gt;" &amp;DATE(MID($AV$3, 15, 4), MONTH("1 " &amp; AY$6 &amp; " " &amp; MID($AV$3, 15, 4)), 0 ), 'Raw Data'!$J:$J, $A116, 'Raw Data'!$H:$H, "Non*", 'Raw Data'!$O:$O,""&amp;'Raw Data'!$B$1,'Raw Data'!$D:$D,"&lt;&gt;*ithdr*",'Raw Data'!$D:$D,"&lt;&gt;*ancel*",'Raw Data'!$P:$P,"--")
+
COUNTIFS( 'Raw Data'!$AM:$AM,"&lt;=" &amp;DATE(MID($AV$3, 15, 4), MONTH("1 " &amp; AY$6 &amp; " " &amp; MID($AV$3, 15, 4)) + 1, 0 ), 'Raw Data'!$AN:$AN,"&gt;" &amp;DATE(MID($AV$3, 15, 4), MONTH("1 " &amp; AY$6 &amp; " " &amp; MID($AV$3, 15, 4)), 0 ), 'Raw Data'!$J:$J, $A116, 'Raw Data'!$H:$H, "Non*", 'Raw Data'!$P:$P,""&amp;'Raw Data'!$B$1,'Raw Data'!$D:$D,"&lt;&gt;*ithdr*",'Raw Data'!$D:$D,"&lt;&gt;*ancel*")</f>
        <v>0</v>
      </c>
      <c r="AZ132" s="73"/>
      <c r="BA132" s="73"/>
      <c r="BB132" s="77"/>
      <c r="BC132" s="113">
        <f>COUNTIFS('Raw Data'!$AM:$AM,"&lt;=" &amp;DATE(MID($AV$3, 15, 4), MONTH("1 " &amp; BC$6 &amp; " " &amp; MID($AV$3, 15, 4)) + 1, 0 ), 'Raw Data'!$AN:$AN,"&gt;" &amp;DATE(MID($AV$3, 15, 4), MONTH("1 " &amp; BC$6 &amp; " " &amp; MID($AV$3, 15, 4)), 0 ), 'Raw Data'!$J:$J, $A116, 'Raw Data'!$H:$H, "Non*", 'Raw Data'!$O:$O,""&amp;'Raw Data'!$B$1,'Raw Data'!$D:$D,"&lt;&gt;*ithdr*",'Raw Data'!$D:$D,"&lt;&gt;*ancel*",'Raw Data'!$P:$P,"--")
+
COUNTIFS( 'Raw Data'!$AM:$AM,"&lt;=" &amp;DATE(MID($AV$3, 15, 4), MONTH("1 " &amp; BC$6 &amp; " " &amp; MID($AV$3, 15, 4)) + 1, 0 ), 'Raw Data'!$AN:$AN,"&gt;" &amp;DATE(MID($AV$3, 15, 4), MONTH("1 " &amp; BC$6 &amp; " " &amp; MID($AV$3, 15, 4)), 0 ), 'Raw Data'!$J:$J, $A116, 'Raw Data'!$H:$H, "Non*", 'Raw Data'!$P:$P,""&amp;'Raw Data'!$B$1,'Raw Data'!$D:$D,"&lt;&gt;*ithdr*",'Raw Data'!$D:$D,"&lt;&gt;*ancel*")</f>
        <v>0</v>
      </c>
      <c r="BD132" s="73"/>
      <c r="BE132" s="73"/>
      <c r="BF132" s="77"/>
    </row>
    <row r="133" ht="12.75" customHeight="1">
      <c r="A133" s="75" t="s">
        <v>211</v>
      </c>
      <c r="B133" s="73"/>
      <c r="C133" s="73"/>
      <c r="D133" s="73"/>
      <c r="E133" s="73"/>
      <c r="F133" s="73"/>
      <c r="G133" s="73"/>
      <c r="H133" s="73"/>
      <c r="I133" s="73"/>
      <c r="J133" s="77"/>
      <c r="K133" s="113">
        <f>COUNTIFS( 'Raw Data'!$AM:$AM,"&lt;=" &amp;DATE(LEFT($AV$3, 4), MONTH("1 " &amp; K$6 &amp; " " &amp; LEFT($AV$3, 4)) + 1, 0 ), 'Raw Data'!$AM:$AM,"&gt;" &amp;DATE(LEFT($AV$3, 4), MONTH("1 " &amp; K$6 &amp; " " &amp; LEFT($AV$3, 4)), 0 ), 'Raw Data'!$J:$J, $A116, 'Raw Data'!$O:$O,""&amp;'Raw Data'!$B$1,'Raw Data'!$D:$D,"&lt;&gt;*ithdr*",'Raw Data'!$D:$D,"&lt;&gt;*ancel*",'Raw Data'!$P:$P,"--",'Raw Data'!$AW:$AW,"*arl*")
+
COUNTIFS( 'Raw Data'!$AM:$AM,"&lt;=" &amp;DATE(LEFT($AV$3, 4), MONTH("1 " &amp; K$6 &amp; " " &amp; LEFT($AV$3, 4)) + 1, 0 ), 'Raw Data'!$AM:$AM,"&gt;" &amp;DATE(LEFT($AV$3, 4), MONTH("1 " &amp; K$6 &amp; " " &amp; LEFT($AV$3, 4)), 0 ), 'Raw Data'!$J:$J, $A116, 'Raw Data'!$P:$P,""&amp;'Raw Data'!$B$1,'Raw Data'!$D:$D,"&lt;&gt;*ithdr*",'Raw Data'!$D:$D,"&lt;&gt;*ancel*",'Raw Data'!$AW:$AW,"*arl*")</f>
        <v>0</v>
      </c>
      <c r="L133" s="73"/>
      <c r="M133" s="73"/>
      <c r="N133" s="77"/>
      <c r="O133" s="113">
        <f>COUNTIFS( 'Raw Data'!$AM:$AM,"&lt;=" &amp;DATE(LEFT($AV$3, 4), MONTH("1 " &amp; O$6 &amp; " " &amp; LEFT($AV$3, 4)) + 1, 0 ), 'Raw Data'!$AM:$AM,"&gt;" &amp;DATE(LEFT($AV$3, 4), MONTH("1 " &amp; O$6 &amp; " " &amp; LEFT($AV$3, 4)), 0 ), 'Raw Data'!$J:$J, $A116, 'Raw Data'!$O:$O,""&amp;'Raw Data'!$B$1,'Raw Data'!$D:$D,"&lt;&gt;*ithdr*",'Raw Data'!$D:$D,"&lt;&gt;*ancel*",'Raw Data'!$P:$P,"--",'Raw Data'!$AW:$AW,"*arl*")
+
COUNTIFS( 'Raw Data'!$AM:$AM,"&lt;=" &amp;DATE(LEFT($AV$3, 4), MONTH("1 " &amp; O$6 &amp; " " &amp; LEFT($AV$3, 4)) + 1, 0 ), 'Raw Data'!$AM:$AM,"&gt;" &amp;DATE(LEFT($AV$3, 4), MONTH("1 " &amp; O$6 &amp; " " &amp; LEFT($AV$3, 4)), 0 ), 'Raw Data'!$J:$J, $A116, 'Raw Data'!$P:$P,""&amp;'Raw Data'!$B$1,'Raw Data'!$D:$D,"&lt;&gt;*ithdr*",'Raw Data'!$D:$D,"&lt;&gt;*ancel*",'Raw Data'!$AW:$AW,"*arl*")</f>
        <v>0</v>
      </c>
      <c r="P133" s="73"/>
      <c r="Q133" s="73"/>
      <c r="R133" s="77"/>
      <c r="S133" s="113">
        <f>COUNTIFS( 'Raw Data'!$AM:$AM,"&lt;=" &amp;DATE(LEFT($AV$3, 4), MONTH("1 " &amp; S$6 &amp; " " &amp; LEFT($AV$3, 4)) + 1, 0 ), 'Raw Data'!$AM:$AM,"&gt;" &amp;DATE(LEFT($AV$3, 4), MONTH("1 " &amp; S$6 &amp; " " &amp; LEFT($AV$3, 4)), 0 ), 'Raw Data'!$J:$J, $A116, 'Raw Data'!$O:$O,""&amp;'Raw Data'!$B$1,'Raw Data'!$D:$D,"&lt;&gt;*ithdr*",'Raw Data'!$D:$D,"&lt;&gt;*ancel*",'Raw Data'!$P:$P,"--",'Raw Data'!$AW:$AW,"*arl*")
+
COUNTIFS( 'Raw Data'!$AM:$AM,"&lt;=" &amp;DATE(LEFT($AV$3, 4), MONTH("1 " &amp; S$6 &amp; " " &amp; LEFT($AV$3, 4)) + 1, 0 ), 'Raw Data'!$AM:$AM,"&gt;" &amp;DATE(LEFT($AV$3, 4), MONTH("1 " &amp; S$6 &amp; " " &amp; LEFT($AV$3, 4)), 0 ), 'Raw Data'!$J:$J, $A116, 'Raw Data'!$P:$P,""&amp;'Raw Data'!$B$1,'Raw Data'!$D:$D,"&lt;&gt;*ithdr*",'Raw Data'!$D:$D,"&lt;&gt;*ancel*",'Raw Data'!$AW:$AW,"*arl*")</f>
        <v>0</v>
      </c>
      <c r="T133" s="73"/>
      <c r="U133" s="73"/>
      <c r="V133" s="77"/>
      <c r="W133" s="113">
        <f>COUNTIFS( 'Raw Data'!$AM:$AM,"&lt;=" &amp;DATE(LEFT($AV$3, 4), MONTH("1 " &amp; W$6 &amp; " " &amp; LEFT($AV$3, 4)) + 1, 0 ), 'Raw Data'!$AM:$AM,"&gt;" &amp;DATE(LEFT($AV$3, 4), MONTH("1 " &amp; W$6 &amp; " " &amp; LEFT($AV$3, 4)), 0 ), 'Raw Data'!$J:$J, $A116, 'Raw Data'!$O:$O,""&amp;'Raw Data'!$B$1,'Raw Data'!$D:$D,"&lt;&gt;*ithdr*",'Raw Data'!$D:$D,"&lt;&gt;*ancel*",'Raw Data'!$P:$P,"--",'Raw Data'!$AW:$AW,"*arl*")
+
COUNTIFS( 'Raw Data'!$AM:$AM,"&lt;=" &amp;DATE(LEFT($AV$3, 4), MONTH("1 " &amp; W$6 &amp; " " &amp; LEFT($AV$3, 4)) + 1, 0 ), 'Raw Data'!$AM:$AM,"&gt;" &amp;DATE(LEFT($AV$3, 4), MONTH("1 " &amp; W$6 &amp; " " &amp; LEFT($AV$3, 4)), 0 ), 'Raw Data'!$J:$J, $A116, 'Raw Data'!$P:$P,""&amp;'Raw Data'!$B$1,'Raw Data'!$D:$D,"&lt;&gt;*ithdr*",'Raw Data'!$D:$D,"&lt;&gt;*ancel*",'Raw Data'!$AW:$AW,"*arl*")</f>
        <v>0</v>
      </c>
      <c r="X133" s="73"/>
      <c r="Y133" s="73"/>
      <c r="Z133" s="77"/>
      <c r="AA133" s="113">
        <f>COUNTIFS( 'Raw Data'!$AM:$AM,"&lt;=" &amp;DATE(LEFT($AV$3, 4), MONTH("1 " &amp; AA$6 &amp; " " &amp; LEFT($AV$3, 4)) + 1, 0 ), 'Raw Data'!$AM:$AM,"&gt;" &amp;DATE(LEFT($AV$3, 4), MONTH("1 " &amp; AA$6 &amp; " " &amp; LEFT($AV$3, 4)), 0 ), 'Raw Data'!$J:$J, $A116, 'Raw Data'!$O:$O,""&amp;'Raw Data'!$B$1,'Raw Data'!$D:$D,"&lt;&gt;*ithdr*",'Raw Data'!$D:$D,"&lt;&gt;*ancel*",'Raw Data'!$P:$P,"--",'Raw Data'!$AW:$AW,"*arl*")
+
COUNTIFS( 'Raw Data'!$AM:$AM,"&lt;=" &amp;DATE(LEFT($AV$3, 4), MONTH("1 " &amp; AA$6 &amp; " " &amp; LEFT($AV$3, 4)) + 1, 0 ), 'Raw Data'!$AM:$AM,"&gt;" &amp;DATE(LEFT($AV$3, 4), MONTH("1 " &amp; AA$6 &amp; " " &amp; LEFT($AV$3, 4)), 0 ), 'Raw Data'!$J:$J, $A116, 'Raw Data'!$P:$P,""&amp;'Raw Data'!$B$1,'Raw Data'!$D:$D,"&lt;&gt;*ithdr*",'Raw Data'!$D:$D,"&lt;&gt;*ancel*",'Raw Data'!$AW:$AW,"*arl*")</f>
        <v>0</v>
      </c>
      <c r="AB133" s="73"/>
      <c r="AC133" s="73"/>
      <c r="AD133" s="77"/>
      <c r="AE133" s="113">
        <f>COUNTIFS( 'Raw Data'!$AM:$AM,"&lt;=" &amp;DATE(LEFT($AV$3, 4), MONTH("1 " &amp; AE$6 &amp; " " &amp; LEFT($AV$3, 4)) + 1, 0 ), 'Raw Data'!$AM:$AM,"&gt;" &amp;DATE(LEFT($AV$3, 4), MONTH("1 " &amp; AE$6 &amp; " " &amp; LEFT($AV$3, 4)), 0 ), 'Raw Data'!$J:$J, $A116, 'Raw Data'!$O:$O,""&amp;'Raw Data'!$B$1,'Raw Data'!$D:$D,"&lt;&gt;*ithdr*",'Raw Data'!$D:$D,"&lt;&gt;*ancel*",'Raw Data'!$P:$P,"--",'Raw Data'!$AW:$AW,"*arl*")
+
COUNTIFS( 'Raw Data'!$AM:$AM,"&lt;=" &amp;DATE(LEFT($AV$3, 4), MONTH("1 " &amp; AE$6 &amp; " " &amp; LEFT($AV$3, 4)) + 1, 0 ), 'Raw Data'!$AM:$AM,"&gt;" &amp;DATE(LEFT($AV$3, 4), MONTH("1 " &amp; AE$6 &amp; " " &amp; LEFT($AV$3, 4)), 0 ), 'Raw Data'!$J:$J, $A116, 'Raw Data'!$P:$P,""&amp;'Raw Data'!$B$1,'Raw Data'!$D:$D,"&lt;&gt;*ithdr*",'Raw Data'!$D:$D,"&lt;&gt;*ancel*",'Raw Data'!$AW:$AW,"*arl*")</f>
        <v>0</v>
      </c>
      <c r="AF133" s="73"/>
      <c r="AG133" s="73"/>
      <c r="AH133" s="77"/>
      <c r="AI133" s="113">
        <f>COUNTIFS( 'Raw Data'!$AM:$AM,"&lt;=" &amp;DATE(LEFT($AV$3, 4), MONTH("1 " &amp; AI$6 &amp; " " &amp; LEFT($AV$3, 4)) + 1, 0 ), 'Raw Data'!$AM:$AM,"&gt;" &amp;DATE(LEFT($AV$3, 4), MONTH("1 " &amp; AI$6 &amp; " " &amp; LEFT($AV$3, 4)), 0 ), 'Raw Data'!$J:$J, $A116, 'Raw Data'!$O:$O,""&amp;'Raw Data'!$B$1,'Raw Data'!$D:$D,"&lt;&gt;*ithdr*",'Raw Data'!$D:$D,"&lt;&gt;*ancel*",'Raw Data'!$P:$P,"--",'Raw Data'!$AW:$AW,"*arl*")
+
COUNTIFS( 'Raw Data'!$AM:$AM,"&lt;=" &amp;DATE(LEFT($AV$3, 4), MONTH("1 " &amp; AI$6 &amp; " " &amp; LEFT($AV$3, 4)) + 1, 0 ), 'Raw Data'!$AM:$AM,"&gt;" &amp;DATE(LEFT($AV$3, 4), MONTH("1 " &amp; AI$6 &amp; " " &amp; LEFT($AV$3, 4)), 0 ), 'Raw Data'!$J:$J, $A116, 'Raw Data'!$P:$P,""&amp;'Raw Data'!$B$1,'Raw Data'!$D:$D,"&lt;&gt;*ithdr*",'Raw Data'!$D:$D,"&lt;&gt;*ancel*",'Raw Data'!$AW:$AW,"*arl*")</f>
        <v>0</v>
      </c>
      <c r="AJ133" s="73"/>
      <c r="AK133" s="73"/>
      <c r="AL133" s="77"/>
      <c r="AM133" s="113">
        <f>COUNTIFS( 'Raw Data'!$AM:$AM,"&lt;=" &amp;DATE(LEFT($AV$3, 4), MONTH("1 " &amp; AM$6 &amp; " " &amp; LEFT($AV$3, 4)) + 1, 0 ), 'Raw Data'!$AM:$AM,"&gt;" &amp;DATE(LEFT($AV$3, 4), MONTH("1 " &amp; AM$6 &amp; " " &amp; LEFT($AV$3, 4)), 0 ), 'Raw Data'!$J:$J, $A116, 'Raw Data'!$O:$O,""&amp;'Raw Data'!$B$1,'Raw Data'!$D:$D,"&lt;&gt;*ithdr*",'Raw Data'!$D:$D,"&lt;&gt;*ancel*",'Raw Data'!$P:$P,"--",'Raw Data'!$AW:$AW,"*arl*")
+
COUNTIFS( 'Raw Data'!$AM:$AM,"&lt;=" &amp;DATE(LEFT($AV$3, 4), MONTH("1 " &amp; AM$6 &amp; " " &amp; LEFT($AV$3, 4)) + 1, 0 ), 'Raw Data'!$AM:$AM,"&gt;" &amp;DATE(LEFT($AV$3, 4), MONTH("1 " &amp; AM$6 &amp; " " &amp; LEFT($AV$3, 4)), 0 ), 'Raw Data'!$J:$J, $A116, 'Raw Data'!$P:$P,""&amp;'Raw Data'!$B$1,'Raw Data'!$D:$D,"&lt;&gt;*ithdr*",'Raw Data'!$D:$D,"&lt;&gt;*ancel*",'Raw Data'!$AW:$AW,"*arl*")</f>
        <v>0</v>
      </c>
      <c r="AN133" s="73"/>
      <c r="AO133" s="73"/>
      <c r="AP133" s="77"/>
      <c r="AQ133" s="113">
        <f>COUNTIFS( 'Raw Data'!$AM:$AM,"&lt;=" &amp;DATE(LEFT($AV$3, 4), MONTH("1 " &amp; AQ$6 &amp; " " &amp; LEFT($AV$3, 4)) + 1, 0 ), 'Raw Data'!$AM:$AM,"&gt;" &amp;DATE(LEFT($AV$3, 4), MONTH("1 " &amp; AQ$6 &amp; " " &amp; LEFT($AV$3, 4)), 0 ), 'Raw Data'!$J:$J, $A116, 'Raw Data'!$O:$O,""&amp;'Raw Data'!$B$1,'Raw Data'!$D:$D,"&lt;&gt;*ithdr*",'Raw Data'!$D:$D,"&lt;&gt;*ancel*",'Raw Data'!$P:$P,"--",'Raw Data'!$AW:$AW,"*arl*")
+
COUNTIFS( 'Raw Data'!$AM:$AM,"&lt;=" &amp;DATE(LEFT($AV$3, 4), MONTH("1 " &amp; AQ$6 &amp; " " &amp; LEFT($AV$3, 4)) + 1, 0 ), 'Raw Data'!$AM:$AM,"&gt;" &amp;DATE(LEFT($AV$3, 4), MONTH("1 " &amp; AQ$6 &amp; " " &amp; LEFT($AV$3, 4)), 0 ), 'Raw Data'!$J:$J, $A116, 'Raw Data'!$P:$P,""&amp;'Raw Data'!$B$1,'Raw Data'!$D:$D,"&lt;&gt;*ithdr*",'Raw Data'!$D:$D,"&lt;&gt;*ancel*",'Raw Data'!$AW:$AW,"*arl*")</f>
        <v>0</v>
      </c>
      <c r="AR133" s="73"/>
      <c r="AS133" s="73"/>
      <c r="AT133" s="77"/>
      <c r="AU133" s="113">
        <f>COUNTIFS( 'Raw Data'!$AM:$AM,"&lt;=" &amp;DATE(MID($AV$3, 15, 4), MONTH("1 " &amp; AU$6 &amp; " " &amp; MID($AV$3, 15, 4)) + 1, 0 ), 'Raw Data'!$AN:$AN,"&gt;" &amp;DATE(MID($AV$3, 15, 4), MONTH("1 " &amp; AU$6 &amp; " " &amp; MID($AV$3, 15, 4)), 0 ), 'Raw Data'!$J:$J, $A116, 'Raw Data'!$O:$O,""&amp;'Raw Data'!$B$1,'Raw Data'!$D:$D,"&lt;&gt;*ithdr*",'Raw Data'!$D:$D,"&lt;&gt;*ancel*",'Raw Data'!$P:$P,"--",'Raw Data'!$AW:$AW,"*arl*")
+
COUNTIFS( 'Raw Data'!$AM:$AM,"&lt;=" &amp;DATE(MID($AV$3, 15, 4), MONTH("1 " &amp; AU$6 &amp; " " &amp; MID($AV$3, 15, 4)) + 1, 0 ), 'Raw Data'!$AN:$AN,"&gt;" &amp;DATE(MID($AV$3, 15, 4), MONTH("1 " &amp; AU$6 &amp; " " &amp; MID($AV$3, 15, 4)), 0 ), 'Raw Data'!$J:$J, $A116, 'Raw Data'!$P:$P,""&amp;'Raw Data'!$B$1,'Raw Data'!$D:$D,"&lt;&gt;*ithdr*",'Raw Data'!$D:$D,"&lt;&gt;*ancel*",'Raw Data'!$AW:$AW,"*arl*")</f>
        <v>0</v>
      </c>
      <c r="AV133" s="73"/>
      <c r="AW133" s="73"/>
      <c r="AX133" s="77"/>
      <c r="AY133" s="113">
        <f>COUNTIFS( 'Raw Data'!$AM:$AM,"&lt;=" &amp;DATE(MID($AV$3, 15, 4), MONTH("1 " &amp; AY$6 &amp; " " &amp; MID($AV$3, 15, 4)) + 1, 0 ), 'Raw Data'!$AN:$AN,"&gt;" &amp;DATE(MID($AV$3, 15, 4), MONTH("1 " &amp; AY$6 &amp; " " &amp; MID($AV$3, 15, 4)), 0 ), 'Raw Data'!$J:$J, $A116, 'Raw Data'!$O:$O,""&amp;'Raw Data'!$B$1,'Raw Data'!$D:$D,"&lt;&gt;*ithdr*",'Raw Data'!$D:$D,"&lt;&gt;*ancel*",'Raw Data'!$P:$P,"--",'Raw Data'!$AW:$AW,"*arl*")
+
COUNTIFS( 'Raw Data'!$AM:$AM,"&lt;=" &amp;DATE(MID($AV$3, 15, 4), MONTH("1 " &amp; AY$6 &amp; " " &amp; MID($AV$3, 15, 4)) + 1, 0 ), 'Raw Data'!$AN:$AN,"&gt;" &amp;DATE(MID($AV$3, 15, 4), MONTH("1 " &amp; AY$6 &amp; " " &amp; MID($AV$3, 15, 4)), 0 ), 'Raw Data'!$J:$J, $A116, 'Raw Data'!$P:$P,""&amp;'Raw Data'!$B$1,'Raw Data'!$D:$D,"&lt;&gt;*ithdr*",'Raw Data'!$D:$D,"&lt;&gt;*ancel*",'Raw Data'!$AW:$AW,"*arl*")</f>
        <v>0</v>
      </c>
      <c r="AZ133" s="73"/>
      <c r="BA133" s="73"/>
      <c r="BB133" s="77"/>
      <c r="BC133" s="113">
        <f>COUNTIFS( 'Raw Data'!$AM:$AM,"&lt;=" &amp;DATE(MID($AV$3, 15, 4), MONTH("1 " &amp; BC$6 &amp; " " &amp; MID($AV$3, 15, 4)) + 1, 0 ), 'Raw Data'!$AN:$AN,"&gt;" &amp;DATE(MID($AV$3, 15, 4), MONTH("1 " &amp; BC$6 &amp; " " &amp; MID($AV$3, 15, 4)), 0 ), 'Raw Data'!$J:$J, $A116, 'Raw Data'!$O:$O,""&amp;'Raw Data'!$B$1,'Raw Data'!$D:$D,"&lt;&gt;*ithdr*",'Raw Data'!$D:$D,"&lt;&gt;*ancel*",'Raw Data'!$P:$P,"--",'Raw Data'!$AW:$AW,"*arl*")
+
COUNTIFS( 'Raw Data'!$AM:$AM,"&lt;=" &amp;DATE(MID($AV$3, 15, 4), MONTH("1 " &amp; BC$6 &amp; " " &amp; MID($AV$3, 15, 4)) + 1, 0 ), 'Raw Data'!$AN:$AN,"&gt;" &amp;DATE(MID($AV$3, 15, 4), MONTH("1 " &amp; BC$6 &amp; " " &amp; MID($AV$3, 15, 4)), 0 ), 'Raw Data'!$J:$J, $A116, 'Raw Data'!$P:$P,""&amp;'Raw Data'!$B$1,'Raw Data'!$D:$D,"&lt;&gt;*ithdr*",'Raw Data'!$D:$D,"&lt;&gt;*ancel*",'Raw Data'!$AW:$AW,"*arl*")</f>
        <v>0</v>
      </c>
      <c r="BD133" s="73"/>
      <c r="BE133" s="73"/>
      <c r="BF133" s="77"/>
    </row>
    <row r="134" ht="12.75" customHeight="1">
      <c r="A134" s="75" t="s">
        <v>212</v>
      </c>
      <c r="B134" s="73"/>
      <c r="C134" s="73"/>
      <c r="D134" s="73"/>
      <c r="E134" s="73"/>
      <c r="F134" s="73"/>
      <c r="G134" s="73"/>
      <c r="H134" s="73"/>
      <c r="I134" s="73"/>
      <c r="J134" s="77"/>
      <c r="K134" s="106" t="str">
        <f>IFERROR(ROUND(((K133/K130)*100),0), "---")</f>
        <v>---</v>
      </c>
      <c r="L134" s="73"/>
      <c r="M134" s="73"/>
      <c r="N134" s="77"/>
      <c r="O134" s="106" t="str">
        <f>IFERROR(ROUND(((O133/O130)*100),0), "---")</f>
        <v>---</v>
      </c>
      <c r="P134" s="73"/>
      <c r="Q134" s="73"/>
      <c r="R134" s="77"/>
      <c r="S134" s="106" t="str">
        <f>IFERROR(ROUND(((S133/S130)*100),0), "---")</f>
        <v>---</v>
      </c>
      <c r="T134" s="73"/>
      <c r="U134" s="73"/>
      <c r="V134" s="77"/>
      <c r="W134" s="106" t="str">
        <f>IFERROR(ROUND(((W133/W130)*100),0), "---")</f>
        <v>---</v>
      </c>
      <c r="X134" s="73"/>
      <c r="Y134" s="73"/>
      <c r="Z134" s="77"/>
      <c r="AA134" s="106" t="str">
        <f>IFERROR(ROUND(((AA133/AA130)*100),0), "---")</f>
        <v>---</v>
      </c>
      <c r="AB134" s="73"/>
      <c r="AC134" s="73"/>
      <c r="AD134" s="77"/>
      <c r="AE134" s="106" t="str">
        <f>IFERROR(ROUND(((AE133/AE130)*100),0), "---")</f>
        <v>---</v>
      </c>
      <c r="AF134" s="73"/>
      <c r="AG134" s="73"/>
      <c r="AH134" s="77"/>
      <c r="AI134" s="106" t="str">
        <f>IFERROR(ROUND(((AI133/AI130)*100),0), "---")</f>
        <v>---</v>
      </c>
      <c r="AJ134" s="73"/>
      <c r="AK134" s="73"/>
      <c r="AL134" s="77"/>
      <c r="AM134" s="106" t="str">
        <f>IFERROR(ROUND(((AM133/AM130)*100),0), "---")</f>
        <v>---</v>
      </c>
      <c r="AN134" s="73"/>
      <c r="AO134" s="73"/>
      <c r="AP134" s="77"/>
      <c r="AQ134" s="106" t="str">
        <f>IFERROR(ROUND(((AQ133/AQ130)*100),0), "---")</f>
        <v>---</v>
      </c>
      <c r="AR134" s="73"/>
      <c r="AS134" s="73"/>
      <c r="AT134" s="77"/>
      <c r="AU134" s="106" t="str">
        <f>IFERROR(ROUND(((AU133/AU130)*100),0), "---")</f>
        <v>---</v>
      </c>
      <c r="AV134" s="73"/>
      <c r="AW134" s="73"/>
      <c r="AX134" s="77"/>
      <c r="AY134" s="106" t="str">
        <f>IFERROR(ROUND(((AY133/AY130)*100),0), "---")</f>
        <v>---</v>
      </c>
      <c r="AZ134" s="73"/>
      <c r="BA134" s="73"/>
      <c r="BB134" s="77"/>
      <c r="BC134" s="106" t="str">
        <f>IFERROR(ROUND(((BC133/BC130)*100),0), "---")</f>
        <v>---</v>
      </c>
      <c r="BD134" s="73"/>
      <c r="BE134" s="73"/>
      <c r="BF134" s="77"/>
    </row>
    <row r="135" ht="12.75" customHeight="1">
      <c r="A135" s="75" t="s">
        <v>175</v>
      </c>
      <c r="B135" s="73"/>
      <c r="C135" s="73"/>
      <c r="D135" s="73"/>
      <c r="E135" s="73"/>
      <c r="F135" s="73"/>
      <c r="G135" s="73"/>
      <c r="H135" s="73"/>
      <c r="I135" s="73"/>
      <c r="J135" s="77"/>
      <c r="K135" s="113">
        <f>SUMIFS('Raw Data'!$R:$R, 'Raw Data'!$AN:$AN,"&lt;=" &amp;DATE(LEFT($AV$3, 4), MONTH("1 " &amp; K$6 &amp; " " &amp; LEFT($AV$3, 4)) + 1, 0 ), 'Raw Data'!$AN:$AN,"&gt;" &amp;DATE(LEFT($AV$3, 4), MONTH("1 " &amp; K$6 &amp; " " &amp; LEFT($AV$3, 4)), 0 ), 'Raw Data'!$J:$J, $A116, 'Raw Data'!$O:$O,""&amp;'Raw Data'!$B$1,'Raw Data'!$D:$D,"&lt;&gt;*ithdr*",'Raw Data'!$D:$D,"&lt;&gt;*ancel*",'Raw Data'!$P:$P,"--")
+
SUMIFS('Raw Data'!$R:$R, 'Raw Data'!$AN:$AN,"&lt;=" &amp;DATE(LEFT($AV$3, 4), MONTH("1 " &amp; K$6 &amp; " " &amp; LEFT($AV$3, 4)) + 1, 0 ), 'Raw Data'!$AN:$AN,"&gt;" &amp;DATE(LEFT($AV$3, 4), MONTH("1 " &amp; K$6 &amp; " " &amp; LEFT($AV$3, 4)), 0 ), 'Raw Data'!$J:$J, $A116, 'Raw Data'!$P:$P,""&amp;'Raw Data'!$B$1,'Raw Data'!$D:$D,"&lt;&gt;*ithdr*",'Raw Data'!$D:$D,"&lt;&gt;*ancel*")</f>
        <v>0</v>
      </c>
      <c r="L135" s="73"/>
      <c r="M135" s="73"/>
      <c r="N135" s="77"/>
      <c r="O135" s="113">
        <f>SUMIFS('Raw Data'!$R:$R, 'Raw Data'!$AN:$AN,"&lt;=" &amp;DATE(LEFT($AV$3, 4), MONTH("1 " &amp; O$6 &amp; " " &amp; LEFT($AV$3, 4)) + 1, 0 ), 'Raw Data'!$AN:$AN,"&gt;" &amp;DATE(LEFT($AV$3, 4), MONTH("1 " &amp; O$6 &amp; " " &amp; LEFT($AV$3, 4)), 0 ), 'Raw Data'!$J:$J, $A116, 'Raw Data'!$O:$O,""&amp;'Raw Data'!$B$1,'Raw Data'!$D:$D,"&lt;&gt;*ithdr*",'Raw Data'!$D:$D,"&lt;&gt;*ancel*",'Raw Data'!$P:$P,"--")
+
SUMIFS('Raw Data'!$R:$R, 'Raw Data'!$AN:$AN,"&lt;=" &amp;DATE(LEFT($AV$3, 4), MONTH("1 " &amp; O$6 &amp; " " &amp; LEFT($AV$3, 4)) + 1, 0 ), 'Raw Data'!$AN:$AN,"&gt;" &amp;DATE(LEFT($AV$3, 4), MONTH("1 " &amp; O$6 &amp; " " &amp; LEFT($AV$3, 4)), 0 ), 'Raw Data'!$J:$J, $A116, 'Raw Data'!$P:$P,""&amp;'Raw Data'!$B$1,'Raw Data'!$D:$D,"&lt;&gt;*ithdr*",'Raw Data'!$D:$D,"&lt;&gt;*ancel*")</f>
        <v>0</v>
      </c>
      <c r="P135" s="73"/>
      <c r="Q135" s="73"/>
      <c r="R135" s="77"/>
      <c r="S135" s="113">
        <f>SUMIFS('Raw Data'!$R:$R, 'Raw Data'!$AN:$AN,"&lt;=" &amp;DATE(LEFT($AV$3, 4), MONTH("1 " &amp; S$6 &amp; " " &amp; LEFT($AV$3, 4)) + 1, 0 ), 'Raw Data'!$AN:$AN,"&gt;" &amp;DATE(LEFT($AV$3, 4), MONTH("1 " &amp; S$6 &amp; " " &amp; LEFT($AV$3, 4)), 0 ), 'Raw Data'!$J:$J, $A116, 'Raw Data'!$O:$O,""&amp;'Raw Data'!$B$1,'Raw Data'!$D:$D,"&lt;&gt;*ithdr*",'Raw Data'!$D:$D,"&lt;&gt;*ancel*",'Raw Data'!$P:$P,"--")
+
SUMIFS('Raw Data'!$R:$R, 'Raw Data'!$AN:$AN,"&lt;=" &amp;DATE(LEFT($AV$3, 4), MONTH("1 " &amp; S$6 &amp; " " &amp; LEFT($AV$3, 4)) + 1, 0 ), 'Raw Data'!$AN:$AN,"&gt;" &amp;DATE(LEFT($AV$3, 4), MONTH("1 " &amp; S$6 &amp; " " &amp; LEFT($AV$3, 4)), 0 ), 'Raw Data'!$J:$J, $A116, 'Raw Data'!$P:$P,""&amp;'Raw Data'!$B$1,'Raw Data'!$D:$D,"&lt;&gt;*ithdr*",'Raw Data'!$D:$D,"&lt;&gt;*ancel*")</f>
        <v>0</v>
      </c>
      <c r="T135" s="73"/>
      <c r="U135" s="73"/>
      <c r="V135" s="77"/>
      <c r="W135" s="113">
        <f>SUMIFS('Raw Data'!$R:$R, 'Raw Data'!$AN:$AN,"&lt;=" &amp;DATE(LEFT($AV$3, 4), MONTH("1 " &amp; W$6 &amp; " " &amp; LEFT($AV$3, 4)) + 1, 0 ), 'Raw Data'!$AN:$AN,"&gt;" &amp;DATE(LEFT($AV$3, 4), MONTH("1 " &amp; W$6 &amp; " " &amp; LEFT($AV$3, 4)), 0 ), 'Raw Data'!$J:$J, $A116, 'Raw Data'!$O:$O,""&amp;'Raw Data'!$B$1,'Raw Data'!$D:$D,"&lt;&gt;*ithdr*",'Raw Data'!$D:$D,"&lt;&gt;*ancel*",'Raw Data'!$P:$P,"--")
+
SUMIFS('Raw Data'!$R:$R, 'Raw Data'!$AN:$AN,"&lt;=" &amp;DATE(LEFT($AV$3, 4), MONTH("1 " &amp; W$6 &amp; " " &amp; LEFT($AV$3, 4)) + 1, 0 ), 'Raw Data'!$AN:$AN,"&gt;" &amp;DATE(LEFT($AV$3, 4), MONTH("1 " &amp; W$6 &amp; " " &amp; LEFT($AV$3, 4)), 0 ), 'Raw Data'!$J:$J, $A116, 'Raw Data'!$P:$P,""&amp;'Raw Data'!$B$1,'Raw Data'!$D:$D,"&lt;&gt;*ithdr*",'Raw Data'!$D:$D,"&lt;&gt;*ancel*")</f>
        <v>0</v>
      </c>
      <c r="X135" s="73"/>
      <c r="Y135" s="73"/>
      <c r="Z135" s="77"/>
      <c r="AA135" s="113">
        <f>SUMIFS('Raw Data'!$R:$R, 'Raw Data'!$AN:$AN,"&lt;=" &amp;DATE(LEFT($AV$3, 4), MONTH("1 " &amp; AA$6 &amp; " " &amp; LEFT($AV$3, 4)) + 1, 0 ), 'Raw Data'!$AN:$AN,"&gt;" &amp;DATE(LEFT($AV$3, 4), MONTH("1 " &amp; AA$6 &amp; " " &amp; LEFT($AV$3, 4)), 0 ), 'Raw Data'!$J:$J, $A116, 'Raw Data'!$O:$O,""&amp;'Raw Data'!$B$1,'Raw Data'!$D:$D,"&lt;&gt;*ithdr*",'Raw Data'!$D:$D,"&lt;&gt;*ancel*",'Raw Data'!$P:$P,"--")
+
SUMIFS('Raw Data'!$R:$R, 'Raw Data'!$AN:$AN,"&lt;=" &amp;DATE(LEFT($AV$3, 4), MONTH("1 " &amp; AA$6 &amp; " " &amp; LEFT($AV$3, 4)) + 1, 0 ), 'Raw Data'!$AN:$AN,"&gt;" &amp;DATE(LEFT($AV$3, 4), MONTH("1 " &amp; AA$6 &amp; " " &amp; LEFT($AV$3, 4)), 0 ), 'Raw Data'!$J:$J, $A116, 'Raw Data'!$P:$P,""&amp;'Raw Data'!$B$1,'Raw Data'!$D:$D,"&lt;&gt;*ithdr*",'Raw Data'!$D:$D,"&lt;&gt;*ancel*")</f>
        <v>0</v>
      </c>
      <c r="AB135" s="73"/>
      <c r="AC135" s="73"/>
      <c r="AD135" s="77"/>
      <c r="AE135" s="113">
        <f>SUMIFS('Raw Data'!$R:$R, 'Raw Data'!$AN:$AN,"&lt;=" &amp;DATE(LEFT($AV$3, 4), MONTH("1 " &amp; AE$6 &amp; " " &amp; LEFT($AV$3, 4)) + 1, 0 ), 'Raw Data'!$AN:$AN,"&gt;" &amp;DATE(LEFT($AV$3, 4), MONTH("1 " &amp; AE$6 &amp; " " &amp; LEFT($AV$3, 4)), 0 ), 'Raw Data'!$J:$J, $A116, 'Raw Data'!$O:$O,""&amp;'Raw Data'!$B$1,'Raw Data'!$D:$D,"&lt;&gt;*ithdr*",'Raw Data'!$D:$D,"&lt;&gt;*ancel*",'Raw Data'!$P:$P,"--")
+
SUMIFS('Raw Data'!$R:$R, 'Raw Data'!$AN:$AN,"&lt;=" &amp;DATE(LEFT($AV$3, 4), MONTH("1 " &amp; AE$6 &amp; " " &amp; LEFT($AV$3, 4)) + 1, 0 ), 'Raw Data'!$AN:$AN,"&gt;" &amp;DATE(LEFT($AV$3, 4), MONTH("1 " &amp; AE$6 &amp; " " &amp; LEFT($AV$3, 4)), 0 ), 'Raw Data'!$J:$J, $A116, 'Raw Data'!$P:$P,""&amp;'Raw Data'!$B$1,'Raw Data'!$D:$D,"&lt;&gt;*ithdr*",'Raw Data'!$D:$D,"&lt;&gt;*ancel*")</f>
        <v>0</v>
      </c>
      <c r="AF135" s="73"/>
      <c r="AG135" s="73"/>
      <c r="AH135" s="77"/>
      <c r="AI135" s="113">
        <f>SUMIFS('Raw Data'!$R:$R, 'Raw Data'!$AN:$AN,"&lt;=" &amp;DATE(LEFT($AV$3, 4), MONTH("1 " &amp; AI$6 &amp; " " &amp; LEFT($AV$3, 4)) + 1, 0 ), 'Raw Data'!$AN:$AN,"&gt;" &amp;DATE(LEFT($AV$3, 4), MONTH("1 " &amp; AI$6 &amp; " " &amp; LEFT($AV$3, 4)), 0 ), 'Raw Data'!$J:$J, $A116, 'Raw Data'!$O:$O,""&amp;'Raw Data'!$B$1,'Raw Data'!$D:$D,"&lt;&gt;*ithdr*",'Raw Data'!$D:$D,"&lt;&gt;*ancel*",'Raw Data'!$P:$P,"--")
+
SUMIFS('Raw Data'!$R:$R, 'Raw Data'!$AN:$AN,"&lt;=" &amp;DATE(LEFT($AV$3, 4), MONTH("1 " &amp; AI$6 &amp; " " &amp; LEFT($AV$3, 4)) + 1, 0 ), 'Raw Data'!$AN:$AN,"&gt;" &amp;DATE(LEFT($AV$3, 4), MONTH("1 " &amp; AI$6 &amp; " " &amp; LEFT($AV$3, 4)), 0 ), 'Raw Data'!$J:$J, $A116, 'Raw Data'!$P:$P,""&amp;'Raw Data'!$B$1,'Raw Data'!$D:$D,"&lt;&gt;*ithdr*",'Raw Data'!$D:$D,"&lt;&gt;*ancel*")</f>
        <v>0</v>
      </c>
      <c r="AJ135" s="73"/>
      <c r="AK135" s="73"/>
      <c r="AL135" s="77"/>
      <c r="AM135" s="113">
        <f>SUMIFS('Raw Data'!$R:$R, 'Raw Data'!$AN:$AN,"&lt;=" &amp;DATE(LEFT($AV$3, 4), MONTH("1 " &amp; AM$6 &amp; " " &amp; LEFT($AV$3, 4)) + 1, 0 ), 'Raw Data'!$AN:$AN,"&gt;" &amp;DATE(LEFT($AV$3, 4), MONTH("1 " &amp; AM$6 &amp; " " &amp; LEFT($AV$3, 4)), 0 ), 'Raw Data'!$J:$J, $A116, 'Raw Data'!$O:$O,""&amp;'Raw Data'!$B$1,'Raw Data'!$D:$D,"&lt;&gt;*ithdr*",'Raw Data'!$D:$D,"&lt;&gt;*ancel*",'Raw Data'!$P:$P,"--")
+
SUMIFS('Raw Data'!$R:$R, 'Raw Data'!$AN:$AN,"&lt;=" &amp;DATE(LEFT($AV$3, 4), MONTH("1 " &amp; AM$6 &amp; " " &amp; LEFT($AV$3, 4)) + 1, 0 ), 'Raw Data'!$AN:$AN,"&gt;" &amp;DATE(LEFT($AV$3, 4), MONTH("1 " &amp; AM$6 &amp; " " &amp; LEFT($AV$3, 4)), 0 ), 'Raw Data'!$J:$J, $A116, 'Raw Data'!$P:$P,""&amp;'Raw Data'!$B$1,'Raw Data'!$D:$D,"&lt;&gt;*ithdr*",'Raw Data'!$D:$D,"&lt;&gt;*ancel*")</f>
        <v>0</v>
      </c>
      <c r="AN135" s="73"/>
      <c r="AO135" s="73"/>
      <c r="AP135" s="77"/>
      <c r="AQ135" s="113">
        <f>SUMIFS('Raw Data'!$R:$R, 'Raw Data'!$AN:$AN,"&lt;=" &amp;DATE(LEFT($AV$3, 4), MONTH("1 " &amp; AQ$6 &amp; " " &amp; LEFT($AV$3, 4)) + 1, 0 ), 'Raw Data'!$AN:$AN,"&gt;" &amp;DATE(LEFT($AV$3, 4), MONTH("1 " &amp; AQ$6 &amp; " " &amp; LEFT($AV$3, 4)), 0 ), 'Raw Data'!$J:$J, $A116, 'Raw Data'!$O:$O,""&amp;'Raw Data'!$B$1,'Raw Data'!$D:$D,"&lt;&gt;*ithdr*",'Raw Data'!$D:$D,"&lt;&gt;*ancel*",'Raw Data'!$P:$P,"--")
+
SUMIFS('Raw Data'!$R:$R, 'Raw Data'!$AN:$AN,"&lt;=" &amp;DATE(LEFT($AV$3, 4), MONTH("1 " &amp; AQ$6 &amp; " " &amp; LEFT($AV$3, 4)) + 1, 0 ), 'Raw Data'!$AN:$AN,"&gt;" &amp;DATE(LEFT($AV$3, 4), MONTH("1 " &amp; AQ$6 &amp; " " &amp; LEFT($AV$3, 4)), 0 ), 'Raw Data'!$J:$J, $A116, 'Raw Data'!$P:$P,""&amp;'Raw Data'!$B$1,'Raw Data'!$D:$D,"&lt;&gt;*ithdr*",'Raw Data'!$D:$D,"&lt;&gt;*ancel*")</f>
        <v>0</v>
      </c>
      <c r="AR135" s="73"/>
      <c r="AS135" s="73"/>
      <c r="AT135" s="77"/>
      <c r="AU135" s="113">
        <f>SUMIFS('Raw Data'!$R:$R, 'Raw Data'!$AN:$AN,"&lt;=" &amp;DATE(MID($AV$3, 15, 4), MONTH("1 " &amp; AU$6 &amp; " " &amp; MID($AV$3, 15, 4)) + 1, 0 ), 'Raw Data'!$AN:$AN,"&gt;" &amp;DATE(MID($AV$3, 15, 4), MONTH("1 " &amp; AU$6 &amp; " " &amp; MID($AV$3, 15, 4)), 0 ), 'Raw Data'!$J:$J, $A116, 'Raw Data'!$O:$O,""&amp;'Raw Data'!$B$1,'Raw Data'!$D:$D,"&lt;&gt;*ithdr*",'Raw Data'!$D:$D,"&lt;&gt;*ancel*",'Raw Data'!$P:$P,"--")
+
SUMIFS('Raw Data'!$R:$R, 'Raw Data'!$AN:$AN,"&lt;=" &amp;DATE(MID($AV$3, 15, 4), MONTH("1 " &amp; AU$6 &amp; " " &amp; MID($AV$3, 15, 4)) + 1, 0 ), 'Raw Data'!$AN:$AN,"&gt;" &amp;DATE(MID($AV$3, 15, 4), MONTH("1 " &amp; AU$6 &amp; " " &amp; MID($AV$3, 15, 4)), 0 ), 'Raw Data'!$J:$J, $A116, 'Raw Data'!$P:$P,""&amp;'Raw Data'!$B$1,'Raw Data'!$D:$D,"&lt;&gt;*ithdr*",'Raw Data'!$D:$D,"&lt;&gt;*ancel*")</f>
        <v>0</v>
      </c>
      <c r="AV135" s="73"/>
      <c r="AW135" s="73"/>
      <c r="AX135" s="77"/>
      <c r="AY135" s="113">
        <f>SUMIFS('Raw Data'!$R:$R, 'Raw Data'!$AN:$AN,"&lt;=" &amp;DATE(MID($AV$3, 15, 4), MONTH("1 " &amp; AY$6 &amp; " " &amp; MID($AV$3, 15, 4)) + 1, 0 ), 'Raw Data'!$AN:$AN,"&gt;" &amp;DATE(MID($AV$3, 15, 4), MONTH("1 " &amp; AY$6 &amp; " " &amp; MID($AV$3, 15, 4)), 0 ), 'Raw Data'!$J:$J, $A116, 'Raw Data'!$O:$O,""&amp;'Raw Data'!$B$1,'Raw Data'!$D:$D,"&lt;&gt;*ithdr*",'Raw Data'!$D:$D,"&lt;&gt;*ancel*",'Raw Data'!$P:$P,"--")
+
SUMIFS('Raw Data'!$R:$R, 'Raw Data'!$AN:$AN,"&lt;=" &amp;DATE(MID($AV$3, 15, 4), MONTH("1 " &amp; AY$6 &amp; " " &amp; MID($AV$3, 15, 4)) + 1, 0 ), 'Raw Data'!$AN:$AN,"&gt;" &amp;DATE(MID($AV$3, 15, 4), MONTH("1 " &amp; AY$6 &amp; " " &amp; MID($AV$3, 15, 4)), 0 ), 'Raw Data'!$J:$J, $A116, 'Raw Data'!$P:$P,""&amp;'Raw Data'!$B$1,'Raw Data'!$D:$D,"&lt;&gt;*ithdr*",'Raw Data'!$D:$D,"&lt;&gt;*ancel*")</f>
        <v>0</v>
      </c>
      <c r="AZ135" s="73"/>
      <c r="BA135" s="73"/>
      <c r="BB135" s="77"/>
      <c r="BC135" s="113">
        <f>SUMIFS('Raw Data'!$R:$R, 'Raw Data'!$AN:$AN,"&lt;=" &amp;DATE(MID($AV$3, 15, 4), MONTH("1 " &amp; BC$6 &amp; " " &amp; MID($AV$3, 15, 4)) + 1, 0 ), 'Raw Data'!$AN:$AN,"&gt;" &amp;DATE(MID($AV$3, 15, 4), MONTH("1 " &amp; BC$6 &amp; " " &amp; MID($AV$3, 15, 4)), 0 ), 'Raw Data'!$J:$J, $A116, 'Raw Data'!$O:$O,""&amp;'Raw Data'!$B$1,'Raw Data'!$D:$D,"&lt;&gt;*ithdr*",'Raw Data'!$D:$D,"&lt;&gt;*ancel*",'Raw Data'!$P:$P,"--")
+
SUMIFS('Raw Data'!$R:$R, 'Raw Data'!$AN:$AN,"&lt;=" &amp;DATE(MID($AV$3, 15, 4), MONTH("1 " &amp; BC$6 &amp; " " &amp; MID($AV$3, 15, 4)) + 1, 0 ), 'Raw Data'!$AN:$AN,"&gt;" &amp;DATE(MID($AV$3, 15, 4), MONTH("1 " &amp; BC$6 &amp; " " &amp; MID($AV$3, 15, 4)), 0 ), 'Raw Data'!$J:$J, $A116, 'Raw Data'!$P:$P,""&amp;'Raw Data'!$B$1,'Raw Data'!$D:$D,"&lt;&gt;*ithdr*",'Raw Data'!$D:$D,"&lt;&gt;*ancel*")</f>
        <v>0</v>
      </c>
      <c r="BD135" s="73"/>
      <c r="BE135" s="73"/>
      <c r="BF135" s="77"/>
    </row>
    <row r="136" ht="12.75" customHeight="1">
      <c r="A136" s="116" t="s">
        <v>109</v>
      </c>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c r="AE136" s="73"/>
      <c r="AF136" s="73"/>
      <c r="AG136" s="73"/>
      <c r="AH136" s="73"/>
      <c r="AI136" s="73"/>
      <c r="AJ136" s="73"/>
      <c r="AK136" s="73"/>
      <c r="AL136" s="73"/>
      <c r="AM136" s="73"/>
      <c r="AN136" s="73"/>
      <c r="AO136" s="73"/>
      <c r="AP136" s="73"/>
      <c r="AQ136" s="73"/>
      <c r="AR136" s="73"/>
      <c r="AS136" s="73"/>
      <c r="AT136" s="73"/>
      <c r="AU136" s="73"/>
      <c r="AV136" s="73"/>
      <c r="AW136" s="73"/>
      <c r="AX136" s="73"/>
      <c r="AY136" s="73"/>
      <c r="AZ136" s="73"/>
      <c r="BA136" s="73"/>
      <c r="BB136" s="73"/>
      <c r="BC136" s="73"/>
      <c r="BD136" s="73"/>
      <c r="BE136" s="73"/>
      <c r="BF136" s="74"/>
    </row>
    <row r="137" ht="12.75" customHeight="1">
      <c r="A137" s="75" t="s">
        <v>153</v>
      </c>
      <c r="B137" s="73"/>
      <c r="C137" s="73"/>
      <c r="D137" s="73"/>
      <c r="E137" s="73"/>
      <c r="F137" s="73"/>
      <c r="G137" s="73"/>
      <c r="H137" s="73"/>
      <c r="I137" s="73"/>
      <c r="J137" s="77"/>
      <c r="K137" s="113">
        <f>SUMIFS('Raw Data'!$S:$S, 'Raw Data'!$AN:$AN,"&lt;=" &amp;DATE(LEFT($AV$3, 4), MONTH("1 " &amp; K$6 &amp; " " &amp; LEFT($AV$3, 4)) + 1, 0 ), 'Raw Data'!$AN:$AN,"&gt;" &amp;DATE(LEFT($AV$3, 4), MONTH("1 " &amp; K$6 &amp; " " &amp; LEFT($AV$3, 4)), 0 ), 'Raw Data'!$J:$J, $A136, 'Raw Data'!$O:$O,""&amp;'Raw Data'!$B$1,'Raw Data'!$D:$D,"&lt;&gt;*ithdr*",'Raw Data'!$D:$D,"&lt;&gt;*ancel*",'Raw Data'!$P:$P,"--")
+
SUMIFS('Raw Data'!$S:$S, 'Raw Data'!$AN:$AN,"&lt;=" &amp;DATE(LEFT($AV$3, 4), MONTH("1 " &amp; K$6 &amp; " " &amp; LEFT($AV$3, 4)) + 1, 0 ), 'Raw Data'!$AN:$AN,"&gt;" &amp;DATE(LEFT($AV$3, 4), MONTH("1 " &amp; K$6 &amp; " " &amp; LEFT($AV$3, 4)), 0 ), 'Raw Data'!$J:$J, $A136, 'Raw Data'!$P:$P,""&amp;'Raw Data'!$B$1,'Raw Data'!$D:$D,"&lt;&gt;*ithdr*",'Raw Data'!$D:$D,"&lt;&gt;*ancel*")</f>
        <v>0</v>
      </c>
      <c r="L137" s="73"/>
      <c r="M137" s="73"/>
      <c r="N137" s="77"/>
      <c r="O137" s="113">
        <f>SUMIFS('Raw Data'!$S:$S, 'Raw Data'!$AN:$AN,"&lt;=" &amp;DATE(LEFT($AV$3, 4), MONTH("1 " &amp; O$6 &amp; " " &amp; LEFT($AV$3, 4)) + 1, 0 ), 'Raw Data'!$AN:$AN,"&gt;" &amp;DATE(LEFT($AV$3, 4), MONTH("1 " &amp; O$6 &amp; " " &amp; LEFT($AV$3, 4)), 0 ), 'Raw Data'!$J:$J, $A136, 'Raw Data'!$O:$O,""&amp;'Raw Data'!$B$1,'Raw Data'!$D:$D,"&lt;&gt;*ithdr*",'Raw Data'!$D:$D,"&lt;&gt;*ancel*",'Raw Data'!$P:$P,"--")
+
SUMIFS('Raw Data'!$S:$S, 'Raw Data'!$AN:$AN,"&lt;=" &amp;DATE(LEFT($AV$3, 4), MONTH("1 " &amp; O$6 &amp; " " &amp; LEFT($AV$3, 4)) + 1, 0 ), 'Raw Data'!$AN:$AN,"&gt;" &amp;DATE(LEFT($AV$3, 4), MONTH("1 " &amp; O$6 &amp; " " &amp; LEFT($AV$3, 4)), 0 ), 'Raw Data'!$J:$J, $A136, 'Raw Data'!$P:$P,""&amp;'Raw Data'!$B$1,'Raw Data'!$D:$D,"&lt;&gt;*ithdr*",'Raw Data'!$D:$D,"&lt;&gt;*ancel*")</f>
        <v>0</v>
      </c>
      <c r="P137" s="73"/>
      <c r="Q137" s="73"/>
      <c r="R137" s="77"/>
      <c r="S137" s="113">
        <f>SUMIFS('Raw Data'!$S:$S, 'Raw Data'!$AN:$AN,"&lt;=" &amp;DATE(LEFT($AV$3, 4), MONTH("1 " &amp; S$6 &amp; " " &amp; LEFT($AV$3, 4)) + 1, 0 ), 'Raw Data'!$AN:$AN,"&gt;" &amp;DATE(LEFT($AV$3, 4), MONTH("1 " &amp; S$6 &amp; " " &amp; LEFT($AV$3, 4)), 0 ), 'Raw Data'!$J:$J, $A136, 'Raw Data'!$O:$O,""&amp;'Raw Data'!$B$1,'Raw Data'!$D:$D,"&lt;&gt;*ithdr*",'Raw Data'!$D:$D,"&lt;&gt;*ancel*",'Raw Data'!$P:$P,"--")
+
SUMIFS('Raw Data'!$S:$S, 'Raw Data'!$AN:$AN,"&lt;=" &amp;DATE(LEFT($AV$3, 4), MONTH("1 " &amp; S$6 &amp; " " &amp; LEFT($AV$3, 4)) + 1, 0 ), 'Raw Data'!$AN:$AN,"&gt;" &amp;DATE(LEFT($AV$3, 4), MONTH("1 " &amp; S$6 &amp; " " &amp; LEFT($AV$3, 4)), 0 ), 'Raw Data'!$J:$J, $A136, 'Raw Data'!$P:$P,""&amp;'Raw Data'!$B$1,'Raw Data'!$D:$D,"&lt;&gt;*ithdr*",'Raw Data'!$D:$D,"&lt;&gt;*ancel*")</f>
        <v>0</v>
      </c>
      <c r="T137" s="73"/>
      <c r="U137" s="73"/>
      <c r="V137" s="77"/>
      <c r="W137" s="113">
        <f>SUMIFS('Raw Data'!$S:$S, 'Raw Data'!$AN:$AN,"&lt;=" &amp;DATE(LEFT($AV$3, 4), MONTH("1 " &amp; W$6 &amp; " " &amp; LEFT($AV$3, 4)) + 1, 0 ), 'Raw Data'!$AN:$AN,"&gt;" &amp;DATE(LEFT($AV$3, 4), MONTH("1 " &amp; W$6 &amp; " " &amp; LEFT($AV$3, 4)), 0 ), 'Raw Data'!$J:$J, $A136, 'Raw Data'!$O:$O,""&amp;'Raw Data'!$B$1,'Raw Data'!$D:$D,"&lt;&gt;*ithdr*",'Raw Data'!$D:$D,"&lt;&gt;*ancel*",'Raw Data'!$P:$P,"--")
+
SUMIFS('Raw Data'!$S:$S, 'Raw Data'!$AN:$AN,"&lt;=" &amp;DATE(LEFT($AV$3, 4), MONTH("1 " &amp; W$6 &amp; " " &amp; LEFT($AV$3, 4)) + 1, 0 ), 'Raw Data'!$AN:$AN,"&gt;" &amp;DATE(LEFT($AV$3, 4), MONTH("1 " &amp; W$6 &amp; " " &amp; LEFT($AV$3, 4)), 0 ), 'Raw Data'!$J:$J, $A136, 'Raw Data'!$P:$P,""&amp;'Raw Data'!$B$1,'Raw Data'!$D:$D,"&lt;&gt;*ithdr*",'Raw Data'!$D:$D,"&lt;&gt;*ancel*")</f>
        <v>0</v>
      </c>
      <c r="X137" s="73"/>
      <c r="Y137" s="73"/>
      <c r="Z137" s="77"/>
      <c r="AA137" s="113">
        <f>SUMIFS('Raw Data'!$S:$S, 'Raw Data'!$AN:$AN,"&lt;=" &amp;DATE(LEFT($AV$3, 4), MONTH("1 " &amp; AA$6 &amp; " " &amp; LEFT($AV$3, 4)) + 1, 0 ), 'Raw Data'!$AN:$AN,"&gt;" &amp;DATE(LEFT($AV$3, 4), MONTH("1 " &amp; AA$6 &amp; " " &amp; LEFT($AV$3, 4)), 0 ), 'Raw Data'!$J:$J, $A136, 'Raw Data'!$O:$O,""&amp;'Raw Data'!$B$1,'Raw Data'!$D:$D,"&lt;&gt;*ithdr*",'Raw Data'!$D:$D,"&lt;&gt;*ancel*",'Raw Data'!$P:$P,"--")
+
SUMIFS('Raw Data'!$S:$S, 'Raw Data'!$AN:$AN,"&lt;=" &amp;DATE(LEFT($AV$3, 4), MONTH("1 " &amp; AA$6 &amp; " " &amp; LEFT($AV$3, 4)) + 1, 0 ), 'Raw Data'!$AN:$AN,"&gt;" &amp;DATE(LEFT($AV$3, 4), MONTH("1 " &amp; AA$6 &amp; " " &amp; LEFT($AV$3, 4)), 0 ), 'Raw Data'!$J:$J, $A136, 'Raw Data'!$P:$P,""&amp;'Raw Data'!$B$1,'Raw Data'!$D:$D,"&lt;&gt;*ithdr*",'Raw Data'!$D:$D,"&lt;&gt;*ancel*")</f>
        <v>0</v>
      </c>
      <c r="AB137" s="73"/>
      <c r="AC137" s="73"/>
      <c r="AD137" s="77"/>
      <c r="AE137" s="113">
        <f>SUMIFS('Raw Data'!$S:$S, 'Raw Data'!$AN:$AN,"&lt;=" &amp;DATE(LEFT($AV$3, 4), MONTH("1 " &amp; AE$6 &amp; " " &amp; LEFT($AV$3, 4)) + 1, 0 ), 'Raw Data'!$AN:$AN,"&gt;" &amp;DATE(LEFT($AV$3, 4), MONTH("1 " &amp; AE$6 &amp; " " &amp; LEFT($AV$3, 4)), 0 ), 'Raw Data'!$J:$J, $A136, 'Raw Data'!$O:$O,""&amp;'Raw Data'!$B$1,'Raw Data'!$D:$D,"&lt;&gt;*ithdr*",'Raw Data'!$D:$D,"&lt;&gt;*ancel*",'Raw Data'!$P:$P,"--")
+
SUMIFS('Raw Data'!$S:$S, 'Raw Data'!$AN:$AN,"&lt;=" &amp;DATE(LEFT($AV$3, 4), MONTH("1 " &amp; AE$6 &amp; " " &amp; LEFT($AV$3, 4)) + 1, 0 ), 'Raw Data'!$AN:$AN,"&gt;" &amp;DATE(LEFT($AV$3, 4), MONTH("1 " &amp; AE$6 &amp; " " &amp; LEFT($AV$3, 4)), 0 ), 'Raw Data'!$J:$J, $A136, 'Raw Data'!$P:$P,""&amp;'Raw Data'!$B$1,'Raw Data'!$D:$D,"&lt;&gt;*ithdr*",'Raw Data'!$D:$D,"&lt;&gt;*ancel*")</f>
        <v>0</v>
      </c>
      <c r="AF137" s="73"/>
      <c r="AG137" s="73"/>
      <c r="AH137" s="77"/>
      <c r="AI137" s="113">
        <f>SUMIFS('Raw Data'!$S:$S, 'Raw Data'!$AN:$AN,"&lt;=" &amp;DATE(LEFT($AV$3, 4), MONTH("1 " &amp; AI$6 &amp; " " &amp; LEFT($AV$3, 4)) + 1, 0 ), 'Raw Data'!$AN:$AN,"&gt;" &amp;DATE(LEFT($AV$3, 4), MONTH("1 " &amp; AI$6 &amp; " " &amp; LEFT($AV$3, 4)), 0 ), 'Raw Data'!$J:$J, $A136, 'Raw Data'!$O:$O,""&amp;'Raw Data'!$B$1,'Raw Data'!$D:$D,"&lt;&gt;*ithdr*",'Raw Data'!$D:$D,"&lt;&gt;*ancel*",'Raw Data'!$P:$P,"--")
+
SUMIFS('Raw Data'!$S:$S, 'Raw Data'!$AN:$AN,"&lt;=" &amp;DATE(LEFT($AV$3, 4), MONTH("1 " &amp; AI$6 &amp; " " &amp; LEFT($AV$3, 4)) + 1, 0 ), 'Raw Data'!$AN:$AN,"&gt;" &amp;DATE(LEFT($AV$3, 4), MONTH("1 " &amp; AI$6 &amp; " " &amp; LEFT($AV$3, 4)), 0 ), 'Raw Data'!$J:$J, $A136, 'Raw Data'!$P:$P,""&amp;'Raw Data'!$B$1,'Raw Data'!$D:$D,"&lt;&gt;*ithdr*",'Raw Data'!$D:$D,"&lt;&gt;*ancel*")</f>
        <v>0</v>
      </c>
      <c r="AJ137" s="73"/>
      <c r="AK137" s="73"/>
      <c r="AL137" s="77"/>
      <c r="AM137" s="113">
        <f>SUMIFS('Raw Data'!$S:$S, 'Raw Data'!$AN:$AN,"&lt;=" &amp;DATE(LEFT($AV$3, 4), MONTH("1 " &amp; AM$6 &amp; " " &amp; LEFT($AV$3, 4)) + 1, 0 ), 'Raw Data'!$AN:$AN,"&gt;" &amp;DATE(LEFT($AV$3, 4), MONTH("1 " &amp; AM$6 &amp; " " &amp; LEFT($AV$3, 4)), 0 ), 'Raw Data'!$J:$J, $A136, 'Raw Data'!$O:$O,""&amp;'Raw Data'!$B$1,'Raw Data'!$D:$D,"&lt;&gt;*ithdr*",'Raw Data'!$D:$D,"&lt;&gt;*ancel*",'Raw Data'!$P:$P,"--")
+
SUMIFS('Raw Data'!$S:$S, 'Raw Data'!$AN:$AN,"&lt;=" &amp;DATE(LEFT($AV$3, 4), MONTH("1 " &amp; AM$6 &amp; " " &amp; LEFT($AV$3, 4)) + 1, 0 ), 'Raw Data'!$AN:$AN,"&gt;" &amp;DATE(LEFT($AV$3, 4), MONTH("1 " &amp; AM$6 &amp; " " &amp; LEFT($AV$3, 4)), 0 ), 'Raw Data'!$J:$J, $A136, 'Raw Data'!$P:$P,""&amp;'Raw Data'!$B$1,'Raw Data'!$D:$D,"&lt;&gt;*ithdr*",'Raw Data'!$D:$D,"&lt;&gt;*ancel*")</f>
        <v>0</v>
      </c>
      <c r="AN137" s="73"/>
      <c r="AO137" s="73"/>
      <c r="AP137" s="77"/>
      <c r="AQ137" s="113">
        <f>SUMIFS('Raw Data'!$S:$S, 'Raw Data'!$AN:$AN,"&lt;=" &amp;DATE(LEFT($AV$3, 4), MONTH("1 " &amp; AQ$6 &amp; " " &amp; LEFT($AV$3, 4)) + 1, 0 ), 'Raw Data'!$AN:$AN,"&gt;" &amp;DATE(LEFT($AV$3, 4), MONTH("1 " &amp; AQ$6 &amp; " " &amp; LEFT($AV$3, 4)), 0 ), 'Raw Data'!$J:$J, $A136, 'Raw Data'!$O:$O,""&amp;'Raw Data'!$B$1,'Raw Data'!$D:$D,"&lt;&gt;*ithdr*",'Raw Data'!$D:$D,"&lt;&gt;*ancel*",'Raw Data'!$P:$P,"--")
+
SUMIFS('Raw Data'!$S:$S, 'Raw Data'!$AN:$AN,"&lt;=" &amp;DATE(LEFT($AV$3, 4), MONTH("1 " &amp; AQ$6 &amp; " " &amp; LEFT($AV$3, 4)) + 1, 0 ), 'Raw Data'!$AN:$AN,"&gt;" &amp;DATE(LEFT($AV$3, 4), MONTH("1 " &amp; AQ$6 &amp; " " &amp; LEFT($AV$3, 4)), 0 ), 'Raw Data'!$J:$J, $A136, 'Raw Data'!$P:$P,""&amp;'Raw Data'!$B$1,'Raw Data'!$D:$D,"&lt;&gt;*ithdr*",'Raw Data'!$D:$D,"&lt;&gt;*ancel*")</f>
        <v>0</v>
      </c>
      <c r="AR137" s="73"/>
      <c r="AS137" s="73"/>
      <c r="AT137" s="77"/>
      <c r="AU137" s="113">
        <f>SUMIFS('Raw Data'!$S:$S, 'Raw Data'!$AN:$AN,"&lt;=" &amp;DATE(MID($AV$3, 15, 4), MONTH("1 " &amp; AU$6 &amp; " " &amp; MID($AV$3, 15, 4)) + 1, 0 ), 'Raw Data'!$AN:$AN,"&gt;" &amp;DATE(MID($AV$3, 15, 4), MONTH("1 " &amp; AU$6 &amp; " " &amp; MID($AV$3, 15, 4)), 0 ), 'Raw Data'!$J:$J, $A136, 'Raw Data'!$O:$O,""&amp;'Raw Data'!$B$1,'Raw Data'!$D:$D,"&lt;&gt;*ithdr*",'Raw Data'!$D:$D,"&lt;&gt;*ancel*",'Raw Data'!$P:$P,"--")
+
SUMIFS('Raw Data'!$S:$S, 'Raw Data'!$AN:$AN,"&lt;=" &amp;DATE(MID($AV$3, 15, 4), MONTH("1 " &amp; AU$6 &amp; " " &amp; MID($AV$3, 15, 4)) + 1, 0 ), 'Raw Data'!$AN:$AN,"&gt;" &amp;DATE(MID($AV$3, 15, 4), MONTH("1 " &amp; AU$6 &amp; " " &amp; MID($AV$3, 15, 4)), 0 ), 'Raw Data'!$J:$J, $A136, 'Raw Data'!$P:$P,""&amp;'Raw Data'!$B$1,'Raw Data'!$D:$D,"&lt;&gt;*ithdr*",'Raw Data'!$D:$D,"&lt;&gt;*ancel*")</f>
        <v>0</v>
      </c>
      <c r="AV137" s="73"/>
      <c r="AW137" s="73"/>
      <c r="AX137" s="77"/>
      <c r="AY137" s="113">
        <f>SUMIFS('Raw Data'!$S:$S, 'Raw Data'!$AN:$AN,"&lt;=" &amp;DATE(MID($AV$3, 15, 4), MONTH("1 " &amp; AY$6 &amp; " " &amp; MID($AV$3, 15, 4)) + 1, 0 ), 'Raw Data'!$AN:$AN,"&gt;" &amp;DATE(MID($AV$3, 15, 4), MONTH("1 " &amp; AY$6 &amp; " " &amp; MID($AV$3, 15, 4)), 0 ), 'Raw Data'!$J:$J, $A136, 'Raw Data'!$O:$O,""&amp;'Raw Data'!$B$1,'Raw Data'!$D:$D,"&lt;&gt;*ithdr*",'Raw Data'!$D:$D,"&lt;&gt;*ancel*",'Raw Data'!$P:$P,"--")
+
SUMIFS('Raw Data'!$S:$S, 'Raw Data'!$AN:$AN,"&lt;=" &amp;DATE(MID($AV$3, 15, 4), MONTH("1 " &amp; AY$6 &amp; " " &amp; MID($AV$3, 15, 4)) + 1, 0 ), 'Raw Data'!$AN:$AN,"&gt;" &amp;DATE(MID($AV$3, 15, 4), MONTH("1 " &amp; AY$6 &amp; " " &amp; MID($AV$3, 15, 4)), 0 ), 'Raw Data'!$J:$J, $A136, 'Raw Data'!$P:$P,""&amp;'Raw Data'!$B$1,'Raw Data'!$D:$D,"&lt;&gt;*ithdr*",'Raw Data'!$D:$D,"&lt;&gt;*ancel*")</f>
        <v>0</v>
      </c>
      <c r="AZ137" s="73"/>
      <c r="BA137" s="73"/>
      <c r="BB137" s="77"/>
      <c r="BC137" s="113">
        <f>SUMIFS('Raw Data'!$S:$S, 'Raw Data'!$AN:$AN,"&lt;=" &amp;DATE(MID($AV$3, 15, 4), MONTH("1 " &amp; BC$6 &amp; " " &amp; MID($AV$3, 15, 4)) + 1, 0 ), 'Raw Data'!$AN:$AN,"&gt;" &amp;DATE(MID($AV$3, 15, 4), MONTH("1 " &amp; BC$6 &amp; " " &amp; MID($AV$3, 15, 4)), 0 ), 'Raw Data'!$J:$J, $A136, 'Raw Data'!$O:$O,""&amp;'Raw Data'!$B$1,'Raw Data'!$D:$D,"&lt;&gt;*ithdr*",'Raw Data'!$D:$D,"&lt;&gt;*ancel*",'Raw Data'!$P:$P,"--")
+
SUMIFS('Raw Data'!$S:$S, 'Raw Data'!$AN:$AN,"&lt;=" &amp;DATE(MID($AV$3, 15, 4), MONTH("1 " &amp; BC$6 &amp; " " &amp; MID($AV$3, 15, 4)) + 1, 0 ), 'Raw Data'!$AN:$AN,"&gt;" &amp;DATE(MID($AV$3, 15, 4), MONTH("1 " &amp; BC$6 &amp; " " &amp; MID($AV$3, 15, 4)), 0 ), 'Raw Data'!$J:$J, $A136, 'Raw Data'!$P:$P,""&amp;'Raw Data'!$B$1,'Raw Data'!$D:$D,"&lt;&gt;*ithdr*",'Raw Data'!$D:$D,"&lt;&gt;*ancel*")</f>
        <v>0</v>
      </c>
      <c r="BD137" s="73"/>
      <c r="BE137" s="73"/>
      <c r="BF137" s="77"/>
    </row>
    <row r="138" ht="12.75" customHeight="1">
      <c r="A138" s="114" t="s">
        <v>154</v>
      </c>
      <c r="B138" s="73"/>
      <c r="C138" s="73"/>
      <c r="D138" s="73"/>
      <c r="E138" s="73"/>
      <c r="F138" s="73"/>
      <c r="G138" s="73"/>
      <c r="H138" s="73"/>
      <c r="I138" s="73"/>
      <c r="J138" s="77"/>
      <c r="K138" s="113">
        <f>SUMIFS('Raw Data'!$S:$S, 'Raw Data'!$AN:$AN,"&lt;=" &amp;DATE(LEFT($AV$3, 4), MONTH("1 " &amp; K$6 &amp; " " &amp; LEFT($AV$3, 4)) + 1, 0 ), 'Raw Data'!$AN:$AN,"&gt;" &amp;DATE(LEFT($AV$3, 4), MONTH("1 " &amp; K$6 &amp; " " &amp; LEFT($AV$3, 4)), 0 ), 'Raw Data'!$J:$J, $A136, 'Raw Data'!$H:$H, "Ear*", 'Raw Data'!$O:$O,""&amp;'Raw Data'!$B$1,'Raw Data'!$D:$D,"&lt;&gt;*ithdr*",'Raw Data'!$D:$D,"&lt;&gt;*ancel*",'Raw Data'!$P:$P,"--")
+
SUMIFS('Raw Data'!$S:$S, 'Raw Data'!$AN:$AN,"&lt;=" &amp;DATE(LEFT($AV$3, 4), MONTH("1 " &amp; K$6 &amp; " " &amp; LEFT($AV$3, 4)) + 1, 0 ), 'Raw Data'!$AN:$AN,"&gt;" &amp;DATE(LEFT($AV$3, 4), MONTH("1 " &amp; K$6 &amp; " " &amp; LEFT($AV$3, 4)), 0 ), 'Raw Data'!$J:$J, $A136, 'Raw Data'!$H:$H, "Ear*", 'Raw Data'!$P:$P,""&amp;'Raw Data'!$B$1,'Raw Data'!$D:$D,"&lt;&gt;*ithdr*",'Raw Data'!$D:$D,"&lt;&gt;*ancel*")</f>
        <v>0</v>
      </c>
      <c r="L138" s="73"/>
      <c r="M138" s="73"/>
      <c r="N138" s="77"/>
      <c r="O138" s="113">
        <f>SUMIFS('Raw Data'!$S:$S, 'Raw Data'!$AN:$AN,"&lt;=" &amp;DATE(LEFT($AV$3, 4), MONTH("1 " &amp; O$6 &amp; " " &amp; LEFT($AV$3, 4)) + 1, 0 ), 'Raw Data'!$AN:$AN,"&gt;" &amp;DATE(LEFT($AV$3, 4), MONTH("1 " &amp; O$6 &amp; " " &amp; LEFT($AV$3, 4)), 0 ), 'Raw Data'!$J:$J, $A136, 'Raw Data'!$H:$H, "Ear*", 'Raw Data'!$O:$O,""&amp;'Raw Data'!$B$1,'Raw Data'!$D:$D,"&lt;&gt;*ithdr*",'Raw Data'!$D:$D,"&lt;&gt;*ancel*",'Raw Data'!$P:$P,"--")
+
SUMIFS('Raw Data'!$S:$S, 'Raw Data'!$AN:$AN,"&lt;=" &amp;DATE(LEFT($AV$3, 4), MONTH("1 " &amp; O$6 &amp; " " &amp; LEFT($AV$3, 4)) + 1, 0 ), 'Raw Data'!$AN:$AN,"&gt;" &amp;DATE(LEFT($AV$3, 4), MONTH("1 " &amp; O$6 &amp; " " &amp; LEFT($AV$3, 4)), 0 ), 'Raw Data'!$J:$J, $A136, 'Raw Data'!$H:$H, "Ear*", 'Raw Data'!$P:$P,""&amp;'Raw Data'!$B$1,'Raw Data'!$D:$D,"&lt;&gt;*ithdr*",'Raw Data'!$D:$D,"&lt;&gt;*ancel*")</f>
        <v>0</v>
      </c>
      <c r="P138" s="73"/>
      <c r="Q138" s="73"/>
      <c r="R138" s="77"/>
      <c r="S138" s="113">
        <f>SUMIFS('Raw Data'!$S:$S, 'Raw Data'!$AN:$AN,"&lt;=" &amp;DATE(LEFT($AV$3, 4), MONTH("1 " &amp; S$6 &amp; " " &amp; LEFT($AV$3, 4)) + 1, 0 ), 'Raw Data'!$AN:$AN,"&gt;" &amp;DATE(LEFT($AV$3, 4), MONTH("1 " &amp; S$6 &amp; " " &amp; LEFT($AV$3, 4)), 0 ), 'Raw Data'!$J:$J, $A136, 'Raw Data'!$H:$H, "Ear*", 'Raw Data'!$O:$O,""&amp;'Raw Data'!$B$1,'Raw Data'!$D:$D,"&lt;&gt;*ithdr*",'Raw Data'!$D:$D,"&lt;&gt;*ancel*",'Raw Data'!$P:$P,"--")
+
SUMIFS('Raw Data'!$S:$S, 'Raw Data'!$AN:$AN,"&lt;=" &amp;DATE(LEFT($AV$3, 4), MONTH("1 " &amp; S$6 &amp; " " &amp; LEFT($AV$3, 4)) + 1, 0 ), 'Raw Data'!$AN:$AN,"&gt;" &amp;DATE(LEFT($AV$3, 4), MONTH("1 " &amp; S$6 &amp; " " &amp; LEFT($AV$3, 4)), 0 ), 'Raw Data'!$J:$J, $A136, 'Raw Data'!$H:$H, "Ear*", 'Raw Data'!$P:$P,""&amp;'Raw Data'!$B$1,'Raw Data'!$D:$D,"&lt;&gt;*ithdr*",'Raw Data'!$D:$D,"&lt;&gt;*ancel*")</f>
        <v>0</v>
      </c>
      <c r="T138" s="73"/>
      <c r="U138" s="73"/>
      <c r="V138" s="77"/>
      <c r="W138" s="113">
        <f>SUMIFS('Raw Data'!$S:$S, 'Raw Data'!$AN:$AN,"&lt;=" &amp;DATE(LEFT($AV$3, 4), MONTH("1 " &amp; W$6 &amp; " " &amp; LEFT($AV$3, 4)) + 1, 0 ), 'Raw Data'!$AN:$AN,"&gt;" &amp;DATE(LEFT($AV$3, 4), MONTH("1 " &amp; W$6 &amp; " " &amp; LEFT($AV$3, 4)), 0 ), 'Raw Data'!$J:$J, $A136, 'Raw Data'!$H:$H, "Ear*", 'Raw Data'!$O:$O,""&amp;'Raw Data'!$B$1,'Raw Data'!$D:$D,"&lt;&gt;*ithdr*",'Raw Data'!$D:$D,"&lt;&gt;*ancel*",'Raw Data'!$P:$P,"--")
+
SUMIFS('Raw Data'!$S:$S, 'Raw Data'!$AN:$AN,"&lt;=" &amp;DATE(LEFT($AV$3, 4), MONTH("1 " &amp; W$6 &amp; " " &amp; LEFT($AV$3, 4)) + 1, 0 ), 'Raw Data'!$AN:$AN,"&gt;" &amp;DATE(LEFT($AV$3, 4), MONTH("1 " &amp; W$6 &amp; " " &amp; LEFT($AV$3, 4)), 0 ), 'Raw Data'!$J:$J, $A136, 'Raw Data'!$H:$H, "Ear*", 'Raw Data'!$P:$P,""&amp;'Raw Data'!$B$1,'Raw Data'!$D:$D,"&lt;&gt;*ithdr*",'Raw Data'!$D:$D,"&lt;&gt;*ancel*")</f>
        <v>0</v>
      </c>
      <c r="X138" s="73"/>
      <c r="Y138" s="73"/>
      <c r="Z138" s="77"/>
      <c r="AA138" s="113">
        <f>SUMIFS('Raw Data'!$S:$S, 'Raw Data'!$AN:$AN,"&lt;=" &amp;DATE(LEFT($AV$3, 4), MONTH("1 " &amp; AA$6 &amp; " " &amp; LEFT($AV$3, 4)) + 1, 0 ), 'Raw Data'!$AN:$AN,"&gt;" &amp;DATE(LEFT($AV$3, 4), MONTH("1 " &amp; AA$6 &amp; " " &amp; LEFT($AV$3, 4)), 0 ), 'Raw Data'!$J:$J, $A136, 'Raw Data'!$H:$H, "Ear*", 'Raw Data'!$O:$O,""&amp;'Raw Data'!$B$1,'Raw Data'!$D:$D,"&lt;&gt;*ithdr*",'Raw Data'!$D:$D,"&lt;&gt;*ancel*",'Raw Data'!$P:$P,"--")
+
SUMIFS('Raw Data'!$S:$S, 'Raw Data'!$AN:$AN,"&lt;=" &amp;DATE(LEFT($AV$3, 4), MONTH("1 " &amp; AA$6 &amp; " " &amp; LEFT($AV$3, 4)) + 1, 0 ), 'Raw Data'!$AN:$AN,"&gt;" &amp;DATE(LEFT($AV$3, 4), MONTH("1 " &amp; AA$6 &amp; " " &amp; LEFT($AV$3, 4)), 0 ), 'Raw Data'!$J:$J, $A136, 'Raw Data'!$H:$H, "Ear*", 'Raw Data'!$P:$P,""&amp;'Raw Data'!$B$1,'Raw Data'!$D:$D,"&lt;&gt;*ithdr*",'Raw Data'!$D:$D,"&lt;&gt;*ancel*")</f>
        <v>0</v>
      </c>
      <c r="AB138" s="73"/>
      <c r="AC138" s="73"/>
      <c r="AD138" s="77"/>
      <c r="AE138" s="113">
        <f>SUMIFS('Raw Data'!$S:$S, 'Raw Data'!$AN:$AN,"&lt;=" &amp;DATE(LEFT($AV$3, 4), MONTH("1 " &amp; AE$6 &amp; " " &amp; LEFT($AV$3, 4)) + 1, 0 ), 'Raw Data'!$AN:$AN,"&gt;" &amp;DATE(LEFT($AV$3, 4), MONTH("1 " &amp; AE$6 &amp; " " &amp; LEFT($AV$3, 4)), 0 ), 'Raw Data'!$J:$J, $A136, 'Raw Data'!$H:$H, "Ear*", 'Raw Data'!$O:$O,""&amp;'Raw Data'!$B$1,'Raw Data'!$D:$D,"&lt;&gt;*ithdr*",'Raw Data'!$D:$D,"&lt;&gt;*ancel*",'Raw Data'!$P:$P,"--")
+
SUMIFS('Raw Data'!$S:$S, 'Raw Data'!$AN:$AN,"&lt;=" &amp;DATE(LEFT($AV$3, 4), MONTH("1 " &amp; AE$6 &amp; " " &amp; LEFT($AV$3, 4)) + 1, 0 ), 'Raw Data'!$AN:$AN,"&gt;" &amp;DATE(LEFT($AV$3, 4), MONTH("1 " &amp; AE$6 &amp; " " &amp; LEFT($AV$3, 4)), 0 ), 'Raw Data'!$J:$J, $A136, 'Raw Data'!$H:$H, "Ear*", 'Raw Data'!$P:$P,""&amp;'Raw Data'!$B$1,'Raw Data'!$D:$D,"&lt;&gt;*ithdr*",'Raw Data'!$D:$D,"&lt;&gt;*ancel*")</f>
        <v>0</v>
      </c>
      <c r="AF138" s="73"/>
      <c r="AG138" s="73"/>
      <c r="AH138" s="77"/>
      <c r="AI138" s="113">
        <f>SUMIFS('Raw Data'!$S:$S, 'Raw Data'!$AN:$AN,"&lt;=" &amp;DATE(LEFT($AV$3, 4), MONTH("1 " &amp; AI$6 &amp; " " &amp; LEFT($AV$3, 4)) + 1, 0 ), 'Raw Data'!$AN:$AN,"&gt;" &amp;DATE(LEFT($AV$3, 4), MONTH("1 " &amp; AI$6 &amp; " " &amp; LEFT($AV$3, 4)), 0 ), 'Raw Data'!$J:$J, $A136, 'Raw Data'!$H:$H, "Ear*", 'Raw Data'!$O:$O,""&amp;'Raw Data'!$B$1,'Raw Data'!$D:$D,"&lt;&gt;*ithdr*",'Raw Data'!$D:$D,"&lt;&gt;*ancel*",'Raw Data'!$P:$P,"--")
+
SUMIFS('Raw Data'!$S:$S, 'Raw Data'!$AN:$AN,"&lt;=" &amp;DATE(LEFT($AV$3, 4), MONTH("1 " &amp; AI$6 &amp; " " &amp; LEFT($AV$3, 4)) + 1, 0 ), 'Raw Data'!$AN:$AN,"&gt;" &amp;DATE(LEFT($AV$3, 4), MONTH("1 " &amp; AI$6 &amp; " " &amp; LEFT($AV$3, 4)), 0 ), 'Raw Data'!$J:$J, $A136, 'Raw Data'!$H:$H, "Ear*", 'Raw Data'!$P:$P,""&amp;'Raw Data'!$B$1,'Raw Data'!$D:$D,"&lt;&gt;*ithdr*",'Raw Data'!$D:$D,"&lt;&gt;*ancel*")</f>
        <v>0</v>
      </c>
      <c r="AJ138" s="73"/>
      <c r="AK138" s="73"/>
      <c r="AL138" s="77"/>
      <c r="AM138" s="113">
        <f>SUMIFS('Raw Data'!$S:$S, 'Raw Data'!$AN:$AN,"&lt;=" &amp;DATE(LEFT($AV$3, 4), MONTH("1 " &amp; AM$6 &amp; " " &amp; LEFT($AV$3, 4)) + 1, 0 ), 'Raw Data'!$AN:$AN,"&gt;" &amp;DATE(LEFT($AV$3, 4), MONTH("1 " &amp; AM$6 &amp; " " &amp; LEFT($AV$3, 4)), 0 ), 'Raw Data'!$J:$J, $A136, 'Raw Data'!$H:$H, "Ear*", 'Raw Data'!$O:$O,""&amp;'Raw Data'!$B$1,'Raw Data'!$D:$D,"&lt;&gt;*ithdr*",'Raw Data'!$D:$D,"&lt;&gt;*ancel*",'Raw Data'!$P:$P,"--")
+
SUMIFS('Raw Data'!$S:$S, 'Raw Data'!$AN:$AN,"&lt;=" &amp;DATE(LEFT($AV$3, 4), MONTH("1 " &amp; AM$6 &amp; " " &amp; LEFT($AV$3, 4)) + 1, 0 ), 'Raw Data'!$AN:$AN,"&gt;" &amp;DATE(LEFT($AV$3, 4), MONTH("1 " &amp; AM$6 &amp; " " &amp; LEFT($AV$3, 4)), 0 ), 'Raw Data'!$J:$J, $A136, 'Raw Data'!$H:$H, "Ear*", 'Raw Data'!$P:$P,""&amp;'Raw Data'!$B$1,'Raw Data'!$D:$D,"&lt;&gt;*ithdr*",'Raw Data'!$D:$D,"&lt;&gt;*ancel*")</f>
        <v>0</v>
      </c>
      <c r="AN138" s="73"/>
      <c r="AO138" s="73"/>
      <c r="AP138" s="77"/>
      <c r="AQ138" s="113">
        <f>SUMIFS('Raw Data'!$S:$S, 'Raw Data'!$AN:$AN,"&lt;=" &amp;DATE(LEFT($AV$3, 4), MONTH("1 " &amp; AQ$6 &amp; " " &amp; LEFT($AV$3, 4)) + 1, 0 ), 'Raw Data'!$AN:$AN,"&gt;" &amp;DATE(LEFT($AV$3, 4), MONTH("1 " &amp; AQ$6 &amp; " " &amp; LEFT($AV$3, 4)), 0 ), 'Raw Data'!$J:$J, $A136, 'Raw Data'!$H:$H, "Ear*", 'Raw Data'!$O:$O,""&amp;'Raw Data'!$B$1,'Raw Data'!$D:$D,"&lt;&gt;*ithdr*",'Raw Data'!$D:$D,"&lt;&gt;*ancel*",'Raw Data'!$P:$P,"--")
+
SUMIFS('Raw Data'!$S:$S, 'Raw Data'!$AN:$AN,"&lt;=" &amp;DATE(LEFT($AV$3, 4), MONTH("1 " &amp; AQ$6 &amp; " " &amp; LEFT($AV$3, 4)) + 1, 0 ), 'Raw Data'!$AN:$AN,"&gt;" &amp;DATE(LEFT($AV$3, 4), MONTH("1 " &amp; AQ$6 &amp; " " &amp; LEFT($AV$3, 4)), 0 ), 'Raw Data'!$J:$J, $A136, 'Raw Data'!$H:$H, "Ear*", 'Raw Data'!$P:$P,""&amp;'Raw Data'!$B$1,'Raw Data'!$D:$D,"&lt;&gt;*ithdr*",'Raw Data'!$D:$D,"&lt;&gt;*ancel*")</f>
        <v>0</v>
      </c>
      <c r="AR138" s="73"/>
      <c r="AS138" s="73"/>
      <c r="AT138" s="77"/>
      <c r="AU138" s="113">
        <f>SUMIFS('Raw Data'!$S:$S, 'Raw Data'!$AN:$AN,"&lt;=" &amp;DATE(MID($AV$3, 15, 4), MONTH("1 " &amp; AU$6 &amp; " " &amp; MID($AV$3, 15, 4)) + 1, 0 ), 'Raw Data'!$AN:$AN,"&gt;" &amp;DATE(MID($AV$3, 15, 4), MONTH("1 " &amp; AU$6 &amp; " " &amp; MID($AV$3, 15, 4)), 0 ), 'Raw Data'!$J:$J, $A136, 'Raw Data'!$H:$H, "Ear*", 'Raw Data'!$O:$O,""&amp;'Raw Data'!$B$1,'Raw Data'!$D:$D,"&lt;&gt;*ithdr*",'Raw Data'!$D:$D,"&lt;&gt;*ancel*",'Raw Data'!$P:$P,"--")
+
SUMIFS('Raw Data'!$S:$S, 'Raw Data'!$AN:$AN,"&lt;=" &amp;DATE(MID($AV$3, 15, 4), MONTH("1 " &amp; AU$6 &amp; " " &amp; MID($AV$3, 15, 4)) + 1, 0 ), 'Raw Data'!$AN:$AN,"&gt;" &amp;DATE(MID($AV$3, 15, 4), MONTH("1 " &amp; AU$6 &amp; " " &amp; MID($AV$3, 15, 4)), 0 ), 'Raw Data'!$J:$J, $A136, 'Raw Data'!$H:$H, "Ear*", 'Raw Data'!$P:$P,""&amp;'Raw Data'!$B$1,'Raw Data'!$D:$D,"&lt;&gt;*ithdr*",'Raw Data'!$D:$D,"&lt;&gt;*ancel*")</f>
        <v>0</v>
      </c>
      <c r="AV138" s="73"/>
      <c r="AW138" s="73"/>
      <c r="AX138" s="77"/>
      <c r="AY138" s="113">
        <f>SUMIFS('Raw Data'!$S:$S, 'Raw Data'!$AN:$AN,"&lt;=" &amp;DATE(MID($AV$3, 15, 4), MONTH("1 " &amp; AY$6 &amp; " " &amp; MID($AV$3, 15, 4)) + 1, 0 ), 'Raw Data'!$AN:$AN,"&gt;" &amp;DATE(MID($AV$3, 15, 4), MONTH("1 " &amp; AY$6 &amp; " " &amp; MID($AV$3, 15, 4)), 0 ), 'Raw Data'!$J:$J, $A136, 'Raw Data'!$H:$H, "Ear*", 'Raw Data'!$O:$O,""&amp;'Raw Data'!$B$1,'Raw Data'!$D:$D,"&lt;&gt;*ithdr*",'Raw Data'!$D:$D,"&lt;&gt;*ancel*",'Raw Data'!$P:$P,"--")
+
SUMIFS('Raw Data'!$S:$S, 'Raw Data'!$AN:$AN,"&lt;=" &amp;DATE(MID($AV$3, 15, 4), MONTH("1 " &amp; AY$6 &amp; " " &amp; MID($AV$3, 15, 4)) + 1, 0 ), 'Raw Data'!$AN:$AN,"&gt;" &amp;DATE(MID($AV$3, 15, 4), MONTH("1 " &amp; AY$6 &amp; " " &amp; MID($AV$3, 15, 4)), 0 ), 'Raw Data'!$J:$J, $A136, 'Raw Data'!$H:$H, "Ear*", 'Raw Data'!$P:$P,""&amp;'Raw Data'!$B$1,'Raw Data'!$D:$D,"&lt;&gt;*ithdr*",'Raw Data'!$D:$D,"&lt;&gt;*ancel*")</f>
        <v>0</v>
      </c>
      <c r="AZ138" s="73"/>
      <c r="BA138" s="73"/>
      <c r="BB138" s="77"/>
      <c r="BC138" s="113">
        <f>SUMIFS('Raw Data'!$S:$S, 'Raw Data'!$AN:$AN,"&lt;=" &amp;DATE(MID($AV$3, 15, 4), MONTH("1 " &amp; BC$6 &amp; " " &amp; MID($AV$3, 15, 4)) + 1, 0 ), 'Raw Data'!$AN:$AN,"&gt;" &amp;DATE(MID($AV$3, 15, 4), MONTH("1 " &amp; BC$6 &amp; " " &amp; MID($AV$3, 15, 4)), 0 ), 'Raw Data'!$J:$J, $A136, 'Raw Data'!$H:$H, "Ear*", 'Raw Data'!$O:$O,""&amp;'Raw Data'!$B$1,'Raw Data'!$D:$D,"&lt;&gt;*ithdr*",'Raw Data'!$D:$D,"&lt;&gt;*ancel*",'Raw Data'!$P:$P,"--")
+
SUMIFS('Raw Data'!$S:$S, 'Raw Data'!$AN:$AN,"&lt;=" &amp;DATE(MID($AV$3, 15, 4), MONTH("1 " &amp; BC$6 &amp; " " &amp; MID($AV$3, 15, 4)) + 1, 0 ), 'Raw Data'!$AN:$AN,"&gt;" &amp;DATE(MID($AV$3, 15, 4), MONTH("1 " &amp; BC$6 &amp; " " &amp; MID($AV$3, 15, 4)), 0 ), 'Raw Data'!$J:$J, $A136, 'Raw Data'!$H:$H, "Ear*", 'Raw Data'!$P:$P,""&amp;'Raw Data'!$B$1,'Raw Data'!$D:$D,"&lt;&gt;*ithdr*",'Raw Data'!$D:$D,"&lt;&gt;*ancel*")</f>
        <v>0</v>
      </c>
      <c r="BD138" s="73"/>
      <c r="BE138" s="73"/>
      <c r="BF138" s="77"/>
    </row>
    <row r="139" ht="12.75" customHeight="1">
      <c r="A139" s="114" t="s">
        <v>155</v>
      </c>
      <c r="B139" s="73"/>
      <c r="C139" s="73"/>
      <c r="D139" s="73"/>
      <c r="E139" s="73"/>
      <c r="F139" s="73"/>
      <c r="G139" s="73"/>
      <c r="H139" s="73"/>
      <c r="I139" s="73"/>
      <c r="J139" s="77"/>
      <c r="K139" s="113">
        <f>SUMIFS('Raw Data'!$S:$S, 'Raw Data'!$AN:$AN,"&lt;=" &amp;DATE(LEFT($AV$3, 4), MONTH("1 " &amp; K$6 &amp; " " &amp; LEFT($AV$3, 4)) + 1, 0 ), 'Raw Data'!$AN:$AN,"&gt;" &amp;DATE(LEFT($AV$3, 4), MONTH("1 " &amp; K$6 &amp; " " &amp; LEFT($AV$3, 4)), 0 ), 'Raw Data'!$J:$J, $A136, 'Raw Data'!$H:$H, "Non*", 'Raw Data'!$O:$O,""&amp;'Raw Data'!$B$1,'Raw Data'!$D:$D,"&lt;&gt;*ithdr*",'Raw Data'!$D:$D,"&lt;&gt;*ancel*",'Raw Data'!$P:$P,"--")
+
SUMIFS('Raw Data'!$S:$S, 'Raw Data'!$AN:$AN,"&lt;=" &amp;DATE(LEFT($AV$3, 4), MONTH("1 " &amp; K$6 &amp; " " &amp; LEFT($AV$3, 4)) + 1, 0 ), 'Raw Data'!$AN:$AN,"&gt;" &amp;DATE(LEFT($AV$3, 4), MONTH("1 " &amp; K$6 &amp; " " &amp; LEFT($AV$3, 4)), 0 ), 'Raw Data'!$J:$J, $A136, 'Raw Data'!$H:$H, "Non*", 'Raw Data'!$P:$P,""&amp;'Raw Data'!$B$1,'Raw Data'!$D:$D,"&lt;&gt;*ithdr*",'Raw Data'!$D:$D,"&lt;&gt;*ancel*")</f>
        <v>0</v>
      </c>
      <c r="L139" s="73"/>
      <c r="M139" s="73"/>
      <c r="N139" s="77"/>
      <c r="O139" s="113">
        <f>SUMIFS('Raw Data'!$S:$S, 'Raw Data'!$AN:$AN,"&lt;=" &amp;DATE(LEFT($AV$3, 4), MONTH("1 " &amp; O$6 &amp; " " &amp; LEFT($AV$3, 4)) + 1, 0 ), 'Raw Data'!$AN:$AN,"&gt;" &amp;DATE(LEFT($AV$3, 4), MONTH("1 " &amp; O$6 &amp; " " &amp; LEFT($AV$3, 4)), 0 ), 'Raw Data'!$J:$J, $A136, 'Raw Data'!$H:$H, "Non*", 'Raw Data'!$O:$O,""&amp;'Raw Data'!$B$1,'Raw Data'!$D:$D,"&lt;&gt;*ithdr*",'Raw Data'!$D:$D,"&lt;&gt;*ancel*",'Raw Data'!$P:$P,"--")
+
SUMIFS('Raw Data'!$S:$S, 'Raw Data'!$AN:$AN,"&lt;=" &amp;DATE(LEFT($AV$3, 4), MONTH("1 " &amp; O$6 &amp; " " &amp; LEFT($AV$3, 4)) + 1, 0 ), 'Raw Data'!$AN:$AN,"&gt;" &amp;DATE(LEFT($AV$3, 4), MONTH("1 " &amp; O$6 &amp; " " &amp; LEFT($AV$3, 4)), 0 ), 'Raw Data'!$J:$J, $A136, 'Raw Data'!$H:$H, "Non*", 'Raw Data'!$P:$P,""&amp;'Raw Data'!$B$1,'Raw Data'!$D:$D,"&lt;&gt;*ithdr*",'Raw Data'!$D:$D,"&lt;&gt;*ancel*")</f>
        <v>0</v>
      </c>
      <c r="P139" s="73"/>
      <c r="Q139" s="73"/>
      <c r="R139" s="77"/>
      <c r="S139" s="113">
        <f>SUMIFS('Raw Data'!$S:$S, 'Raw Data'!$AN:$AN,"&lt;=" &amp;DATE(LEFT($AV$3, 4), MONTH("1 " &amp; S$6 &amp; " " &amp; LEFT($AV$3, 4)) + 1, 0 ), 'Raw Data'!$AN:$AN,"&gt;" &amp;DATE(LEFT($AV$3, 4), MONTH("1 " &amp; S$6 &amp; " " &amp; LEFT($AV$3, 4)), 0 ), 'Raw Data'!$J:$J, $A136, 'Raw Data'!$H:$H, "Non*", 'Raw Data'!$O:$O,""&amp;'Raw Data'!$B$1,'Raw Data'!$D:$D,"&lt;&gt;*ithdr*",'Raw Data'!$D:$D,"&lt;&gt;*ancel*",'Raw Data'!$P:$P,"--")
+
SUMIFS('Raw Data'!$S:$S, 'Raw Data'!$AN:$AN,"&lt;=" &amp;DATE(LEFT($AV$3, 4), MONTH("1 " &amp; S$6 &amp; " " &amp; LEFT($AV$3, 4)) + 1, 0 ), 'Raw Data'!$AN:$AN,"&gt;" &amp;DATE(LEFT($AV$3, 4), MONTH("1 " &amp; S$6 &amp; " " &amp; LEFT($AV$3, 4)), 0 ), 'Raw Data'!$J:$J, $A136, 'Raw Data'!$H:$H, "Non*", 'Raw Data'!$P:$P,""&amp;'Raw Data'!$B$1,'Raw Data'!$D:$D,"&lt;&gt;*ithdr*",'Raw Data'!$D:$D,"&lt;&gt;*ancel*")</f>
        <v>0</v>
      </c>
      <c r="T139" s="73"/>
      <c r="U139" s="73"/>
      <c r="V139" s="77"/>
      <c r="W139" s="113">
        <f>SUMIFS('Raw Data'!$S:$S, 'Raw Data'!$AN:$AN,"&lt;=" &amp;DATE(LEFT($AV$3, 4), MONTH("1 " &amp; W$6 &amp; " " &amp; LEFT($AV$3, 4)) + 1, 0 ), 'Raw Data'!$AN:$AN,"&gt;" &amp;DATE(LEFT($AV$3, 4), MONTH("1 " &amp; W$6 &amp; " " &amp; LEFT($AV$3, 4)), 0 ), 'Raw Data'!$J:$J, $A136, 'Raw Data'!$H:$H, "Non*", 'Raw Data'!$O:$O,""&amp;'Raw Data'!$B$1,'Raw Data'!$D:$D,"&lt;&gt;*ithdr*",'Raw Data'!$D:$D,"&lt;&gt;*ancel*",'Raw Data'!$P:$P,"--")
+
SUMIFS('Raw Data'!$S:$S, 'Raw Data'!$AN:$AN,"&lt;=" &amp;DATE(LEFT($AV$3, 4), MONTH("1 " &amp; W$6 &amp; " " &amp; LEFT($AV$3, 4)) + 1, 0 ), 'Raw Data'!$AN:$AN,"&gt;" &amp;DATE(LEFT($AV$3, 4), MONTH("1 " &amp; W$6 &amp; " " &amp; LEFT($AV$3, 4)), 0 ), 'Raw Data'!$J:$J, $A136, 'Raw Data'!$H:$H, "Non*", 'Raw Data'!$P:$P,""&amp;'Raw Data'!$B$1,'Raw Data'!$D:$D,"&lt;&gt;*ithdr*",'Raw Data'!$D:$D,"&lt;&gt;*ancel*")</f>
        <v>0</v>
      </c>
      <c r="X139" s="73"/>
      <c r="Y139" s="73"/>
      <c r="Z139" s="77"/>
      <c r="AA139" s="113">
        <f>SUMIFS('Raw Data'!$S:$S, 'Raw Data'!$AN:$AN,"&lt;=" &amp;DATE(LEFT($AV$3, 4), MONTH("1 " &amp; AA$6 &amp; " " &amp; LEFT($AV$3, 4)) + 1, 0 ), 'Raw Data'!$AN:$AN,"&gt;" &amp;DATE(LEFT($AV$3, 4), MONTH("1 " &amp; AA$6 &amp; " " &amp; LEFT($AV$3, 4)), 0 ), 'Raw Data'!$J:$J, $A136, 'Raw Data'!$H:$H, "Non*", 'Raw Data'!$O:$O,""&amp;'Raw Data'!$B$1,'Raw Data'!$D:$D,"&lt;&gt;*ithdr*",'Raw Data'!$D:$D,"&lt;&gt;*ancel*",'Raw Data'!$P:$P,"--")
+
SUMIFS('Raw Data'!$S:$S, 'Raw Data'!$AN:$AN,"&lt;=" &amp;DATE(LEFT($AV$3, 4), MONTH("1 " &amp; AA$6 &amp; " " &amp; LEFT($AV$3, 4)) + 1, 0 ), 'Raw Data'!$AN:$AN,"&gt;" &amp;DATE(LEFT($AV$3, 4), MONTH("1 " &amp; AA$6 &amp; " " &amp; LEFT($AV$3, 4)), 0 ), 'Raw Data'!$J:$J, $A136, 'Raw Data'!$H:$H, "Non*", 'Raw Data'!$P:$P,""&amp;'Raw Data'!$B$1,'Raw Data'!$D:$D,"&lt;&gt;*ithdr*",'Raw Data'!$D:$D,"&lt;&gt;*ancel*")</f>
        <v>0</v>
      </c>
      <c r="AB139" s="73"/>
      <c r="AC139" s="73"/>
      <c r="AD139" s="77"/>
      <c r="AE139" s="113">
        <f>SUMIFS('Raw Data'!$S:$S, 'Raw Data'!$AN:$AN,"&lt;=" &amp;DATE(LEFT($AV$3, 4), MONTH("1 " &amp; AE$6 &amp; " " &amp; LEFT($AV$3, 4)) + 1, 0 ), 'Raw Data'!$AN:$AN,"&gt;" &amp;DATE(LEFT($AV$3, 4), MONTH("1 " &amp; AE$6 &amp; " " &amp; LEFT($AV$3, 4)), 0 ), 'Raw Data'!$J:$J, $A136, 'Raw Data'!$H:$H, "Non*", 'Raw Data'!$O:$O,""&amp;'Raw Data'!$B$1,'Raw Data'!$D:$D,"&lt;&gt;*ithdr*",'Raw Data'!$D:$D,"&lt;&gt;*ancel*",'Raw Data'!$P:$P,"--")
+
SUMIFS('Raw Data'!$S:$S, 'Raw Data'!$AN:$AN,"&lt;=" &amp;DATE(LEFT($AV$3, 4), MONTH("1 " &amp; AE$6 &amp; " " &amp; LEFT($AV$3, 4)) + 1, 0 ), 'Raw Data'!$AN:$AN,"&gt;" &amp;DATE(LEFT($AV$3, 4), MONTH("1 " &amp; AE$6 &amp; " " &amp; LEFT($AV$3, 4)), 0 ), 'Raw Data'!$J:$J, $A136, 'Raw Data'!$H:$H, "Non*", 'Raw Data'!$P:$P,""&amp;'Raw Data'!$B$1,'Raw Data'!$D:$D,"&lt;&gt;*ithdr*",'Raw Data'!$D:$D,"&lt;&gt;*ancel*")</f>
        <v>0</v>
      </c>
      <c r="AF139" s="73"/>
      <c r="AG139" s="73"/>
      <c r="AH139" s="77"/>
      <c r="AI139" s="113">
        <f>SUMIFS('Raw Data'!$S:$S, 'Raw Data'!$AN:$AN,"&lt;=" &amp;DATE(LEFT($AV$3, 4), MONTH("1 " &amp; AI$6 &amp; " " &amp; LEFT($AV$3, 4)) + 1, 0 ), 'Raw Data'!$AN:$AN,"&gt;" &amp;DATE(LEFT($AV$3, 4), MONTH("1 " &amp; AI$6 &amp; " " &amp; LEFT($AV$3, 4)), 0 ), 'Raw Data'!$J:$J, $A136, 'Raw Data'!$H:$H, "Non*", 'Raw Data'!$O:$O,""&amp;'Raw Data'!$B$1,'Raw Data'!$D:$D,"&lt;&gt;*ithdr*",'Raw Data'!$D:$D,"&lt;&gt;*ancel*",'Raw Data'!$P:$P,"--")
+
SUMIFS('Raw Data'!$S:$S, 'Raw Data'!$AN:$AN,"&lt;=" &amp;DATE(LEFT($AV$3, 4), MONTH("1 " &amp; AI$6 &amp; " " &amp; LEFT($AV$3, 4)) + 1, 0 ), 'Raw Data'!$AN:$AN,"&gt;" &amp;DATE(LEFT($AV$3, 4), MONTH("1 " &amp; AI$6 &amp; " " &amp; LEFT($AV$3, 4)), 0 ), 'Raw Data'!$J:$J, $A136, 'Raw Data'!$H:$H, "Non*", 'Raw Data'!$P:$P,""&amp;'Raw Data'!$B$1,'Raw Data'!$D:$D,"&lt;&gt;*ithdr*",'Raw Data'!$D:$D,"&lt;&gt;*ancel*")</f>
        <v>0</v>
      </c>
      <c r="AJ139" s="73"/>
      <c r="AK139" s="73"/>
      <c r="AL139" s="77"/>
      <c r="AM139" s="113">
        <f>SUMIFS('Raw Data'!$S:$S, 'Raw Data'!$AN:$AN,"&lt;=" &amp;DATE(LEFT($AV$3, 4), MONTH("1 " &amp; AM$6 &amp; " " &amp; LEFT($AV$3, 4)) + 1, 0 ), 'Raw Data'!$AN:$AN,"&gt;" &amp;DATE(LEFT($AV$3, 4), MONTH("1 " &amp; AM$6 &amp; " " &amp; LEFT($AV$3, 4)), 0 ), 'Raw Data'!$J:$J, $A136, 'Raw Data'!$H:$H, "Non*", 'Raw Data'!$O:$O,""&amp;'Raw Data'!$B$1,'Raw Data'!$D:$D,"&lt;&gt;*ithdr*",'Raw Data'!$D:$D,"&lt;&gt;*ancel*",'Raw Data'!$P:$P,"--")
+
SUMIFS('Raw Data'!$S:$S, 'Raw Data'!$AN:$AN,"&lt;=" &amp;DATE(LEFT($AV$3, 4), MONTH("1 " &amp; AM$6 &amp; " " &amp; LEFT($AV$3, 4)) + 1, 0 ), 'Raw Data'!$AN:$AN,"&gt;" &amp;DATE(LEFT($AV$3, 4), MONTH("1 " &amp; AM$6 &amp; " " &amp; LEFT($AV$3, 4)), 0 ), 'Raw Data'!$J:$J, $A136, 'Raw Data'!$H:$H, "Non*", 'Raw Data'!$P:$P,""&amp;'Raw Data'!$B$1,'Raw Data'!$D:$D,"&lt;&gt;*ithdr*",'Raw Data'!$D:$D,"&lt;&gt;*ancel*")</f>
        <v>0</v>
      </c>
      <c r="AN139" s="73"/>
      <c r="AO139" s="73"/>
      <c r="AP139" s="77"/>
      <c r="AQ139" s="113">
        <f>SUMIFS('Raw Data'!$S:$S, 'Raw Data'!$AN:$AN,"&lt;=" &amp;DATE(LEFT($AV$3, 4), MONTH("1 " &amp; AQ$6 &amp; " " &amp; LEFT($AV$3, 4)) + 1, 0 ), 'Raw Data'!$AN:$AN,"&gt;" &amp;DATE(LEFT($AV$3, 4), MONTH("1 " &amp; AQ$6 &amp; " " &amp; LEFT($AV$3, 4)), 0 ), 'Raw Data'!$J:$J, $A136, 'Raw Data'!$H:$H, "Non*", 'Raw Data'!$O:$O,""&amp;'Raw Data'!$B$1,'Raw Data'!$D:$D,"&lt;&gt;*ithdr*",'Raw Data'!$D:$D,"&lt;&gt;*ancel*",'Raw Data'!$P:$P,"--")
+
SUMIFS('Raw Data'!$S:$S, 'Raw Data'!$AN:$AN,"&lt;=" &amp;DATE(LEFT($AV$3, 4), MONTH("1 " &amp; AQ$6 &amp; " " &amp; LEFT($AV$3, 4)) + 1, 0 ), 'Raw Data'!$AN:$AN,"&gt;" &amp;DATE(LEFT($AV$3, 4), MONTH("1 " &amp; AQ$6 &amp; " " &amp; LEFT($AV$3, 4)), 0 ), 'Raw Data'!$J:$J, $A136, 'Raw Data'!$H:$H, "Non*", 'Raw Data'!$P:$P,""&amp;'Raw Data'!$B$1,'Raw Data'!$D:$D,"&lt;&gt;*ithdr*",'Raw Data'!$D:$D,"&lt;&gt;*ancel*")</f>
        <v>0</v>
      </c>
      <c r="AR139" s="73"/>
      <c r="AS139" s="73"/>
      <c r="AT139" s="77"/>
      <c r="AU139" s="113">
        <f>SUMIFS('Raw Data'!$S:$S, 'Raw Data'!$AN:$AN,"&lt;=" &amp;DATE(MID($AV$3, 15, 4), MONTH("1 " &amp; AU$6 &amp; " " &amp; MID($AV$3, 15, 4)) + 1, 0 ), 'Raw Data'!$AN:$AN,"&gt;" &amp;DATE(MID($AV$3, 15, 4), MONTH("1 " &amp; AU$6 &amp; " " &amp; MID($AV$3, 15, 4)), 0 ), 'Raw Data'!$J:$J, $A136, 'Raw Data'!$H:$H, "Non*", 'Raw Data'!$O:$O,""&amp;'Raw Data'!$B$1,'Raw Data'!$D:$D,"&lt;&gt;*ithdr*",'Raw Data'!$D:$D,"&lt;&gt;*ancel*",'Raw Data'!$P:$P,"--")
+
SUMIFS('Raw Data'!$S:$S, 'Raw Data'!$AN:$AN,"&lt;=" &amp;DATE(MID($AV$3, 15, 4), MONTH("1 " &amp; AU$6 &amp; " " &amp; MID($AV$3, 15, 4)) + 1, 0 ), 'Raw Data'!$AN:$AN,"&gt;" &amp;DATE(MID($AV$3, 15, 4), MONTH("1 " &amp; AU$6 &amp; " " &amp; MID($AV$3, 15, 4)), 0 ), 'Raw Data'!$J:$J, $A136, 'Raw Data'!$H:$H, "Non*", 'Raw Data'!$P:$P,""&amp;'Raw Data'!$B$1,'Raw Data'!$D:$D,"&lt;&gt;*ithdr*",'Raw Data'!$D:$D,"&lt;&gt;*ancel*")</f>
        <v>0</v>
      </c>
      <c r="AV139" s="73"/>
      <c r="AW139" s="73"/>
      <c r="AX139" s="77"/>
      <c r="AY139" s="113">
        <f>SUMIFS('Raw Data'!$S:$S, 'Raw Data'!$AN:$AN,"&lt;=" &amp;DATE(MID($AV$3, 15, 4), MONTH("1 " &amp; AY$6 &amp; " " &amp; MID($AV$3, 15, 4)) + 1, 0 ), 'Raw Data'!$AN:$AN,"&gt;" &amp;DATE(MID($AV$3, 15, 4), MONTH("1 " &amp; AY$6 &amp; " " &amp; MID($AV$3, 15, 4)), 0 ), 'Raw Data'!$J:$J, $A136, 'Raw Data'!$H:$H, "Non*", 'Raw Data'!$O:$O,""&amp;'Raw Data'!$B$1,'Raw Data'!$D:$D,"&lt;&gt;*ithdr*",'Raw Data'!$D:$D,"&lt;&gt;*ancel*",'Raw Data'!$P:$P,"--")
+
SUMIFS('Raw Data'!$S:$S, 'Raw Data'!$AN:$AN,"&lt;=" &amp;DATE(MID($AV$3, 15, 4), MONTH("1 " &amp; AY$6 &amp; " " &amp; MID($AV$3, 15, 4)) + 1, 0 ), 'Raw Data'!$AN:$AN,"&gt;" &amp;DATE(MID($AV$3, 15, 4), MONTH("1 " &amp; AY$6 &amp; " " &amp; MID($AV$3, 15, 4)), 0 ), 'Raw Data'!$J:$J, $A136, 'Raw Data'!$H:$H, "Non*", 'Raw Data'!$P:$P,""&amp;'Raw Data'!$B$1,'Raw Data'!$D:$D,"&lt;&gt;*ithdr*",'Raw Data'!$D:$D,"&lt;&gt;*ancel*")</f>
        <v>0</v>
      </c>
      <c r="AZ139" s="73"/>
      <c r="BA139" s="73"/>
      <c r="BB139" s="77"/>
      <c r="BC139" s="113">
        <f>SUMIFS('Raw Data'!$S:$S, 'Raw Data'!$AN:$AN,"&lt;=" &amp;DATE(MID($AV$3, 15, 4), MONTH("1 " &amp; BC$6 &amp; " " &amp; MID($AV$3, 15, 4)) + 1, 0 ), 'Raw Data'!$AN:$AN,"&gt;" &amp;DATE(MID($AV$3, 15, 4), MONTH("1 " &amp; BC$6 &amp; " " &amp; MID($AV$3, 15, 4)), 0 ), 'Raw Data'!$J:$J, $A136, 'Raw Data'!$H:$H, "Non*", 'Raw Data'!$O:$O,""&amp;'Raw Data'!$B$1,'Raw Data'!$D:$D,"&lt;&gt;*ithdr*",'Raw Data'!$D:$D,"&lt;&gt;*ancel*",'Raw Data'!$P:$P,"--")
+
SUMIFS('Raw Data'!$S:$S, 'Raw Data'!$AN:$AN,"&lt;=" &amp;DATE(MID($AV$3, 15, 4), MONTH("1 " &amp; BC$6 &amp; " " &amp; MID($AV$3, 15, 4)) + 1, 0 ), 'Raw Data'!$AN:$AN,"&gt;" &amp;DATE(MID($AV$3, 15, 4), MONTH("1 " &amp; BC$6 &amp; " " &amp; MID($AV$3, 15, 4)), 0 ), 'Raw Data'!$J:$J, $A136, 'Raw Data'!$H:$H, "Non*", 'Raw Data'!$P:$P,""&amp;'Raw Data'!$B$1,'Raw Data'!$D:$D,"&lt;&gt;*ithdr*",'Raw Data'!$D:$D,"&lt;&gt;*ancel*")</f>
        <v>0</v>
      </c>
      <c r="BD139" s="73"/>
      <c r="BE139" s="73"/>
      <c r="BF139" s="77"/>
    </row>
    <row r="140" ht="12.75" customHeight="1">
      <c r="A140" s="75" t="s">
        <v>156</v>
      </c>
      <c r="B140" s="73"/>
      <c r="C140" s="73"/>
      <c r="D140" s="73"/>
      <c r="E140" s="73"/>
      <c r="F140" s="73"/>
      <c r="G140" s="73"/>
      <c r="H140" s="73"/>
      <c r="I140" s="73"/>
      <c r="J140" s="77"/>
      <c r="K140" s="113">
        <f>SUMIFS('Raw Data'!$T:$T, 'Raw Data'!$AN:$AN,"&lt;=" &amp;DATE(LEFT($AV$3, 4), MONTH("1 " &amp; K$6 &amp; " " &amp; LEFT($AV$3, 4)) + 1, 0 ), 'Raw Data'!$AN:$AN,"&gt;" &amp;DATE(LEFT($AV$3, 4), MONTH("1 " &amp; K$6 &amp; " " &amp; LEFT($AV$3, 4)), 0 ), 'Raw Data'!$J:$J, $A136, 'Raw Data'!$O:$O,""&amp;'Raw Data'!$B$1,'Raw Data'!$D:$D,"&lt;&gt;*ithdr*",'Raw Data'!$D:$D,"&lt;&gt;*ancel*",'Raw Data'!$P:$P,"--")
+
SUMIFS('Raw Data'!$T:$T, 'Raw Data'!$AN:$AN,"&lt;=" &amp;DATE(LEFT($AV$3, 4), MONTH("1 " &amp; K$6 &amp; " " &amp; LEFT($AV$3, 4)) + 1, 0 ), 'Raw Data'!$AN:$AN,"&gt;" &amp;DATE(LEFT($AV$3, 4), MONTH("1 " &amp; K$6 &amp; " " &amp; LEFT($AV$3, 4)), 0 ), 'Raw Data'!$J:$J, $A136, 'Raw Data'!$P:$P,""&amp;'Raw Data'!$B$1,'Raw Data'!$D:$D,"&lt;&gt;*ithdr*",'Raw Data'!$D:$D,"&lt;&gt;*ancel*")</f>
        <v>0</v>
      </c>
      <c r="L140" s="73"/>
      <c r="M140" s="73"/>
      <c r="N140" s="77"/>
      <c r="O140" s="113">
        <f>SUMIFS('Raw Data'!$T:$T, 'Raw Data'!$AN:$AN,"&lt;=" &amp;DATE(LEFT($AV$3, 4), MONTH("1 " &amp; O$6 &amp; " " &amp; LEFT($AV$3, 4)) + 1, 0 ), 'Raw Data'!$AN:$AN,"&gt;" &amp;DATE(LEFT($AV$3, 4), MONTH("1 " &amp; O$6 &amp; " " &amp; LEFT($AV$3, 4)), 0 ), 'Raw Data'!$J:$J, $A136, 'Raw Data'!$O:$O,""&amp;'Raw Data'!$B$1,'Raw Data'!$D:$D,"&lt;&gt;*ithdr*",'Raw Data'!$D:$D,"&lt;&gt;*ancel*",'Raw Data'!$P:$P,"--")
+
SUMIFS('Raw Data'!$T:$T, 'Raw Data'!$AN:$AN,"&lt;=" &amp;DATE(LEFT($AV$3, 4), MONTH("1 " &amp; O$6 &amp; " " &amp; LEFT($AV$3, 4)) + 1, 0 ), 'Raw Data'!$AN:$AN,"&gt;" &amp;DATE(LEFT($AV$3, 4), MONTH("1 " &amp; O$6 &amp; " " &amp; LEFT($AV$3, 4)), 0 ), 'Raw Data'!$J:$J, $A136, 'Raw Data'!$P:$P,""&amp;'Raw Data'!$B$1,'Raw Data'!$D:$D,"&lt;&gt;*ithdr*",'Raw Data'!$D:$D,"&lt;&gt;*ancel*")</f>
        <v>0</v>
      </c>
      <c r="P140" s="73"/>
      <c r="Q140" s="73"/>
      <c r="R140" s="77"/>
      <c r="S140" s="113">
        <f>SUMIFS('Raw Data'!$T:$T, 'Raw Data'!$AN:$AN,"&lt;=" &amp;DATE(LEFT($AV$3, 4), MONTH("1 " &amp; S$6 &amp; " " &amp; LEFT($AV$3, 4)) + 1, 0 ), 'Raw Data'!$AN:$AN,"&gt;" &amp;DATE(LEFT($AV$3, 4), MONTH("1 " &amp; S$6 &amp; " " &amp; LEFT($AV$3, 4)), 0 ), 'Raw Data'!$J:$J, $A136, 'Raw Data'!$O:$O,""&amp;'Raw Data'!$B$1,'Raw Data'!$D:$D,"&lt;&gt;*ithdr*",'Raw Data'!$D:$D,"&lt;&gt;*ancel*",'Raw Data'!$P:$P,"--")
+
SUMIFS('Raw Data'!$T:$T, 'Raw Data'!$AN:$AN,"&lt;=" &amp;DATE(LEFT($AV$3, 4), MONTH("1 " &amp; S$6 &amp; " " &amp; LEFT($AV$3, 4)) + 1, 0 ), 'Raw Data'!$AN:$AN,"&gt;" &amp;DATE(LEFT($AV$3, 4), MONTH("1 " &amp; S$6 &amp; " " &amp; LEFT($AV$3, 4)), 0 ), 'Raw Data'!$J:$J, $A136, 'Raw Data'!$P:$P,""&amp;'Raw Data'!$B$1,'Raw Data'!$D:$D,"&lt;&gt;*ithdr*",'Raw Data'!$D:$D,"&lt;&gt;*ancel*")</f>
        <v>0</v>
      </c>
      <c r="T140" s="73"/>
      <c r="U140" s="73"/>
      <c r="V140" s="77"/>
      <c r="W140" s="113">
        <f>SUMIFS('Raw Data'!$T:$T, 'Raw Data'!$AN:$AN,"&lt;=" &amp;DATE(LEFT($AV$3, 4), MONTH("1 " &amp; W$6 &amp; " " &amp; LEFT($AV$3, 4)) + 1, 0 ), 'Raw Data'!$AN:$AN,"&gt;" &amp;DATE(LEFT($AV$3, 4), MONTH("1 " &amp; W$6 &amp; " " &amp; LEFT($AV$3, 4)), 0 ), 'Raw Data'!$J:$J, $A136, 'Raw Data'!$O:$O,""&amp;'Raw Data'!$B$1,'Raw Data'!$D:$D,"&lt;&gt;*ithdr*",'Raw Data'!$D:$D,"&lt;&gt;*ancel*",'Raw Data'!$P:$P,"--")
+
SUMIFS('Raw Data'!$T:$T, 'Raw Data'!$AN:$AN,"&lt;=" &amp;DATE(LEFT($AV$3, 4), MONTH("1 " &amp; W$6 &amp; " " &amp; LEFT($AV$3, 4)) + 1, 0 ), 'Raw Data'!$AN:$AN,"&gt;" &amp;DATE(LEFT($AV$3, 4), MONTH("1 " &amp; W$6 &amp; " " &amp; LEFT($AV$3, 4)), 0 ), 'Raw Data'!$J:$J, $A136, 'Raw Data'!$P:$P,""&amp;'Raw Data'!$B$1,'Raw Data'!$D:$D,"&lt;&gt;*ithdr*",'Raw Data'!$D:$D,"&lt;&gt;*ancel*")</f>
        <v>0</v>
      </c>
      <c r="X140" s="73"/>
      <c r="Y140" s="73"/>
      <c r="Z140" s="77"/>
      <c r="AA140" s="113">
        <f>SUMIFS('Raw Data'!$T:$T, 'Raw Data'!$AN:$AN,"&lt;=" &amp;DATE(LEFT($AV$3, 4), MONTH("1 " &amp; AA$6 &amp; " " &amp; LEFT($AV$3, 4)) + 1, 0 ), 'Raw Data'!$AN:$AN,"&gt;" &amp;DATE(LEFT($AV$3, 4), MONTH("1 " &amp; AA$6 &amp; " " &amp; LEFT($AV$3, 4)), 0 ), 'Raw Data'!$J:$J, $A136, 'Raw Data'!$O:$O,""&amp;'Raw Data'!$B$1,'Raw Data'!$D:$D,"&lt;&gt;*ithdr*",'Raw Data'!$D:$D,"&lt;&gt;*ancel*",'Raw Data'!$P:$P,"--")
+
SUMIFS('Raw Data'!$T:$T, 'Raw Data'!$AN:$AN,"&lt;=" &amp;DATE(LEFT($AV$3, 4), MONTH("1 " &amp; AA$6 &amp; " " &amp; LEFT($AV$3, 4)) + 1, 0 ), 'Raw Data'!$AN:$AN,"&gt;" &amp;DATE(LEFT($AV$3, 4), MONTH("1 " &amp; AA$6 &amp; " " &amp; LEFT($AV$3, 4)), 0 ), 'Raw Data'!$J:$J, $A136, 'Raw Data'!$P:$P,""&amp;'Raw Data'!$B$1,'Raw Data'!$D:$D,"&lt;&gt;*ithdr*",'Raw Data'!$D:$D,"&lt;&gt;*ancel*")</f>
        <v>0</v>
      </c>
      <c r="AB140" s="73"/>
      <c r="AC140" s="73"/>
      <c r="AD140" s="77"/>
      <c r="AE140" s="113">
        <f>SUMIFS('Raw Data'!$T:$T, 'Raw Data'!$AN:$AN,"&lt;=" &amp;DATE(LEFT($AV$3, 4), MONTH("1 " &amp; AE$6 &amp; " " &amp; LEFT($AV$3, 4)) + 1, 0 ), 'Raw Data'!$AN:$AN,"&gt;" &amp;DATE(LEFT($AV$3, 4), MONTH("1 " &amp; AE$6 &amp; " " &amp; LEFT($AV$3, 4)), 0 ), 'Raw Data'!$J:$J, $A136, 'Raw Data'!$O:$O,""&amp;'Raw Data'!$B$1,'Raw Data'!$D:$D,"&lt;&gt;*ithdr*",'Raw Data'!$D:$D,"&lt;&gt;*ancel*",'Raw Data'!$P:$P,"--")
+
SUMIFS('Raw Data'!$T:$T, 'Raw Data'!$AN:$AN,"&lt;=" &amp;DATE(LEFT($AV$3, 4), MONTH("1 " &amp; AE$6 &amp; " " &amp; LEFT($AV$3, 4)) + 1, 0 ), 'Raw Data'!$AN:$AN,"&gt;" &amp;DATE(LEFT($AV$3, 4), MONTH("1 " &amp; AE$6 &amp; " " &amp; LEFT($AV$3, 4)), 0 ), 'Raw Data'!$J:$J, $A136, 'Raw Data'!$P:$P,""&amp;'Raw Data'!$B$1,'Raw Data'!$D:$D,"&lt;&gt;*ithdr*",'Raw Data'!$D:$D,"&lt;&gt;*ancel*")</f>
        <v>0</v>
      </c>
      <c r="AF140" s="73"/>
      <c r="AG140" s="73"/>
      <c r="AH140" s="77"/>
      <c r="AI140" s="113">
        <f>SUMIFS('Raw Data'!$T:$T, 'Raw Data'!$AN:$AN,"&lt;=" &amp;DATE(LEFT($AV$3, 4), MONTH("1 " &amp; AI$6 &amp; " " &amp; LEFT($AV$3, 4)) + 1, 0 ), 'Raw Data'!$AN:$AN,"&gt;" &amp;DATE(LEFT($AV$3, 4), MONTH("1 " &amp; AI$6 &amp; " " &amp; LEFT($AV$3, 4)), 0 ), 'Raw Data'!$J:$J, $A136, 'Raw Data'!$O:$O,""&amp;'Raw Data'!$B$1,'Raw Data'!$D:$D,"&lt;&gt;*ithdr*",'Raw Data'!$D:$D,"&lt;&gt;*ancel*",'Raw Data'!$P:$P,"--")
+
SUMIFS('Raw Data'!$T:$T, 'Raw Data'!$AN:$AN,"&lt;=" &amp;DATE(LEFT($AV$3, 4), MONTH("1 " &amp; AI$6 &amp; " " &amp; LEFT($AV$3, 4)) + 1, 0 ), 'Raw Data'!$AN:$AN,"&gt;" &amp;DATE(LEFT($AV$3, 4), MONTH("1 " &amp; AI$6 &amp; " " &amp; LEFT($AV$3, 4)), 0 ), 'Raw Data'!$J:$J, $A136, 'Raw Data'!$P:$P,""&amp;'Raw Data'!$B$1,'Raw Data'!$D:$D,"&lt;&gt;*ithdr*",'Raw Data'!$D:$D,"&lt;&gt;*ancel*")</f>
        <v>0</v>
      </c>
      <c r="AJ140" s="73"/>
      <c r="AK140" s="73"/>
      <c r="AL140" s="77"/>
      <c r="AM140" s="113">
        <f>SUMIFS('Raw Data'!$T:$T, 'Raw Data'!$AN:$AN,"&lt;=" &amp;DATE(LEFT($AV$3, 4), MONTH("1 " &amp; AM$6 &amp; " " &amp; LEFT($AV$3, 4)) + 1, 0 ), 'Raw Data'!$AN:$AN,"&gt;" &amp;DATE(LEFT($AV$3, 4), MONTH("1 " &amp; AM$6 &amp; " " &amp; LEFT($AV$3, 4)), 0 ), 'Raw Data'!$J:$J, $A136, 'Raw Data'!$O:$O,""&amp;'Raw Data'!$B$1,'Raw Data'!$D:$D,"&lt;&gt;*ithdr*",'Raw Data'!$D:$D,"&lt;&gt;*ancel*",'Raw Data'!$P:$P,"--")
+
SUMIFS('Raw Data'!$T:$T, 'Raw Data'!$AN:$AN,"&lt;=" &amp;DATE(LEFT($AV$3, 4), MONTH("1 " &amp; AM$6 &amp; " " &amp; LEFT($AV$3, 4)) + 1, 0 ), 'Raw Data'!$AN:$AN,"&gt;" &amp;DATE(LEFT($AV$3, 4), MONTH("1 " &amp; AM$6 &amp; " " &amp; LEFT($AV$3, 4)), 0 ), 'Raw Data'!$J:$J, $A136, 'Raw Data'!$P:$P,""&amp;'Raw Data'!$B$1,'Raw Data'!$D:$D,"&lt;&gt;*ithdr*",'Raw Data'!$D:$D,"&lt;&gt;*ancel*")</f>
        <v>0</v>
      </c>
      <c r="AN140" s="73"/>
      <c r="AO140" s="73"/>
      <c r="AP140" s="77"/>
      <c r="AQ140" s="113">
        <f>SUMIFS('Raw Data'!$T:$T, 'Raw Data'!$AN:$AN,"&lt;=" &amp;DATE(LEFT($AV$3, 4), MONTH("1 " &amp; AQ$6 &amp; " " &amp; LEFT($AV$3, 4)) + 1, 0 ), 'Raw Data'!$AN:$AN,"&gt;" &amp;DATE(LEFT($AV$3, 4), MONTH("1 " &amp; AQ$6 &amp; " " &amp; LEFT($AV$3, 4)), 0 ), 'Raw Data'!$J:$J, $A136, 'Raw Data'!$O:$O,""&amp;'Raw Data'!$B$1,'Raw Data'!$D:$D,"&lt;&gt;*ithdr*",'Raw Data'!$D:$D,"&lt;&gt;*ancel*",'Raw Data'!$P:$P,"--")
+
SUMIFS('Raw Data'!$T:$T, 'Raw Data'!$AN:$AN,"&lt;=" &amp;DATE(LEFT($AV$3, 4), MONTH("1 " &amp; AQ$6 &amp; " " &amp; LEFT($AV$3, 4)) + 1, 0 ), 'Raw Data'!$AN:$AN,"&gt;" &amp;DATE(LEFT($AV$3, 4), MONTH("1 " &amp; AQ$6 &amp; " " &amp; LEFT($AV$3, 4)), 0 ), 'Raw Data'!$J:$J, $A136, 'Raw Data'!$P:$P,""&amp;'Raw Data'!$B$1,'Raw Data'!$D:$D,"&lt;&gt;*ithdr*",'Raw Data'!$D:$D,"&lt;&gt;*ancel*")</f>
        <v>0</v>
      </c>
      <c r="AR140" s="73"/>
      <c r="AS140" s="73"/>
      <c r="AT140" s="77"/>
      <c r="AU140" s="113">
        <f>SUMIFS('Raw Data'!$T:$T, 'Raw Data'!$AN:$AN,"&lt;=" &amp;DATE(MID($AV$3, 15, 4), MONTH("1 " &amp; AU$6 &amp; " " &amp; MID($AV$3, 15, 4)) + 1, 0 ), 'Raw Data'!$AN:$AN,"&gt;" &amp;DATE(MID($AV$3, 15, 4), MONTH("1 " &amp; AU$6 &amp; " " &amp; MID($AV$3, 15, 4)), 0 ), 'Raw Data'!$J:$J, $A136, 'Raw Data'!$O:$O,""&amp;'Raw Data'!$B$1,'Raw Data'!$D:$D,"&lt;&gt;*ithdr*",'Raw Data'!$D:$D,"&lt;&gt;*ancel*",'Raw Data'!$P:$P,"--")
+
SUMIFS('Raw Data'!$T:$T, 'Raw Data'!$AN:$AN,"&lt;=" &amp;DATE(MID($AV$3, 15, 4), MONTH("1 " &amp; AU$6 &amp; " " &amp; MID($AV$3, 15, 4)) + 1, 0 ), 'Raw Data'!$AN:$AN,"&gt;" &amp;DATE(MID($AV$3, 15, 4), MONTH("1 " &amp; AU$6 &amp; " " &amp; MID($AV$3, 15, 4)), 0 ), 'Raw Data'!$J:$J, $A136, 'Raw Data'!$P:$P,""&amp;'Raw Data'!$B$1,'Raw Data'!$D:$D,"&lt;&gt;*ithdr*",'Raw Data'!$D:$D,"&lt;&gt;*ancel*")</f>
        <v>0</v>
      </c>
      <c r="AV140" s="73"/>
      <c r="AW140" s="73"/>
      <c r="AX140" s="77"/>
      <c r="AY140" s="113">
        <f>SUMIFS('Raw Data'!$T:$T, 'Raw Data'!$AN:$AN,"&lt;=" &amp;DATE(MID($AV$3, 15, 4), MONTH("1 " &amp; AY$6 &amp; " " &amp; MID($AV$3, 15, 4)) + 1, 0 ), 'Raw Data'!$AN:$AN,"&gt;" &amp;DATE(MID($AV$3, 15, 4), MONTH("1 " &amp; AY$6 &amp; " " &amp; MID($AV$3, 15, 4)), 0 ), 'Raw Data'!$J:$J, $A136, 'Raw Data'!$O:$O,""&amp;'Raw Data'!$B$1,'Raw Data'!$D:$D,"&lt;&gt;*ithdr*",'Raw Data'!$D:$D,"&lt;&gt;*ancel*",'Raw Data'!$P:$P,"--")
+
SUMIFS('Raw Data'!$T:$T, 'Raw Data'!$AN:$AN,"&lt;=" &amp;DATE(MID($AV$3, 15, 4), MONTH("1 " &amp; AY$6 &amp; " " &amp; MID($AV$3, 15, 4)) + 1, 0 ), 'Raw Data'!$AN:$AN,"&gt;" &amp;DATE(MID($AV$3, 15, 4), MONTH("1 " &amp; AY$6 &amp; " " &amp; MID($AV$3, 15, 4)), 0 ), 'Raw Data'!$J:$J, $A136, 'Raw Data'!$P:$P,""&amp;'Raw Data'!$B$1,'Raw Data'!$D:$D,"&lt;&gt;*ithdr*",'Raw Data'!$D:$D,"&lt;&gt;*ancel*")</f>
        <v>0</v>
      </c>
      <c r="AZ140" s="73"/>
      <c r="BA140" s="73"/>
      <c r="BB140" s="77"/>
      <c r="BC140" s="113">
        <f>SUMIFS('Raw Data'!$T:$T, 'Raw Data'!$AN:$AN,"&lt;=" &amp;DATE(MID($AV$3, 15, 4), MONTH("1 " &amp; BC$6 &amp; " " &amp; MID($AV$3, 15, 4)) + 1, 0 ), 'Raw Data'!$AN:$AN,"&gt;" &amp;DATE(MID($AV$3, 15, 4), MONTH("1 " &amp; BC$6 &amp; " " &amp; MID($AV$3, 15, 4)), 0 ), 'Raw Data'!$J:$J, $A136, 'Raw Data'!$O:$O,""&amp;'Raw Data'!$B$1,'Raw Data'!$D:$D,"&lt;&gt;*ithdr*",'Raw Data'!$D:$D,"&lt;&gt;*ancel*",'Raw Data'!$P:$P,"--")
+
SUMIFS('Raw Data'!$T:$T, 'Raw Data'!$AN:$AN,"&lt;=" &amp;DATE(MID($AV$3, 15, 4), MONTH("1 " &amp; BC$6 &amp; " " &amp; MID($AV$3, 15, 4)) + 1, 0 ), 'Raw Data'!$AN:$AN,"&gt;" &amp;DATE(MID($AV$3, 15, 4), MONTH("1 " &amp; BC$6 &amp; " " &amp; MID($AV$3, 15, 4)), 0 ), 'Raw Data'!$J:$J, $A136, 'Raw Data'!$P:$P,""&amp;'Raw Data'!$B$1,'Raw Data'!$D:$D,"&lt;&gt;*ithdr*",'Raw Data'!$D:$D,"&lt;&gt;*ancel*")</f>
        <v>0</v>
      </c>
      <c r="BD140" s="73"/>
      <c r="BE140" s="73"/>
      <c r="BF140" s="77"/>
    </row>
    <row r="141" ht="12.75" customHeight="1">
      <c r="A141" s="114" t="s">
        <v>202</v>
      </c>
      <c r="B141" s="73"/>
      <c r="C141" s="73"/>
      <c r="D141" s="73"/>
      <c r="E141" s="73"/>
      <c r="F141" s="73"/>
      <c r="G141" s="73"/>
      <c r="H141" s="73"/>
      <c r="I141" s="73"/>
      <c r="J141" s="77"/>
      <c r="K141" s="113">
        <f>SUMIFS('Raw Data'!$T:$T, 'Raw Data'!$AN:$AN,"&lt;=" &amp;DATE(LEFT($AV$3, 4), MONTH("1 " &amp; K$6 &amp; " " &amp; LEFT($AV$3, 4)) + 1, 0 ), 'Raw Data'!$AN:$AN,"&gt;" &amp;DATE(LEFT($AV$3, 4), MONTH("1 " &amp; K$6 &amp; " " &amp; LEFT($AV$3, 4)), 0 ), 'Raw Data'!$J:$J, $A136, 'Raw Data'!$H:$H, "Ear*", 'Raw Data'!$O:$O,""&amp;'Raw Data'!$B$1,'Raw Data'!$D:$D,"&lt;&gt;*ithdr*",'Raw Data'!$D:$D,"&lt;&gt;*ancel*",'Raw Data'!$P:$P,"--")
+
SUMIFS('Raw Data'!$T:$T, 'Raw Data'!$AN:$AN,"&lt;=" &amp;DATE(LEFT($AV$3, 4), MONTH("1 " &amp; K$6 &amp; " " &amp; LEFT($AV$3, 4)) + 1, 0 ), 'Raw Data'!$AN:$AN,"&gt;" &amp;DATE(LEFT($AV$3, 4), MONTH("1 " &amp; K$6 &amp; " " &amp; LEFT($AV$3, 4)), 0 ), 'Raw Data'!$J:$J, $A136, 'Raw Data'!$H:$H, "Ear*", 'Raw Data'!$P:$P,""&amp;'Raw Data'!$B$1,'Raw Data'!$D:$D,"&lt;&gt;*ithdr*",'Raw Data'!$D:$D,"&lt;&gt;*ancel*")</f>
        <v>0</v>
      </c>
      <c r="L141" s="73"/>
      <c r="M141" s="73"/>
      <c r="N141" s="77"/>
      <c r="O141" s="113">
        <f>SUMIFS('Raw Data'!$T:$T, 'Raw Data'!$AN:$AN,"&lt;=" &amp;DATE(LEFT($AV$3, 4), MONTH("1 " &amp; O$6 &amp; " " &amp; LEFT($AV$3, 4)) + 1, 0 ), 'Raw Data'!$AN:$AN,"&gt;" &amp;DATE(LEFT($AV$3, 4), MONTH("1 " &amp; O$6 &amp; " " &amp; LEFT($AV$3, 4)), 0 ), 'Raw Data'!$J:$J, $A136, 'Raw Data'!$H:$H, "Ear*", 'Raw Data'!$O:$O,""&amp;'Raw Data'!$B$1,'Raw Data'!$D:$D,"&lt;&gt;*ithdr*",'Raw Data'!$D:$D,"&lt;&gt;*ancel*",'Raw Data'!$P:$P,"--")
+
SUMIFS('Raw Data'!$T:$T, 'Raw Data'!$AN:$AN,"&lt;=" &amp;DATE(LEFT($AV$3, 4), MONTH("1 " &amp; O$6 &amp; " " &amp; LEFT($AV$3, 4)) + 1, 0 ), 'Raw Data'!$AN:$AN,"&gt;" &amp;DATE(LEFT($AV$3, 4), MONTH("1 " &amp; O$6 &amp; " " &amp; LEFT($AV$3, 4)), 0 ), 'Raw Data'!$J:$J, $A136, 'Raw Data'!$H:$H, "Ear*", 'Raw Data'!$P:$P,""&amp;'Raw Data'!$B$1,'Raw Data'!$D:$D,"&lt;&gt;*ithdr*",'Raw Data'!$D:$D,"&lt;&gt;*ancel*")</f>
        <v>0</v>
      </c>
      <c r="P141" s="73"/>
      <c r="Q141" s="73"/>
      <c r="R141" s="77"/>
      <c r="S141" s="113">
        <f>SUMIFS('Raw Data'!$T:$T, 'Raw Data'!$AN:$AN,"&lt;=" &amp;DATE(LEFT($AV$3, 4), MONTH("1 " &amp; S$6 &amp; " " &amp; LEFT($AV$3, 4)) + 1, 0 ), 'Raw Data'!$AN:$AN,"&gt;" &amp;DATE(LEFT($AV$3, 4), MONTH("1 " &amp; S$6 &amp; " " &amp; LEFT($AV$3, 4)), 0 ), 'Raw Data'!$J:$J, $A136, 'Raw Data'!$H:$H, "Ear*", 'Raw Data'!$O:$O,""&amp;'Raw Data'!$B$1,'Raw Data'!$D:$D,"&lt;&gt;*ithdr*",'Raw Data'!$D:$D,"&lt;&gt;*ancel*",'Raw Data'!$P:$P,"--")
+
SUMIFS('Raw Data'!$T:$T, 'Raw Data'!$AN:$AN,"&lt;=" &amp;DATE(LEFT($AV$3, 4), MONTH("1 " &amp; S$6 &amp; " " &amp; LEFT($AV$3, 4)) + 1, 0 ), 'Raw Data'!$AN:$AN,"&gt;" &amp;DATE(LEFT($AV$3, 4), MONTH("1 " &amp; S$6 &amp; " " &amp; LEFT($AV$3, 4)), 0 ), 'Raw Data'!$J:$J, $A136, 'Raw Data'!$H:$H, "Ear*", 'Raw Data'!$P:$P,""&amp;'Raw Data'!$B$1,'Raw Data'!$D:$D,"&lt;&gt;*ithdr*",'Raw Data'!$D:$D,"&lt;&gt;*ancel*")</f>
        <v>0</v>
      </c>
      <c r="T141" s="73"/>
      <c r="U141" s="73"/>
      <c r="V141" s="77"/>
      <c r="W141" s="113">
        <f>SUMIFS('Raw Data'!$T:$T, 'Raw Data'!$AN:$AN,"&lt;=" &amp;DATE(LEFT($AV$3, 4), MONTH("1 " &amp; W$6 &amp; " " &amp; LEFT($AV$3, 4)) + 1, 0 ), 'Raw Data'!$AN:$AN,"&gt;" &amp;DATE(LEFT($AV$3, 4), MONTH("1 " &amp; W$6 &amp; " " &amp; LEFT($AV$3, 4)), 0 ), 'Raw Data'!$J:$J, $A136, 'Raw Data'!$H:$H, "Ear*", 'Raw Data'!$O:$O,""&amp;'Raw Data'!$B$1,'Raw Data'!$D:$D,"&lt;&gt;*ithdr*",'Raw Data'!$D:$D,"&lt;&gt;*ancel*",'Raw Data'!$P:$P,"--")
+
SUMIFS('Raw Data'!$T:$T, 'Raw Data'!$AN:$AN,"&lt;=" &amp;DATE(LEFT($AV$3, 4), MONTH("1 " &amp; W$6 &amp; " " &amp; LEFT($AV$3, 4)) + 1, 0 ), 'Raw Data'!$AN:$AN,"&gt;" &amp;DATE(LEFT($AV$3, 4), MONTH("1 " &amp; W$6 &amp; " " &amp; LEFT($AV$3, 4)), 0 ), 'Raw Data'!$J:$J, $A136, 'Raw Data'!$H:$H, "Ear*", 'Raw Data'!$P:$P,""&amp;'Raw Data'!$B$1,'Raw Data'!$D:$D,"&lt;&gt;*ithdr*",'Raw Data'!$D:$D,"&lt;&gt;*ancel*")</f>
        <v>0</v>
      </c>
      <c r="X141" s="73"/>
      <c r="Y141" s="73"/>
      <c r="Z141" s="77"/>
      <c r="AA141" s="113">
        <f>SUMIFS('Raw Data'!$T:$T, 'Raw Data'!$AN:$AN,"&lt;=" &amp;DATE(LEFT($AV$3, 4), MONTH("1 " &amp; AA$6 &amp; " " &amp; LEFT($AV$3, 4)) + 1, 0 ), 'Raw Data'!$AN:$AN,"&gt;" &amp;DATE(LEFT($AV$3, 4), MONTH("1 " &amp; AA$6 &amp; " " &amp; LEFT($AV$3, 4)), 0 ), 'Raw Data'!$J:$J, $A136, 'Raw Data'!$H:$H, "Ear*", 'Raw Data'!$O:$O,""&amp;'Raw Data'!$B$1,'Raw Data'!$D:$D,"&lt;&gt;*ithdr*",'Raw Data'!$D:$D,"&lt;&gt;*ancel*",'Raw Data'!$P:$P,"--")
+
SUMIFS('Raw Data'!$T:$T, 'Raw Data'!$AN:$AN,"&lt;=" &amp;DATE(LEFT($AV$3, 4), MONTH("1 " &amp; AA$6 &amp; " " &amp; LEFT($AV$3, 4)) + 1, 0 ), 'Raw Data'!$AN:$AN,"&gt;" &amp;DATE(LEFT($AV$3, 4), MONTH("1 " &amp; AA$6 &amp; " " &amp; LEFT($AV$3, 4)), 0 ), 'Raw Data'!$J:$J, $A136, 'Raw Data'!$H:$H, "Ear*", 'Raw Data'!$P:$P,""&amp;'Raw Data'!$B$1,'Raw Data'!$D:$D,"&lt;&gt;*ithdr*",'Raw Data'!$D:$D,"&lt;&gt;*ancel*")</f>
        <v>0</v>
      </c>
      <c r="AB141" s="73"/>
      <c r="AC141" s="73"/>
      <c r="AD141" s="77"/>
      <c r="AE141" s="113">
        <f>SUMIFS('Raw Data'!$T:$T, 'Raw Data'!$AN:$AN,"&lt;=" &amp;DATE(LEFT($AV$3, 4), MONTH("1 " &amp; AE$6 &amp; " " &amp; LEFT($AV$3, 4)) + 1, 0 ), 'Raw Data'!$AN:$AN,"&gt;" &amp;DATE(LEFT($AV$3, 4), MONTH("1 " &amp; AE$6 &amp; " " &amp; LEFT($AV$3, 4)), 0 ), 'Raw Data'!$J:$J, $A136, 'Raw Data'!$H:$H, "Ear*", 'Raw Data'!$O:$O,""&amp;'Raw Data'!$B$1,'Raw Data'!$D:$D,"&lt;&gt;*ithdr*",'Raw Data'!$D:$D,"&lt;&gt;*ancel*",'Raw Data'!$P:$P,"--")
+
SUMIFS('Raw Data'!$T:$T, 'Raw Data'!$AN:$AN,"&lt;=" &amp;DATE(LEFT($AV$3, 4), MONTH("1 " &amp; AE$6 &amp; " " &amp; LEFT($AV$3, 4)) + 1, 0 ), 'Raw Data'!$AN:$AN,"&gt;" &amp;DATE(LEFT($AV$3, 4), MONTH("1 " &amp; AE$6 &amp; " " &amp; LEFT($AV$3, 4)), 0 ), 'Raw Data'!$J:$J, $A136, 'Raw Data'!$H:$H, "Ear*", 'Raw Data'!$P:$P,""&amp;'Raw Data'!$B$1,'Raw Data'!$D:$D,"&lt;&gt;*ithdr*",'Raw Data'!$D:$D,"&lt;&gt;*ancel*")</f>
        <v>0</v>
      </c>
      <c r="AF141" s="73"/>
      <c r="AG141" s="73"/>
      <c r="AH141" s="77"/>
      <c r="AI141" s="113">
        <f>SUMIFS('Raw Data'!$T:$T, 'Raw Data'!$AN:$AN,"&lt;=" &amp;DATE(LEFT($AV$3, 4), MONTH("1 " &amp; AI$6 &amp; " " &amp; LEFT($AV$3, 4)) + 1, 0 ), 'Raw Data'!$AN:$AN,"&gt;" &amp;DATE(LEFT($AV$3, 4), MONTH("1 " &amp; AI$6 &amp; " " &amp; LEFT($AV$3, 4)), 0 ), 'Raw Data'!$J:$J, $A136, 'Raw Data'!$H:$H, "Ear*", 'Raw Data'!$O:$O,""&amp;'Raw Data'!$B$1,'Raw Data'!$D:$D,"&lt;&gt;*ithdr*",'Raw Data'!$D:$D,"&lt;&gt;*ancel*",'Raw Data'!$P:$P,"--")
+
SUMIFS('Raw Data'!$T:$T, 'Raw Data'!$AN:$AN,"&lt;=" &amp;DATE(LEFT($AV$3, 4), MONTH("1 " &amp; AI$6 &amp; " " &amp; LEFT($AV$3, 4)) + 1, 0 ), 'Raw Data'!$AN:$AN,"&gt;" &amp;DATE(LEFT($AV$3, 4), MONTH("1 " &amp; AI$6 &amp; " " &amp; LEFT($AV$3, 4)), 0 ), 'Raw Data'!$J:$J, $A136, 'Raw Data'!$H:$H, "Ear*", 'Raw Data'!$P:$P,""&amp;'Raw Data'!$B$1,'Raw Data'!$D:$D,"&lt;&gt;*ithdr*",'Raw Data'!$D:$D,"&lt;&gt;*ancel*")</f>
        <v>0</v>
      </c>
      <c r="AJ141" s="73"/>
      <c r="AK141" s="73"/>
      <c r="AL141" s="77"/>
      <c r="AM141" s="113">
        <f>SUMIFS('Raw Data'!$T:$T, 'Raw Data'!$AN:$AN,"&lt;=" &amp;DATE(LEFT($AV$3, 4), MONTH("1 " &amp; AM$6 &amp; " " &amp; LEFT($AV$3, 4)) + 1, 0 ), 'Raw Data'!$AN:$AN,"&gt;" &amp;DATE(LEFT($AV$3, 4), MONTH("1 " &amp; AM$6 &amp; " " &amp; LEFT($AV$3, 4)), 0 ), 'Raw Data'!$J:$J, $A136, 'Raw Data'!$H:$H, "Ear*", 'Raw Data'!$O:$O,""&amp;'Raw Data'!$B$1,'Raw Data'!$D:$D,"&lt;&gt;*ithdr*",'Raw Data'!$D:$D,"&lt;&gt;*ancel*",'Raw Data'!$P:$P,"--")
+
SUMIFS('Raw Data'!$T:$T, 'Raw Data'!$AN:$AN,"&lt;=" &amp;DATE(LEFT($AV$3, 4), MONTH("1 " &amp; AM$6 &amp; " " &amp; LEFT($AV$3, 4)) + 1, 0 ), 'Raw Data'!$AN:$AN,"&gt;" &amp;DATE(LEFT($AV$3, 4), MONTH("1 " &amp; AM$6 &amp; " " &amp; LEFT($AV$3, 4)), 0 ), 'Raw Data'!$J:$J, $A136, 'Raw Data'!$H:$H, "Ear*", 'Raw Data'!$P:$P,""&amp;'Raw Data'!$B$1,'Raw Data'!$D:$D,"&lt;&gt;*ithdr*",'Raw Data'!$D:$D,"&lt;&gt;*ancel*")</f>
        <v>0</v>
      </c>
      <c r="AN141" s="73"/>
      <c r="AO141" s="73"/>
      <c r="AP141" s="77"/>
      <c r="AQ141" s="113">
        <f>SUMIFS('Raw Data'!$T:$T, 'Raw Data'!$AN:$AN,"&lt;=" &amp;DATE(LEFT($AV$3, 4), MONTH("1 " &amp; AQ$6 &amp; " " &amp; LEFT($AV$3, 4)) + 1, 0 ), 'Raw Data'!$AN:$AN,"&gt;" &amp;DATE(LEFT($AV$3, 4), MONTH("1 " &amp; AQ$6 &amp; " " &amp; LEFT($AV$3, 4)), 0 ), 'Raw Data'!$J:$J, $A136, 'Raw Data'!$H:$H, "Ear*", 'Raw Data'!$O:$O,""&amp;'Raw Data'!$B$1,'Raw Data'!$D:$D,"&lt;&gt;*ithdr*",'Raw Data'!$D:$D,"&lt;&gt;*ancel*",'Raw Data'!$P:$P,"--")
+
SUMIFS('Raw Data'!$T:$T, 'Raw Data'!$AN:$AN,"&lt;=" &amp;DATE(LEFT($AV$3, 4), MONTH("1 " &amp; AQ$6 &amp; " " &amp; LEFT($AV$3, 4)) + 1, 0 ), 'Raw Data'!$AN:$AN,"&gt;" &amp;DATE(LEFT($AV$3, 4), MONTH("1 " &amp; AQ$6 &amp; " " &amp; LEFT($AV$3, 4)), 0 ), 'Raw Data'!$J:$J, $A136, 'Raw Data'!$H:$H, "Ear*", 'Raw Data'!$P:$P,""&amp;'Raw Data'!$B$1,'Raw Data'!$D:$D,"&lt;&gt;*ithdr*",'Raw Data'!$D:$D,"&lt;&gt;*ancel*")</f>
        <v>0</v>
      </c>
      <c r="AR141" s="73"/>
      <c r="AS141" s="73"/>
      <c r="AT141" s="77"/>
      <c r="AU141" s="113">
        <f>SUMIFS('Raw Data'!$T:$T, 'Raw Data'!$AN:$AN,"&lt;=" &amp;DATE(MID($AV$3, 15, 4), MONTH("1 " &amp; AU$6 &amp; " " &amp; MID($AV$3, 15, 4)) + 1, 0 ), 'Raw Data'!$AN:$AN,"&gt;" &amp;DATE(MID($AV$3, 15, 4), MONTH("1 " &amp; AU$6 &amp; " " &amp; MID($AV$3, 15, 4)), 0 ), 'Raw Data'!$J:$J, $A136, 'Raw Data'!$H:$H, "Ear*", 'Raw Data'!$O:$O,""&amp;'Raw Data'!$B$1,'Raw Data'!$D:$D,"&lt;&gt;*ithdr*",'Raw Data'!$D:$D,"&lt;&gt;*ancel*",'Raw Data'!$P:$P,"--")
+
SUMIFS('Raw Data'!$T:$T, 'Raw Data'!$AN:$AN,"&lt;=" &amp;DATE(MID($AV$3, 15, 4), MONTH("1 " &amp; AU$6 &amp; " " &amp; MID($AV$3, 15, 4)) + 1, 0 ), 'Raw Data'!$AN:$AN,"&gt;" &amp;DATE(MID($AV$3, 15, 4), MONTH("1 " &amp; AU$6 &amp; " " &amp; MID($AV$3, 15, 4)), 0 ), 'Raw Data'!$J:$J, $A136, 'Raw Data'!$H:$H, "Ear*", 'Raw Data'!$P:$P,""&amp;'Raw Data'!$B$1,'Raw Data'!$D:$D,"&lt;&gt;*ithdr*",'Raw Data'!$D:$D,"&lt;&gt;*ancel*")</f>
        <v>0</v>
      </c>
      <c r="AV141" s="73"/>
      <c r="AW141" s="73"/>
      <c r="AX141" s="77"/>
      <c r="AY141" s="113">
        <f>SUMIFS('Raw Data'!$T:$T, 'Raw Data'!$AN:$AN,"&lt;=" &amp;DATE(MID($AV$3, 15, 4), MONTH("1 " &amp; AY$6 &amp; " " &amp; MID($AV$3, 15, 4)) + 1, 0 ), 'Raw Data'!$AN:$AN,"&gt;" &amp;DATE(MID($AV$3, 15, 4), MONTH("1 " &amp; AY$6 &amp; " " &amp; MID($AV$3, 15, 4)), 0 ), 'Raw Data'!$J:$J, $A136, 'Raw Data'!$H:$H, "Ear*", 'Raw Data'!$O:$O,""&amp;'Raw Data'!$B$1,'Raw Data'!$D:$D,"&lt;&gt;*ithdr*",'Raw Data'!$D:$D,"&lt;&gt;*ancel*",'Raw Data'!$P:$P,"--")
+
SUMIFS('Raw Data'!$T:$T, 'Raw Data'!$AN:$AN,"&lt;=" &amp;DATE(MID($AV$3, 15, 4), MONTH("1 " &amp; AY$6 &amp; " " &amp; MID($AV$3, 15, 4)) + 1, 0 ), 'Raw Data'!$AN:$AN,"&gt;" &amp;DATE(MID($AV$3, 15, 4), MONTH("1 " &amp; AY$6 &amp; " " &amp; MID($AV$3, 15, 4)), 0 ), 'Raw Data'!$J:$J, $A136, 'Raw Data'!$H:$H, "Ear*", 'Raw Data'!$P:$P,""&amp;'Raw Data'!$B$1,'Raw Data'!$D:$D,"&lt;&gt;*ithdr*",'Raw Data'!$D:$D,"&lt;&gt;*ancel*")</f>
        <v>0</v>
      </c>
      <c r="AZ141" s="73"/>
      <c r="BA141" s="73"/>
      <c r="BB141" s="77"/>
      <c r="BC141" s="113">
        <f>SUMIFS('Raw Data'!$T:$T, 'Raw Data'!$AN:$AN,"&lt;=" &amp;DATE(MID($AV$3, 15, 4), MONTH("1 " &amp; BC$6 &amp; " " &amp; MID($AV$3, 15, 4)) + 1, 0 ), 'Raw Data'!$AN:$AN,"&gt;" &amp;DATE(MID($AV$3, 15, 4), MONTH("1 " &amp; BC$6 &amp; " " &amp; MID($AV$3, 15, 4)), 0 ), 'Raw Data'!$J:$J, $A136, 'Raw Data'!$H:$H, "Ear*", 'Raw Data'!$O:$O,""&amp;'Raw Data'!$B$1,'Raw Data'!$D:$D,"&lt;&gt;*ithdr*",'Raw Data'!$D:$D,"&lt;&gt;*ancel*",'Raw Data'!$P:$P,"--")
+
SUMIFS('Raw Data'!$T:$T, 'Raw Data'!$AN:$AN,"&lt;=" &amp;DATE(MID($AV$3, 15, 4), MONTH("1 " &amp; BC$6 &amp; " " &amp; MID($AV$3, 15, 4)) + 1, 0 ), 'Raw Data'!$AN:$AN,"&gt;" &amp;DATE(MID($AV$3, 15, 4), MONTH("1 " &amp; BC$6 &amp; " " &amp; MID($AV$3, 15, 4)), 0 ), 'Raw Data'!$J:$J, $A136, 'Raw Data'!$H:$H, "Ear*", 'Raw Data'!$P:$P,""&amp;'Raw Data'!$B$1,'Raw Data'!$D:$D,"&lt;&gt;*ithdr*",'Raw Data'!$D:$D,"&lt;&gt;*ancel*")</f>
        <v>0</v>
      </c>
      <c r="BD141" s="73"/>
      <c r="BE141" s="73"/>
      <c r="BF141" s="77"/>
    </row>
    <row r="142" ht="12.75" customHeight="1">
      <c r="A142" s="114" t="s">
        <v>203</v>
      </c>
      <c r="B142" s="73"/>
      <c r="C142" s="73"/>
      <c r="D142" s="73"/>
      <c r="E142" s="73"/>
      <c r="F142" s="73"/>
      <c r="G142" s="73"/>
      <c r="H142" s="73"/>
      <c r="I142" s="73"/>
      <c r="J142" s="77"/>
      <c r="K142" s="113">
        <f>SUMIFS('Raw Data'!$T:$T, 'Raw Data'!$AN:$AN,"&lt;=" &amp;DATE(LEFT($AV$3, 4), MONTH("1 " &amp; K$6 &amp; " " &amp; LEFT($AV$3, 4)) + 1, 0 ), 'Raw Data'!$AN:$AN,"&gt;" &amp;DATE(LEFT($AV$3, 4), MONTH("1 " &amp; K$6 &amp; " " &amp; LEFT($AV$3, 4)), 0 ), 'Raw Data'!$J:$J, $A136, 'Raw Data'!$H:$H, "Non*", 'Raw Data'!$O:$O,""&amp;'Raw Data'!$B$1,'Raw Data'!$D:$D,"&lt;&gt;*ithdr*",'Raw Data'!$D:$D,"&lt;&gt;*ancel*",'Raw Data'!$P:$P,"--")
+
SUMIFS('Raw Data'!$T:$T, 'Raw Data'!$AN:$AN,"&lt;=" &amp;DATE(LEFT($AV$3, 4), MONTH("1 " &amp; K$6 &amp; " " &amp; LEFT($AV$3, 4)) + 1, 0 ), 'Raw Data'!$AN:$AN,"&gt;" &amp;DATE(LEFT($AV$3, 4), MONTH("1 " &amp; K$6 &amp; " " &amp; LEFT($AV$3, 4)), 0 ), 'Raw Data'!$J:$J, $A136, 'Raw Data'!$H:$H, "Non*", 'Raw Data'!$P:$P,""&amp;'Raw Data'!$B$1,'Raw Data'!$D:$D,"&lt;&gt;*ithdr*",'Raw Data'!$D:$D,"&lt;&gt;*ancel*")</f>
        <v>0</v>
      </c>
      <c r="L142" s="73"/>
      <c r="M142" s="73"/>
      <c r="N142" s="77"/>
      <c r="O142" s="113">
        <f>SUMIFS('Raw Data'!$T:$T, 'Raw Data'!$AN:$AN,"&lt;=" &amp;DATE(LEFT($AV$3, 4), MONTH("1 " &amp; O$6 &amp; " " &amp; LEFT($AV$3, 4)) + 1, 0 ), 'Raw Data'!$AN:$AN,"&gt;" &amp;DATE(LEFT($AV$3, 4), MONTH("1 " &amp; O$6 &amp; " " &amp; LEFT($AV$3, 4)), 0 ), 'Raw Data'!$J:$J, $A136, 'Raw Data'!$H:$H, "Non*", 'Raw Data'!$O:$O,""&amp;'Raw Data'!$B$1,'Raw Data'!$D:$D,"&lt;&gt;*ithdr*",'Raw Data'!$D:$D,"&lt;&gt;*ancel*",'Raw Data'!$P:$P,"--")
+
SUMIFS('Raw Data'!$T:$T, 'Raw Data'!$AN:$AN,"&lt;=" &amp;DATE(LEFT($AV$3, 4), MONTH("1 " &amp; O$6 &amp; " " &amp; LEFT($AV$3, 4)) + 1, 0 ), 'Raw Data'!$AN:$AN,"&gt;" &amp;DATE(LEFT($AV$3, 4), MONTH("1 " &amp; O$6 &amp; " " &amp; LEFT($AV$3, 4)), 0 ), 'Raw Data'!$J:$J, $A136, 'Raw Data'!$H:$H, "Non*", 'Raw Data'!$P:$P,""&amp;'Raw Data'!$B$1,'Raw Data'!$D:$D,"&lt;&gt;*ithdr*",'Raw Data'!$D:$D,"&lt;&gt;*ancel*")</f>
        <v>0</v>
      </c>
      <c r="P142" s="73"/>
      <c r="Q142" s="73"/>
      <c r="R142" s="77"/>
      <c r="S142" s="113">
        <f>SUMIFS('Raw Data'!$T:$T, 'Raw Data'!$AN:$AN,"&lt;=" &amp;DATE(LEFT($AV$3, 4), MONTH("1 " &amp; S$6 &amp; " " &amp; LEFT($AV$3, 4)) + 1, 0 ), 'Raw Data'!$AN:$AN,"&gt;" &amp;DATE(LEFT($AV$3, 4), MONTH("1 " &amp; S$6 &amp; " " &amp; LEFT($AV$3, 4)), 0 ), 'Raw Data'!$J:$J, $A136, 'Raw Data'!$H:$H, "Non*", 'Raw Data'!$O:$O,""&amp;'Raw Data'!$B$1,'Raw Data'!$D:$D,"&lt;&gt;*ithdr*",'Raw Data'!$D:$D,"&lt;&gt;*ancel*",'Raw Data'!$P:$P,"--")
+
SUMIFS('Raw Data'!$T:$T, 'Raw Data'!$AN:$AN,"&lt;=" &amp;DATE(LEFT($AV$3, 4), MONTH("1 " &amp; S$6 &amp; " " &amp; LEFT($AV$3, 4)) + 1, 0 ), 'Raw Data'!$AN:$AN,"&gt;" &amp;DATE(LEFT($AV$3, 4), MONTH("1 " &amp; S$6 &amp; " " &amp; LEFT($AV$3, 4)), 0 ), 'Raw Data'!$J:$J, $A136, 'Raw Data'!$H:$H, "Non*", 'Raw Data'!$P:$P,""&amp;'Raw Data'!$B$1,'Raw Data'!$D:$D,"&lt;&gt;*ithdr*",'Raw Data'!$D:$D,"&lt;&gt;*ancel*")</f>
        <v>0</v>
      </c>
      <c r="T142" s="73"/>
      <c r="U142" s="73"/>
      <c r="V142" s="77"/>
      <c r="W142" s="113">
        <f>SUMIFS('Raw Data'!$T:$T, 'Raw Data'!$AN:$AN,"&lt;=" &amp;DATE(LEFT($AV$3, 4), MONTH("1 " &amp; W$6 &amp; " " &amp; LEFT($AV$3, 4)) + 1, 0 ), 'Raw Data'!$AN:$AN,"&gt;" &amp;DATE(LEFT($AV$3, 4), MONTH("1 " &amp; W$6 &amp; " " &amp; LEFT($AV$3, 4)), 0 ), 'Raw Data'!$J:$J, $A136, 'Raw Data'!$H:$H, "Non*", 'Raw Data'!$O:$O,""&amp;'Raw Data'!$B$1,'Raw Data'!$D:$D,"&lt;&gt;*ithdr*",'Raw Data'!$D:$D,"&lt;&gt;*ancel*",'Raw Data'!$P:$P,"--")
+
SUMIFS('Raw Data'!$T:$T, 'Raw Data'!$AN:$AN,"&lt;=" &amp;DATE(LEFT($AV$3, 4), MONTH("1 " &amp; W$6 &amp; " " &amp; LEFT($AV$3, 4)) + 1, 0 ), 'Raw Data'!$AN:$AN,"&gt;" &amp;DATE(LEFT($AV$3, 4), MONTH("1 " &amp; W$6 &amp; " " &amp; LEFT($AV$3, 4)), 0 ), 'Raw Data'!$J:$J, $A136, 'Raw Data'!$H:$H, "Non*", 'Raw Data'!$P:$P,""&amp;'Raw Data'!$B$1,'Raw Data'!$D:$D,"&lt;&gt;*ithdr*",'Raw Data'!$D:$D,"&lt;&gt;*ancel*")</f>
        <v>0</v>
      </c>
      <c r="X142" s="73"/>
      <c r="Y142" s="73"/>
      <c r="Z142" s="77"/>
      <c r="AA142" s="113">
        <f>SUMIFS('Raw Data'!$T:$T, 'Raw Data'!$AN:$AN,"&lt;=" &amp;DATE(LEFT($AV$3, 4), MONTH("1 " &amp; AA$6 &amp; " " &amp; LEFT($AV$3, 4)) + 1, 0 ), 'Raw Data'!$AN:$AN,"&gt;" &amp;DATE(LEFT($AV$3, 4), MONTH("1 " &amp; AA$6 &amp; " " &amp; LEFT($AV$3, 4)), 0 ), 'Raw Data'!$J:$J, $A136, 'Raw Data'!$H:$H, "Non*", 'Raw Data'!$O:$O,""&amp;'Raw Data'!$B$1,'Raw Data'!$D:$D,"&lt;&gt;*ithdr*",'Raw Data'!$D:$D,"&lt;&gt;*ancel*",'Raw Data'!$P:$P,"--")
+
SUMIFS('Raw Data'!$T:$T, 'Raw Data'!$AN:$AN,"&lt;=" &amp;DATE(LEFT($AV$3, 4), MONTH("1 " &amp; AA$6 &amp; " " &amp; LEFT($AV$3, 4)) + 1, 0 ), 'Raw Data'!$AN:$AN,"&gt;" &amp;DATE(LEFT($AV$3, 4), MONTH("1 " &amp; AA$6 &amp; " " &amp; LEFT($AV$3, 4)), 0 ), 'Raw Data'!$J:$J, $A136, 'Raw Data'!$H:$H, "Non*", 'Raw Data'!$P:$P,""&amp;'Raw Data'!$B$1,'Raw Data'!$D:$D,"&lt;&gt;*ithdr*",'Raw Data'!$D:$D,"&lt;&gt;*ancel*")</f>
        <v>0</v>
      </c>
      <c r="AB142" s="73"/>
      <c r="AC142" s="73"/>
      <c r="AD142" s="77"/>
      <c r="AE142" s="113">
        <f>SUMIFS('Raw Data'!$T:$T, 'Raw Data'!$AN:$AN,"&lt;=" &amp;DATE(LEFT($AV$3, 4), MONTH("1 " &amp; AE$6 &amp; " " &amp; LEFT($AV$3, 4)) + 1, 0 ), 'Raw Data'!$AN:$AN,"&gt;" &amp;DATE(LEFT($AV$3, 4), MONTH("1 " &amp; AE$6 &amp; " " &amp; LEFT($AV$3, 4)), 0 ), 'Raw Data'!$J:$J, $A136, 'Raw Data'!$H:$H, "Non*", 'Raw Data'!$O:$O,""&amp;'Raw Data'!$B$1,'Raw Data'!$D:$D,"&lt;&gt;*ithdr*",'Raw Data'!$D:$D,"&lt;&gt;*ancel*",'Raw Data'!$P:$P,"--")
+
SUMIFS('Raw Data'!$T:$T, 'Raw Data'!$AN:$AN,"&lt;=" &amp;DATE(LEFT($AV$3, 4), MONTH("1 " &amp; AE$6 &amp; " " &amp; LEFT($AV$3, 4)) + 1, 0 ), 'Raw Data'!$AN:$AN,"&gt;" &amp;DATE(LEFT($AV$3, 4), MONTH("1 " &amp; AE$6 &amp; " " &amp; LEFT($AV$3, 4)), 0 ), 'Raw Data'!$J:$J, $A136, 'Raw Data'!$H:$H, "Non*", 'Raw Data'!$P:$P,""&amp;'Raw Data'!$B$1,'Raw Data'!$D:$D,"&lt;&gt;*ithdr*",'Raw Data'!$D:$D,"&lt;&gt;*ancel*")</f>
        <v>0</v>
      </c>
      <c r="AF142" s="73"/>
      <c r="AG142" s="73"/>
      <c r="AH142" s="77"/>
      <c r="AI142" s="113">
        <f>SUMIFS('Raw Data'!$T:$T, 'Raw Data'!$AN:$AN,"&lt;=" &amp;DATE(LEFT($AV$3, 4), MONTH("1 " &amp; AI$6 &amp; " " &amp; LEFT($AV$3, 4)) + 1, 0 ), 'Raw Data'!$AN:$AN,"&gt;" &amp;DATE(LEFT($AV$3, 4), MONTH("1 " &amp; AI$6 &amp; " " &amp; LEFT($AV$3, 4)), 0 ), 'Raw Data'!$J:$J, $A136, 'Raw Data'!$H:$H, "Non*", 'Raw Data'!$O:$O,""&amp;'Raw Data'!$B$1,'Raw Data'!$D:$D,"&lt;&gt;*ithdr*",'Raw Data'!$D:$D,"&lt;&gt;*ancel*",'Raw Data'!$P:$P,"--")
+
SUMIFS('Raw Data'!$T:$T, 'Raw Data'!$AN:$AN,"&lt;=" &amp;DATE(LEFT($AV$3, 4), MONTH("1 " &amp; AI$6 &amp; " " &amp; LEFT($AV$3, 4)) + 1, 0 ), 'Raw Data'!$AN:$AN,"&gt;" &amp;DATE(LEFT($AV$3, 4), MONTH("1 " &amp; AI$6 &amp; " " &amp; LEFT($AV$3, 4)), 0 ), 'Raw Data'!$J:$J, $A136, 'Raw Data'!$H:$H, "Non*", 'Raw Data'!$P:$P,""&amp;'Raw Data'!$B$1,'Raw Data'!$D:$D,"&lt;&gt;*ithdr*",'Raw Data'!$D:$D,"&lt;&gt;*ancel*")</f>
        <v>0</v>
      </c>
      <c r="AJ142" s="73"/>
      <c r="AK142" s="73"/>
      <c r="AL142" s="77"/>
      <c r="AM142" s="113">
        <f>SUMIFS('Raw Data'!$T:$T, 'Raw Data'!$AN:$AN,"&lt;=" &amp;DATE(LEFT($AV$3, 4), MONTH("1 " &amp; AM$6 &amp; " " &amp; LEFT($AV$3, 4)) + 1, 0 ), 'Raw Data'!$AN:$AN,"&gt;" &amp;DATE(LEFT($AV$3, 4), MONTH("1 " &amp; AM$6 &amp; " " &amp; LEFT($AV$3, 4)), 0 ), 'Raw Data'!$J:$J, $A136, 'Raw Data'!$H:$H, "Non*", 'Raw Data'!$O:$O,""&amp;'Raw Data'!$B$1,'Raw Data'!$D:$D,"&lt;&gt;*ithdr*",'Raw Data'!$D:$D,"&lt;&gt;*ancel*",'Raw Data'!$P:$P,"--")
+
SUMIFS('Raw Data'!$T:$T, 'Raw Data'!$AN:$AN,"&lt;=" &amp;DATE(LEFT($AV$3, 4), MONTH("1 " &amp; AM$6 &amp; " " &amp; LEFT($AV$3, 4)) + 1, 0 ), 'Raw Data'!$AN:$AN,"&gt;" &amp;DATE(LEFT($AV$3, 4), MONTH("1 " &amp; AM$6 &amp; " " &amp; LEFT($AV$3, 4)), 0 ), 'Raw Data'!$J:$J, $A136, 'Raw Data'!$H:$H, "Non*", 'Raw Data'!$P:$P,""&amp;'Raw Data'!$B$1,'Raw Data'!$D:$D,"&lt;&gt;*ithdr*",'Raw Data'!$D:$D,"&lt;&gt;*ancel*")</f>
        <v>0</v>
      </c>
      <c r="AN142" s="73"/>
      <c r="AO142" s="73"/>
      <c r="AP142" s="77"/>
      <c r="AQ142" s="113">
        <f>SUMIFS('Raw Data'!$T:$T, 'Raw Data'!$AN:$AN,"&lt;=" &amp;DATE(LEFT($AV$3, 4), MONTH("1 " &amp; AQ$6 &amp; " " &amp; LEFT($AV$3, 4)) + 1, 0 ), 'Raw Data'!$AN:$AN,"&gt;" &amp;DATE(LEFT($AV$3, 4), MONTH("1 " &amp; AQ$6 &amp; " " &amp; LEFT($AV$3, 4)), 0 ), 'Raw Data'!$J:$J, $A136, 'Raw Data'!$H:$H, "Non*", 'Raw Data'!$O:$O,""&amp;'Raw Data'!$B$1,'Raw Data'!$D:$D,"&lt;&gt;*ithdr*",'Raw Data'!$D:$D,"&lt;&gt;*ancel*",'Raw Data'!$P:$P,"--")
+
SUMIFS('Raw Data'!$T:$T, 'Raw Data'!$AN:$AN,"&lt;=" &amp;DATE(LEFT($AV$3, 4), MONTH("1 " &amp; AQ$6 &amp; " " &amp; LEFT($AV$3, 4)) + 1, 0 ), 'Raw Data'!$AN:$AN,"&gt;" &amp;DATE(LEFT($AV$3, 4), MONTH("1 " &amp; AQ$6 &amp; " " &amp; LEFT($AV$3, 4)), 0 ), 'Raw Data'!$J:$J, $A136, 'Raw Data'!$H:$H, "Non*", 'Raw Data'!$P:$P,""&amp;'Raw Data'!$B$1,'Raw Data'!$D:$D,"&lt;&gt;*ithdr*",'Raw Data'!$D:$D,"&lt;&gt;*ancel*")</f>
        <v>0</v>
      </c>
      <c r="AR142" s="73"/>
      <c r="AS142" s="73"/>
      <c r="AT142" s="77"/>
      <c r="AU142" s="113">
        <f>SUMIFS('Raw Data'!$T:$T, 'Raw Data'!$AN:$AN,"&lt;=" &amp;DATE(MID($AV$3, 15, 4), MONTH("1 " &amp; AU$6 &amp; " " &amp; MID($AV$3, 15, 4)) + 1, 0 ), 'Raw Data'!$AN:$AN,"&gt;" &amp;DATE(MID($AV$3, 15, 4), MONTH("1 " &amp; AU$6 &amp; " " &amp; MID($AV$3, 15, 4)), 0 ), 'Raw Data'!$J:$J, $A136, 'Raw Data'!$H:$H, "Non*", 'Raw Data'!$O:$O,""&amp;'Raw Data'!$B$1,'Raw Data'!$D:$D,"&lt;&gt;*ithdr*",'Raw Data'!$D:$D,"&lt;&gt;*ancel*",'Raw Data'!$P:$P,"--")
+
SUMIFS('Raw Data'!$T:$T, 'Raw Data'!$AN:$AN,"&lt;=" &amp;DATE(MID($AV$3, 15, 4), MONTH("1 " &amp; AU$6 &amp; " " &amp; MID($AV$3, 15, 4)) + 1, 0 ), 'Raw Data'!$AN:$AN,"&gt;" &amp;DATE(MID($AV$3, 15, 4), MONTH("1 " &amp; AU$6 &amp; " " &amp; MID($AV$3, 15, 4)), 0 ), 'Raw Data'!$J:$J, $A136, 'Raw Data'!$H:$H, "Non*", 'Raw Data'!$P:$P,""&amp;'Raw Data'!$B$1,'Raw Data'!$D:$D,"&lt;&gt;*ithdr*",'Raw Data'!$D:$D,"&lt;&gt;*ancel*")</f>
        <v>0</v>
      </c>
      <c r="AV142" s="73"/>
      <c r="AW142" s="73"/>
      <c r="AX142" s="77"/>
      <c r="AY142" s="113">
        <f>SUMIFS('Raw Data'!$T:$T, 'Raw Data'!$AN:$AN,"&lt;=" &amp;DATE(MID($AV$3, 15, 4), MONTH("1 " &amp; AY$6 &amp; " " &amp; MID($AV$3, 15, 4)) + 1, 0 ), 'Raw Data'!$AN:$AN,"&gt;" &amp;DATE(MID($AV$3, 15, 4), MONTH("1 " &amp; AY$6 &amp; " " &amp; MID($AV$3, 15, 4)), 0 ), 'Raw Data'!$J:$J, $A136, 'Raw Data'!$H:$H, "Non*", 'Raw Data'!$O:$O,""&amp;'Raw Data'!$B$1,'Raw Data'!$D:$D,"&lt;&gt;*ithdr*",'Raw Data'!$D:$D,"&lt;&gt;*ancel*",'Raw Data'!$P:$P,"--")
+
SUMIFS('Raw Data'!$T:$T, 'Raw Data'!$AN:$AN,"&lt;=" &amp;DATE(MID($AV$3, 15, 4), MONTH("1 " &amp; AY$6 &amp; " " &amp; MID($AV$3, 15, 4)) + 1, 0 ), 'Raw Data'!$AN:$AN,"&gt;" &amp;DATE(MID($AV$3, 15, 4), MONTH("1 " &amp; AY$6 &amp; " " &amp; MID($AV$3, 15, 4)), 0 ), 'Raw Data'!$J:$J, $A136, 'Raw Data'!$H:$H, "Non*", 'Raw Data'!$P:$P,""&amp;'Raw Data'!$B$1,'Raw Data'!$D:$D,"&lt;&gt;*ithdr*",'Raw Data'!$D:$D,"&lt;&gt;*ancel*")</f>
        <v>0</v>
      </c>
      <c r="AZ142" s="73"/>
      <c r="BA142" s="73"/>
      <c r="BB142" s="77"/>
      <c r="BC142" s="113">
        <f>SUMIFS('Raw Data'!$T:$T, 'Raw Data'!$AN:$AN,"&lt;=" &amp;DATE(MID($AV$3, 15, 4), MONTH("1 " &amp; BC$6 &amp; " " &amp; MID($AV$3, 15, 4)) + 1, 0 ), 'Raw Data'!$AN:$AN,"&gt;" &amp;DATE(MID($AV$3, 15, 4), MONTH("1 " &amp; BC$6 &amp; " " &amp; MID($AV$3, 15, 4)), 0 ), 'Raw Data'!$J:$J, $A136, 'Raw Data'!$H:$H, "Non*", 'Raw Data'!$O:$O,""&amp;'Raw Data'!$B$1,'Raw Data'!$D:$D,"&lt;&gt;*ithdr*",'Raw Data'!$D:$D,"&lt;&gt;*ancel*",'Raw Data'!$P:$P,"--")
+
SUMIFS('Raw Data'!$T:$T, 'Raw Data'!$AN:$AN,"&lt;=" &amp;DATE(MID($AV$3, 15, 4), MONTH("1 " &amp; BC$6 &amp; " " &amp; MID($AV$3, 15, 4)) + 1, 0 ), 'Raw Data'!$AN:$AN,"&gt;" &amp;DATE(MID($AV$3, 15, 4), MONTH("1 " &amp; BC$6 &amp; " " &amp; MID($AV$3, 15, 4)), 0 ), 'Raw Data'!$J:$J, $A136, 'Raw Data'!$H:$H, "Non*", 'Raw Data'!$P:$P,""&amp;'Raw Data'!$B$1,'Raw Data'!$D:$D,"&lt;&gt;*ithdr*",'Raw Data'!$D:$D,"&lt;&gt;*ancel*")</f>
        <v>0</v>
      </c>
      <c r="BD142" s="73"/>
      <c r="BE142" s="73"/>
      <c r="BF142" s="77"/>
    </row>
    <row r="143" ht="12.75" customHeight="1">
      <c r="A143" s="75" t="s">
        <v>162</v>
      </c>
      <c r="B143" s="73"/>
      <c r="C143" s="73"/>
      <c r="D143" s="73"/>
      <c r="E143" s="73"/>
      <c r="F143" s="73"/>
      <c r="G143" s="73"/>
      <c r="H143" s="73"/>
      <c r="I143" s="73"/>
      <c r="J143" s="77"/>
      <c r="K143" s="113">
        <f>SUMIFS('Raw Data'!$W:$W, 'Raw Data'!$AN:$AN,"&lt;=" &amp;DATE(LEFT($AV$3, 4), MONTH("1 " &amp; K$6 &amp; " " &amp; LEFT($AV$3, 4)) + 1, 0 ), 'Raw Data'!$AN:$AN,"&gt;" &amp;DATE(LEFT($AV$3, 4), MONTH("1 " &amp; K$6 &amp; " " &amp; LEFT($AV$3, 4)), 0 ), 'Raw Data'!$J:$J, $A136, 'Raw Data'!$O:$O,""&amp;'Raw Data'!$B$1,'Raw Data'!$D:$D,"&lt;&gt;*ithdr*",'Raw Data'!$D:$D,"&lt;&gt;*ancel*",'Raw Data'!$P:$P,"--")
+
SUMIFS('Raw Data'!$W:$W, 'Raw Data'!$AN:$AN,"&lt;=" &amp;DATE(LEFT($AV$3, 4), MONTH("1 " &amp; K$6 &amp; " " &amp; LEFT($AV$3, 4)) + 1, 0 ), 'Raw Data'!$AN:$AN,"&gt;" &amp;DATE(LEFT($AV$3, 4), MONTH("1 " &amp; K$6 &amp; " " &amp; LEFT($AV$3, 4)), 0 ), 'Raw Data'!$J:$J, $A136, 'Raw Data'!$P:$P,""&amp;'Raw Data'!$B$1,'Raw Data'!$D:$D,"&lt;&gt;*ithdr*",'Raw Data'!$D:$D,"&lt;&gt;*ancel*")</f>
        <v>0</v>
      </c>
      <c r="L143" s="73"/>
      <c r="M143" s="73"/>
      <c r="N143" s="77"/>
      <c r="O143" s="113">
        <f>SUMIFS('Raw Data'!$W:$W, 'Raw Data'!$AN:$AN,"&lt;=" &amp;DATE(LEFT($AV$3, 4), MONTH("1 " &amp; O$6 &amp; " " &amp; LEFT($AV$3, 4)) + 1, 0 ), 'Raw Data'!$AN:$AN,"&gt;" &amp;DATE(LEFT($AV$3, 4), MONTH("1 " &amp; O$6 &amp; " " &amp; LEFT($AV$3, 4)), 0 ), 'Raw Data'!$J:$J, $A136, 'Raw Data'!$O:$O,""&amp;'Raw Data'!$B$1,'Raw Data'!$D:$D,"&lt;&gt;*ithdr*",'Raw Data'!$D:$D,"&lt;&gt;*ancel*",'Raw Data'!$P:$P,"--")
+
SUMIFS('Raw Data'!$W:$W, 'Raw Data'!$AN:$AN,"&lt;=" &amp;DATE(LEFT($AV$3, 4), MONTH("1 " &amp; O$6 &amp; " " &amp; LEFT($AV$3, 4)) + 1, 0 ), 'Raw Data'!$AN:$AN,"&gt;" &amp;DATE(LEFT($AV$3, 4), MONTH("1 " &amp; O$6 &amp; " " &amp; LEFT($AV$3, 4)), 0 ), 'Raw Data'!$J:$J, $A136, 'Raw Data'!$P:$P,""&amp;'Raw Data'!$B$1,'Raw Data'!$D:$D,"&lt;&gt;*ithdr*",'Raw Data'!$D:$D,"&lt;&gt;*ancel*")</f>
        <v>0</v>
      </c>
      <c r="P143" s="73"/>
      <c r="Q143" s="73"/>
      <c r="R143" s="77"/>
      <c r="S143" s="113">
        <f>SUMIFS('Raw Data'!$W:$W, 'Raw Data'!$AN:$AN,"&lt;=" &amp;DATE(LEFT($AV$3, 4), MONTH("1 " &amp; S$6 &amp; " " &amp; LEFT($AV$3, 4)) + 1, 0 ), 'Raw Data'!$AN:$AN,"&gt;" &amp;DATE(LEFT($AV$3, 4), MONTH("1 " &amp; S$6 &amp; " " &amp; LEFT($AV$3, 4)), 0 ), 'Raw Data'!$J:$J, $A136, 'Raw Data'!$O:$O,""&amp;'Raw Data'!$B$1,'Raw Data'!$D:$D,"&lt;&gt;*ithdr*",'Raw Data'!$D:$D,"&lt;&gt;*ancel*",'Raw Data'!$P:$P,"--")
+
SUMIFS('Raw Data'!$W:$W, 'Raw Data'!$AN:$AN,"&lt;=" &amp;DATE(LEFT($AV$3, 4), MONTH("1 " &amp; S$6 &amp; " " &amp; LEFT($AV$3, 4)) + 1, 0 ), 'Raw Data'!$AN:$AN,"&gt;" &amp;DATE(LEFT($AV$3, 4), MONTH("1 " &amp; S$6 &amp; " " &amp; LEFT($AV$3, 4)), 0 ), 'Raw Data'!$J:$J, $A136, 'Raw Data'!$P:$P,""&amp;'Raw Data'!$B$1,'Raw Data'!$D:$D,"&lt;&gt;*ithdr*",'Raw Data'!$D:$D,"&lt;&gt;*ancel*")</f>
        <v>0</v>
      </c>
      <c r="T143" s="73"/>
      <c r="U143" s="73"/>
      <c r="V143" s="77"/>
      <c r="W143" s="113">
        <f>SUMIFS('Raw Data'!$W:$W, 'Raw Data'!$AN:$AN,"&lt;=" &amp;DATE(LEFT($AV$3, 4), MONTH("1 " &amp; W$6 &amp; " " &amp; LEFT($AV$3, 4)) + 1, 0 ), 'Raw Data'!$AN:$AN,"&gt;" &amp;DATE(LEFT($AV$3, 4), MONTH("1 " &amp; W$6 &amp; " " &amp; LEFT($AV$3, 4)), 0 ), 'Raw Data'!$J:$J, $A136, 'Raw Data'!$O:$O,""&amp;'Raw Data'!$B$1,'Raw Data'!$D:$D,"&lt;&gt;*ithdr*",'Raw Data'!$D:$D,"&lt;&gt;*ancel*",'Raw Data'!$P:$P,"--")
+
SUMIFS('Raw Data'!$W:$W, 'Raw Data'!$AN:$AN,"&lt;=" &amp;DATE(LEFT($AV$3, 4), MONTH("1 " &amp; W$6 &amp; " " &amp; LEFT($AV$3, 4)) + 1, 0 ), 'Raw Data'!$AN:$AN,"&gt;" &amp;DATE(LEFT($AV$3, 4), MONTH("1 " &amp; W$6 &amp; " " &amp; LEFT($AV$3, 4)), 0 ), 'Raw Data'!$J:$J, $A136, 'Raw Data'!$P:$P,""&amp;'Raw Data'!$B$1,'Raw Data'!$D:$D,"&lt;&gt;*ithdr*",'Raw Data'!$D:$D,"&lt;&gt;*ancel*")</f>
        <v>0</v>
      </c>
      <c r="X143" s="73"/>
      <c r="Y143" s="73"/>
      <c r="Z143" s="77"/>
      <c r="AA143" s="113">
        <f>SUMIFS('Raw Data'!$W:$W, 'Raw Data'!$AN:$AN,"&lt;=" &amp;DATE(LEFT($AV$3, 4), MONTH("1 " &amp; AA$6 &amp; " " &amp; LEFT($AV$3, 4)) + 1, 0 ), 'Raw Data'!$AN:$AN,"&gt;" &amp;DATE(LEFT($AV$3, 4), MONTH("1 " &amp; AA$6 &amp; " " &amp; LEFT($AV$3, 4)), 0 ), 'Raw Data'!$J:$J, $A136, 'Raw Data'!$O:$O,""&amp;'Raw Data'!$B$1,'Raw Data'!$D:$D,"&lt;&gt;*ithdr*",'Raw Data'!$D:$D,"&lt;&gt;*ancel*",'Raw Data'!$P:$P,"--")
+
SUMIFS('Raw Data'!$W:$W, 'Raw Data'!$AN:$AN,"&lt;=" &amp;DATE(LEFT($AV$3, 4), MONTH("1 " &amp; AA$6 &amp; " " &amp; LEFT($AV$3, 4)) + 1, 0 ), 'Raw Data'!$AN:$AN,"&gt;" &amp;DATE(LEFT($AV$3, 4), MONTH("1 " &amp; AA$6 &amp; " " &amp; LEFT($AV$3, 4)), 0 ), 'Raw Data'!$J:$J, $A136, 'Raw Data'!$P:$P,""&amp;'Raw Data'!$B$1,'Raw Data'!$D:$D,"&lt;&gt;*ithdr*",'Raw Data'!$D:$D,"&lt;&gt;*ancel*")</f>
        <v>0</v>
      </c>
      <c r="AB143" s="73"/>
      <c r="AC143" s="73"/>
      <c r="AD143" s="77"/>
      <c r="AE143" s="113">
        <f>SUMIFS('Raw Data'!$W:$W, 'Raw Data'!$AN:$AN,"&lt;=" &amp;DATE(LEFT($AV$3, 4), MONTH("1 " &amp; AE$6 &amp; " " &amp; LEFT($AV$3, 4)) + 1, 0 ), 'Raw Data'!$AN:$AN,"&gt;" &amp;DATE(LEFT($AV$3, 4), MONTH("1 " &amp; AE$6 &amp; " " &amp; LEFT($AV$3, 4)), 0 ), 'Raw Data'!$J:$J, $A136, 'Raw Data'!$O:$O,""&amp;'Raw Data'!$B$1,'Raw Data'!$D:$D,"&lt;&gt;*ithdr*",'Raw Data'!$D:$D,"&lt;&gt;*ancel*",'Raw Data'!$P:$P,"--")
+
SUMIFS('Raw Data'!$W:$W, 'Raw Data'!$AN:$AN,"&lt;=" &amp;DATE(LEFT($AV$3, 4), MONTH("1 " &amp; AE$6 &amp; " " &amp; LEFT($AV$3, 4)) + 1, 0 ), 'Raw Data'!$AN:$AN,"&gt;" &amp;DATE(LEFT($AV$3, 4), MONTH("1 " &amp; AE$6 &amp; " " &amp; LEFT($AV$3, 4)), 0 ), 'Raw Data'!$J:$J, $A136, 'Raw Data'!$P:$P,""&amp;'Raw Data'!$B$1,'Raw Data'!$D:$D,"&lt;&gt;*ithdr*",'Raw Data'!$D:$D,"&lt;&gt;*ancel*")</f>
        <v>0</v>
      </c>
      <c r="AF143" s="73"/>
      <c r="AG143" s="73"/>
      <c r="AH143" s="77"/>
      <c r="AI143" s="113">
        <f>SUMIFS('Raw Data'!$W:$W, 'Raw Data'!$AN:$AN,"&lt;=" &amp;DATE(LEFT($AV$3, 4), MONTH("1 " &amp; AI$6 &amp; " " &amp; LEFT($AV$3, 4)) + 1, 0 ), 'Raw Data'!$AN:$AN,"&gt;" &amp;DATE(LEFT($AV$3, 4), MONTH("1 " &amp; AI$6 &amp; " " &amp; LEFT($AV$3, 4)), 0 ), 'Raw Data'!$J:$J, $A136, 'Raw Data'!$O:$O,""&amp;'Raw Data'!$B$1,'Raw Data'!$D:$D,"&lt;&gt;*ithdr*",'Raw Data'!$D:$D,"&lt;&gt;*ancel*",'Raw Data'!$P:$P,"--")
+
SUMIFS('Raw Data'!$W:$W, 'Raw Data'!$AN:$AN,"&lt;=" &amp;DATE(LEFT($AV$3, 4), MONTH("1 " &amp; AI$6 &amp; " " &amp; LEFT($AV$3, 4)) + 1, 0 ), 'Raw Data'!$AN:$AN,"&gt;" &amp;DATE(LEFT($AV$3, 4), MONTH("1 " &amp; AI$6 &amp; " " &amp; LEFT($AV$3, 4)), 0 ), 'Raw Data'!$J:$J, $A136, 'Raw Data'!$P:$P,""&amp;'Raw Data'!$B$1,'Raw Data'!$D:$D,"&lt;&gt;*ithdr*",'Raw Data'!$D:$D,"&lt;&gt;*ancel*")</f>
        <v>0</v>
      </c>
      <c r="AJ143" s="73"/>
      <c r="AK143" s="73"/>
      <c r="AL143" s="77"/>
      <c r="AM143" s="113">
        <f>SUMIFS('Raw Data'!$W:$W, 'Raw Data'!$AN:$AN,"&lt;=" &amp;DATE(LEFT($AV$3, 4), MONTH("1 " &amp; AM$6 &amp; " " &amp; LEFT($AV$3, 4)) + 1, 0 ), 'Raw Data'!$AN:$AN,"&gt;" &amp;DATE(LEFT($AV$3, 4), MONTH("1 " &amp; AM$6 &amp; " " &amp; LEFT($AV$3, 4)), 0 ), 'Raw Data'!$J:$J, $A136, 'Raw Data'!$O:$O,""&amp;'Raw Data'!$B$1,'Raw Data'!$D:$D,"&lt;&gt;*ithdr*",'Raw Data'!$D:$D,"&lt;&gt;*ancel*",'Raw Data'!$P:$P,"--")
+
SUMIFS('Raw Data'!$W:$W, 'Raw Data'!$AN:$AN,"&lt;=" &amp;DATE(LEFT($AV$3, 4), MONTH("1 " &amp; AM$6 &amp; " " &amp; LEFT($AV$3, 4)) + 1, 0 ), 'Raw Data'!$AN:$AN,"&gt;" &amp;DATE(LEFT($AV$3, 4), MONTH("1 " &amp; AM$6 &amp; " " &amp; LEFT($AV$3, 4)), 0 ), 'Raw Data'!$J:$J, $A136, 'Raw Data'!$P:$P,""&amp;'Raw Data'!$B$1,'Raw Data'!$D:$D,"&lt;&gt;*ithdr*",'Raw Data'!$D:$D,"&lt;&gt;*ancel*")</f>
        <v>0</v>
      </c>
      <c r="AN143" s="73"/>
      <c r="AO143" s="73"/>
      <c r="AP143" s="77"/>
      <c r="AQ143" s="113">
        <f>SUMIFS('Raw Data'!$W:$W, 'Raw Data'!$AN:$AN,"&lt;=" &amp;DATE(LEFT($AV$3, 4), MONTH("1 " &amp; AQ$6 &amp; " " &amp; LEFT($AV$3, 4)) + 1, 0 ), 'Raw Data'!$AN:$AN,"&gt;" &amp;DATE(LEFT($AV$3, 4), MONTH("1 " &amp; AQ$6 &amp; " " &amp; LEFT($AV$3, 4)), 0 ), 'Raw Data'!$J:$J, $A136, 'Raw Data'!$O:$O,""&amp;'Raw Data'!$B$1,'Raw Data'!$D:$D,"&lt;&gt;*ithdr*",'Raw Data'!$D:$D,"&lt;&gt;*ancel*",'Raw Data'!$P:$P,"--")
+
SUMIFS('Raw Data'!$W:$W, 'Raw Data'!$AN:$AN,"&lt;=" &amp;DATE(LEFT($AV$3, 4), MONTH("1 " &amp; AQ$6 &amp; " " &amp; LEFT($AV$3, 4)) + 1, 0 ), 'Raw Data'!$AN:$AN,"&gt;" &amp;DATE(LEFT($AV$3, 4), MONTH("1 " &amp; AQ$6 &amp; " " &amp; LEFT($AV$3, 4)), 0 ), 'Raw Data'!$J:$J, $A136, 'Raw Data'!$P:$P,""&amp;'Raw Data'!$B$1,'Raw Data'!$D:$D,"&lt;&gt;*ithdr*",'Raw Data'!$D:$D,"&lt;&gt;*ancel*")</f>
        <v>0</v>
      </c>
      <c r="AR143" s="73"/>
      <c r="AS143" s="73"/>
      <c r="AT143" s="77"/>
      <c r="AU143" s="113">
        <f>SUMIFS('Raw Data'!$W:$W, 'Raw Data'!$AN:$AN,"&lt;=" &amp;DATE(MID($AV$3, 15, 4), MONTH("1 " &amp; AU$6 &amp; " " &amp; MID($AV$3, 15, 4)) + 1, 0 ), 'Raw Data'!$AN:$AN,"&gt;" &amp;DATE(MID($AV$3, 15, 4), MONTH("1 " &amp; AU$6 &amp; " " &amp; MID($AV$3, 15, 4)), 0 ), 'Raw Data'!$J:$J, $A136, 'Raw Data'!$O:$O,""&amp;'Raw Data'!$B$1,'Raw Data'!$D:$D,"&lt;&gt;*ithdr*",'Raw Data'!$D:$D,"&lt;&gt;*ancel*",'Raw Data'!$P:$P,"--")
+
SUMIFS('Raw Data'!$W:$W, 'Raw Data'!$AN:$AN,"&lt;=" &amp;DATE(MID($AV$3, 15, 4), MONTH("1 " &amp; AU$6 &amp; " " &amp; MID($AV$3, 15, 4)) + 1, 0 ), 'Raw Data'!$AN:$AN,"&gt;" &amp;DATE(MID($AV$3, 15, 4), MONTH("1 " &amp; AU$6 &amp; " " &amp; MID($AV$3, 15, 4)), 0 ), 'Raw Data'!$J:$J, $A136, 'Raw Data'!$P:$P,""&amp;'Raw Data'!$B$1,'Raw Data'!$D:$D,"&lt;&gt;*ithdr*",'Raw Data'!$D:$D,"&lt;&gt;*ancel*")</f>
        <v>0</v>
      </c>
      <c r="AV143" s="73"/>
      <c r="AW143" s="73"/>
      <c r="AX143" s="77"/>
      <c r="AY143" s="113">
        <f>SUMIFS('Raw Data'!$W:$W, 'Raw Data'!$AN:$AN,"&lt;=" &amp;DATE(MID($AV$3, 15, 4), MONTH("1 " &amp; AY$6 &amp; " " &amp; MID($AV$3, 15, 4)) + 1, 0 ), 'Raw Data'!$AN:$AN,"&gt;" &amp;DATE(MID($AV$3, 15, 4), MONTH("1 " &amp; AY$6 &amp; " " &amp; MID($AV$3, 15, 4)), 0 ), 'Raw Data'!$J:$J, $A136, 'Raw Data'!$O:$O,""&amp;'Raw Data'!$B$1,'Raw Data'!$D:$D,"&lt;&gt;*ithdr*",'Raw Data'!$D:$D,"&lt;&gt;*ancel*",'Raw Data'!$P:$P,"--")
+
SUMIFS('Raw Data'!$W:$W, 'Raw Data'!$AN:$AN,"&lt;=" &amp;DATE(MID($AV$3, 15, 4), MONTH("1 " &amp; AY$6 &amp; " " &amp; MID($AV$3, 15, 4)) + 1, 0 ), 'Raw Data'!$AN:$AN,"&gt;" &amp;DATE(MID($AV$3, 15, 4), MONTH("1 " &amp; AY$6 &amp; " " &amp; MID($AV$3, 15, 4)), 0 ), 'Raw Data'!$J:$J, $A136, 'Raw Data'!$P:$P,""&amp;'Raw Data'!$B$1,'Raw Data'!$D:$D,"&lt;&gt;*ithdr*",'Raw Data'!$D:$D,"&lt;&gt;*ancel*")</f>
        <v>0</v>
      </c>
      <c r="AZ143" s="73"/>
      <c r="BA143" s="73"/>
      <c r="BB143" s="77"/>
      <c r="BC143" s="113">
        <f>SUMIFS('Raw Data'!$W:$W, 'Raw Data'!$AN:$AN,"&lt;=" &amp;DATE(MID($AV$3, 15, 4), MONTH("1 " &amp; BC$6 &amp; " " &amp; MID($AV$3, 15, 4)) + 1, 0 ), 'Raw Data'!$AN:$AN,"&gt;" &amp;DATE(MID($AV$3, 15, 4), MONTH("1 " &amp; BC$6 &amp; " " &amp; MID($AV$3, 15, 4)), 0 ), 'Raw Data'!$J:$J, $A136, 'Raw Data'!$O:$O,""&amp;'Raw Data'!$B$1,'Raw Data'!$D:$D,"&lt;&gt;*ithdr*",'Raw Data'!$D:$D,"&lt;&gt;*ancel*",'Raw Data'!$P:$P,"--")
+
SUMIFS('Raw Data'!$W:$W, 'Raw Data'!$AN:$AN,"&lt;=" &amp;DATE(MID($AV$3, 15, 4), MONTH("1 " &amp; BC$6 &amp; " " &amp; MID($AV$3, 15, 4)) + 1, 0 ), 'Raw Data'!$AN:$AN,"&gt;" &amp;DATE(MID($AV$3, 15, 4), MONTH("1 " &amp; BC$6 &amp; " " &amp; MID($AV$3, 15, 4)), 0 ), 'Raw Data'!$J:$J, $A136, 'Raw Data'!$P:$P,""&amp;'Raw Data'!$B$1,'Raw Data'!$D:$D,"&lt;&gt;*ithdr*",'Raw Data'!$D:$D,"&lt;&gt;*ancel*")</f>
        <v>0</v>
      </c>
      <c r="BD143" s="73"/>
      <c r="BE143" s="73"/>
      <c r="BF143" s="77"/>
    </row>
    <row r="144" ht="12.75" customHeight="1">
      <c r="A144" s="75" t="s">
        <v>204</v>
      </c>
      <c r="B144" s="73"/>
      <c r="C144" s="73"/>
      <c r="D144" s="73"/>
      <c r="E144" s="73"/>
      <c r="F144" s="73"/>
      <c r="G144" s="73"/>
      <c r="H144" s="73"/>
      <c r="I144" s="73"/>
      <c r="J144" s="77"/>
      <c r="K144" s="113">
        <f>SUMIFS('Raw Data'!$U:$U, 'Raw Data'!$AN:$AN,"&lt;=" &amp;DATE(LEFT($AV$3, 4), MONTH("1 " &amp; K$6 &amp; " " &amp; LEFT($AV$3, 4)) + 1, 0 ), 'Raw Data'!$AN:$AN,"&gt;" &amp;DATE(LEFT($AV$3, 4), MONTH("1 " &amp; K$6 &amp; " " &amp; LEFT($AV$3, 4)), 0 ), 'Raw Data'!$J:$J, $A136, 'Raw Data'!$O:$O,""&amp;'Raw Data'!$B$1,'Raw Data'!$D:$D,"&lt;&gt;*ithdr*",'Raw Data'!$D:$D,"&lt;&gt;*ancel*",'Raw Data'!$P:$P,"--")
+
SUMIFS('Raw Data'!$U:$U, 'Raw Data'!$AN:$AN,"&lt;=" &amp;DATE(LEFT($AV$3, 4), MONTH("1 " &amp; K$6 &amp; " " &amp; LEFT($AV$3, 4)) + 1, 0 ), 'Raw Data'!$AN:$AN,"&gt;" &amp;DATE(LEFT($AV$3, 4), MONTH("1 " &amp; K$6 &amp; " " &amp; LEFT($AV$3, 4)), 0 ), 'Raw Data'!$J:$J, $A136, 'Raw Data'!$P:$P,""&amp;'Raw Data'!$B$1,'Raw Data'!$D:$D,"&lt;&gt;*ithdr*",'Raw Data'!$D:$D,"&lt;&gt;*ancel*")</f>
        <v>0</v>
      </c>
      <c r="L144" s="73"/>
      <c r="M144" s="73"/>
      <c r="N144" s="77"/>
      <c r="O144" s="113">
        <f>SUMIFS('Raw Data'!$U:$U, 'Raw Data'!$AN:$AN,"&lt;=" &amp;DATE(LEFT($AV$3, 4), MONTH("1 " &amp; O$6 &amp; " " &amp; LEFT($AV$3, 4)) + 1, 0 ), 'Raw Data'!$AN:$AN,"&gt;" &amp;DATE(LEFT($AV$3, 4), MONTH("1 " &amp; O$6 &amp; " " &amp; LEFT($AV$3, 4)), 0 ), 'Raw Data'!$J:$J, $A136, 'Raw Data'!$O:$O,""&amp;'Raw Data'!$B$1,'Raw Data'!$D:$D,"&lt;&gt;*ithdr*",'Raw Data'!$D:$D,"&lt;&gt;*ancel*",'Raw Data'!$P:$P,"--")
+
SUMIFS('Raw Data'!$U:$U, 'Raw Data'!$AN:$AN,"&lt;=" &amp;DATE(LEFT($AV$3, 4), MONTH("1 " &amp; O$6 &amp; " " &amp; LEFT($AV$3, 4)) + 1, 0 ), 'Raw Data'!$AN:$AN,"&gt;" &amp;DATE(LEFT($AV$3, 4), MONTH("1 " &amp; O$6 &amp; " " &amp; LEFT($AV$3, 4)), 0 ), 'Raw Data'!$J:$J, $A136, 'Raw Data'!$P:$P,""&amp;'Raw Data'!$B$1,'Raw Data'!$D:$D,"&lt;&gt;*ithdr*",'Raw Data'!$D:$D,"&lt;&gt;*ancel*")</f>
        <v>0</v>
      </c>
      <c r="P144" s="73"/>
      <c r="Q144" s="73"/>
      <c r="R144" s="77"/>
      <c r="S144" s="113">
        <f>SUMIFS('Raw Data'!$U:$U, 'Raw Data'!$AN:$AN,"&lt;=" &amp;DATE(LEFT($AV$3, 4), MONTH("1 " &amp; S$6 &amp; " " &amp; LEFT($AV$3, 4)) + 1, 0 ), 'Raw Data'!$AN:$AN,"&gt;" &amp;DATE(LEFT($AV$3, 4), MONTH("1 " &amp; S$6 &amp; " " &amp; LEFT($AV$3, 4)), 0 ), 'Raw Data'!$J:$J, $A136, 'Raw Data'!$O:$O,""&amp;'Raw Data'!$B$1,'Raw Data'!$D:$D,"&lt;&gt;*ithdr*",'Raw Data'!$D:$D,"&lt;&gt;*ancel*",'Raw Data'!$P:$P,"--")
+
SUMIFS('Raw Data'!$U:$U, 'Raw Data'!$AN:$AN,"&lt;=" &amp;DATE(LEFT($AV$3, 4), MONTH("1 " &amp; S$6 &amp; " " &amp; LEFT($AV$3, 4)) + 1, 0 ), 'Raw Data'!$AN:$AN,"&gt;" &amp;DATE(LEFT($AV$3, 4), MONTH("1 " &amp; S$6 &amp; " " &amp; LEFT($AV$3, 4)), 0 ), 'Raw Data'!$J:$J, $A136, 'Raw Data'!$P:$P,""&amp;'Raw Data'!$B$1,'Raw Data'!$D:$D,"&lt;&gt;*ithdr*",'Raw Data'!$D:$D,"&lt;&gt;*ancel*")</f>
        <v>0</v>
      </c>
      <c r="T144" s="73"/>
      <c r="U144" s="73"/>
      <c r="V144" s="77"/>
      <c r="W144" s="113">
        <f>SUMIFS('Raw Data'!$U:$U, 'Raw Data'!$AN:$AN,"&lt;=" &amp;DATE(LEFT($AV$3, 4), MONTH("1 " &amp; W$6 &amp; " " &amp; LEFT($AV$3, 4)) + 1, 0 ), 'Raw Data'!$AN:$AN,"&gt;" &amp;DATE(LEFT($AV$3, 4), MONTH("1 " &amp; W$6 &amp; " " &amp; LEFT($AV$3, 4)), 0 ), 'Raw Data'!$J:$J, $A136, 'Raw Data'!$O:$O,""&amp;'Raw Data'!$B$1,'Raw Data'!$D:$D,"&lt;&gt;*ithdr*",'Raw Data'!$D:$D,"&lt;&gt;*ancel*",'Raw Data'!$P:$P,"--")
+
SUMIFS('Raw Data'!$U:$U, 'Raw Data'!$AN:$AN,"&lt;=" &amp;DATE(LEFT($AV$3, 4), MONTH("1 " &amp; W$6 &amp; " " &amp; LEFT($AV$3, 4)) + 1, 0 ), 'Raw Data'!$AN:$AN,"&gt;" &amp;DATE(LEFT($AV$3, 4), MONTH("1 " &amp; W$6 &amp; " " &amp; LEFT($AV$3, 4)), 0 ), 'Raw Data'!$J:$J, $A136, 'Raw Data'!$P:$P,""&amp;'Raw Data'!$B$1,'Raw Data'!$D:$D,"&lt;&gt;*ithdr*",'Raw Data'!$D:$D,"&lt;&gt;*ancel*")</f>
        <v>0</v>
      </c>
      <c r="X144" s="73"/>
      <c r="Y144" s="73"/>
      <c r="Z144" s="77"/>
      <c r="AA144" s="113">
        <f>SUMIFS('Raw Data'!$U:$U, 'Raw Data'!$AN:$AN,"&lt;=" &amp;DATE(LEFT($AV$3, 4), MONTH("1 " &amp; AA$6 &amp; " " &amp; LEFT($AV$3, 4)) + 1, 0 ), 'Raw Data'!$AN:$AN,"&gt;" &amp;DATE(LEFT($AV$3, 4), MONTH("1 " &amp; AA$6 &amp; " " &amp; LEFT($AV$3, 4)), 0 ), 'Raw Data'!$J:$J, $A136, 'Raw Data'!$O:$O,""&amp;'Raw Data'!$B$1,'Raw Data'!$D:$D,"&lt;&gt;*ithdr*",'Raw Data'!$D:$D,"&lt;&gt;*ancel*",'Raw Data'!$P:$P,"--")
+
SUMIFS('Raw Data'!$U:$U, 'Raw Data'!$AN:$AN,"&lt;=" &amp;DATE(LEFT($AV$3, 4), MONTH("1 " &amp; AA$6 &amp; " " &amp; LEFT($AV$3, 4)) + 1, 0 ), 'Raw Data'!$AN:$AN,"&gt;" &amp;DATE(LEFT($AV$3, 4), MONTH("1 " &amp; AA$6 &amp; " " &amp; LEFT($AV$3, 4)), 0 ), 'Raw Data'!$J:$J, $A136, 'Raw Data'!$P:$P,""&amp;'Raw Data'!$B$1,'Raw Data'!$D:$D,"&lt;&gt;*ithdr*",'Raw Data'!$D:$D,"&lt;&gt;*ancel*")</f>
        <v>0</v>
      </c>
      <c r="AB144" s="73"/>
      <c r="AC144" s="73"/>
      <c r="AD144" s="77"/>
      <c r="AE144" s="113">
        <f>SUMIFS('Raw Data'!$U:$U, 'Raw Data'!$AN:$AN,"&lt;=" &amp;DATE(LEFT($AV$3, 4), MONTH("1 " &amp; AE$6 &amp; " " &amp; LEFT($AV$3, 4)) + 1, 0 ), 'Raw Data'!$AN:$AN,"&gt;" &amp;DATE(LEFT($AV$3, 4), MONTH("1 " &amp; AE$6 &amp; " " &amp; LEFT($AV$3, 4)), 0 ), 'Raw Data'!$J:$J, $A136, 'Raw Data'!$O:$O,""&amp;'Raw Data'!$B$1,'Raw Data'!$D:$D,"&lt;&gt;*ithdr*",'Raw Data'!$D:$D,"&lt;&gt;*ancel*",'Raw Data'!$P:$P,"--")
+
SUMIFS('Raw Data'!$U:$U, 'Raw Data'!$AN:$AN,"&lt;=" &amp;DATE(LEFT($AV$3, 4), MONTH("1 " &amp; AE$6 &amp; " " &amp; LEFT($AV$3, 4)) + 1, 0 ), 'Raw Data'!$AN:$AN,"&gt;" &amp;DATE(LEFT($AV$3, 4), MONTH("1 " &amp; AE$6 &amp; " " &amp; LEFT($AV$3, 4)), 0 ), 'Raw Data'!$J:$J, $A136, 'Raw Data'!$P:$P,""&amp;'Raw Data'!$B$1,'Raw Data'!$D:$D,"&lt;&gt;*ithdr*",'Raw Data'!$D:$D,"&lt;&gt;*ancel*")</f>
        <v>0</v>
      </c>
      <c r="AF144" s="73"/>
      <c r="AG144" s="73"/>
      <c r="AH144" s="77"/>
      <c r="AI144" s="113">
        <f>SUMIFS('Raw Data'!$U:$U, 'Raw Data'!$AN:$AN,"&lt;=" &amp;DATE(LEFT($AV$3, 4), MONTH("1 " &amp; AI$6 &amp; " " &amp; LEFT($AV$3, 4)) + 1, 0 ), 'Raw Data'!$AN:$AN,"&gt;" &amp;DATE(LEFT($AV$3, 4), MONTH("1 " &amp; AI$6 &amp; " " &amp; LEFT($AV$3, 4)), 0 ), 'Raw Data'!$J:$J, $A136, 'Raw Data'!$O:$O,""&amp;'Raw Data'!$B$1,'Raw Data'!$D:$D,"&lt;&gt;*ithdr*",'Raw Data'!$D:$D,"&lt;&gt;*ancel*",'Raw Data'!$P:$P,"--")
+
SUMIFS('Raw Data'!$U:$U, 'Raw Data'!$AN:$AN,"&lt;=" &amp;DATE(LEFT($AV$3, 4), MONTH("1 " &amp; AI$6 &amp; " " &amp; LEFT($AV$3, 4)) + 1, 0 ), 'Raw Data'!$AN:$AN,"&gt;" &amp;DATE(LEFT($AV$3, 4), MONTH("1 " &amp; AI$6 &amp; " " &amp; LEFT($AV$3, 4)), 0 ), 'Raw Data'!$J:$J, $A136, 'Raw Data'!$P:$P,""&amp;'Raw Data'!$B$1,'Raw Data'!$D:$D,"&lt;&gt;*ithdr*",'Raw Data'!$D:$D,"&lt;&gt;*ancel*")</f>
        <v>0</v>
      </c>
      <c r="AJ144" s="73"/>
      <c r="AK144" s="73"/>
      <c r="AL144" s="77"/>
      <c r="AM144" s="113">
        <f>SUMIFS('Raw Data'!$U:$U, 'Raw Data'!$AN:$AN,"&lt;=" &amp;DATE(LEFT($AV$3, 4), MONTH("1 " &amp; AM$6 &amp; " " &amp; LEFT($AV$3, 4)) + 1, 0 ), 'Raw Data'!$AN:$AN,"&gt;" &amp;DATE(LEFT($AV$3, 4), MONTH("1 " &amp; AM$6 &amp; " " &amp; LEFT($AV$3, 4)), 0 ), 'Raw Data'!$J:$J, $A136, 'Raw Data'!$O:$O,""&amp;'Raw Data'!$B$1,'Raw Data'!$D:$D,"&lt;&gt;*ithdr*",'Raw Data'!$D:$D,"&lt;&gt;*ancel*",'Raw Data'!$P:$P,"--")
+
SUMIFS('Raw Data'!$U:$U, 'Raw Data'!$AN:$AN,"&lt;=" &amp;DATE(LEFT($AV$3, 4), MONTH("1 " &amp; AM$6 &amp; " " &amp; LEFT($AV$3, 4)) + 1, 0 ), 'Raw Data'!$AN:$AN,"&gt;" &amp;DATE(LEFT($AV$3, 4), MONTH("1 " &amp; AM$6 &amp; " " &amp; LEFT($AV$3, 4)), 0 ), 'Raw Data'!$J:$J, $A136, 'Raw Data'!$P:$P,""&amp;'Raw Data'!$B$1,'Raw Data'!$D:$D,"&lt;&gt;*ithdr*",'Raw Data'!$D:$D,"&lt;&gt;*ancel*")</f>
        <v>0</v>
      </c>
      <c r="AN144" s="73"/>
      <c r="AO144" s="73"/>
      <c r="AP144" s="77"/>
      <c r="AQ144" s="113">
        <f>SUMIFS('Raw Data'!$U:$U, 'Raw Data'!$AN:$AN,"&lt;=" &amp;DATE(LEFT($AV$3, 4), MONTH("1 " &amp; AQ$6 &amp; " " &amp; LEFT($AV$3, 4)) + 1, 0 ), 'Raw Data'!$AN:$AN,"&gt;" &amp;DATE(LEFT($AV$3, 4), MONTH("1 " &amp; AQ$6 &amp; " " &amp; LEFT($AV$3, 4)), 0 ), 'Raw Data'!$J:$J, $A136, 'Raw Data'!$O:$O,""&amp;'Raw Data'!$B$1,'Raw Data'!$D:$D,"&lt;&gt;*ithdr*",'Raw Data'!$D:$D,"&lt;&gt;*ancel*",'Raw Data'!$P:$P,"--")
+
SUMIFS('Raw Data'!$U:$U, 'Raw Data'!$AN:$AN,"&lt;=" &amp;DATE(LEFT($AV$3, 4), MONTH("1 " &amp; AQ$6 &amp; " " &amp; LEFT($AV$3, 4)) + 1, 0 ), 'Raw Data'!$AN:$AN,"&gt;" &amp;DATE(LEFT($AV$3, 4), MONTH("1 " &amp; AQ$6 &amp; " " &amp; LEFT($AV$3, 4)), 0 ), 'Raw Data'!$J:$J, $A136, 'Raw Data'!$P:$P,""&amp;'Raw Data'!$B$1,'Raw Data'!$D:$D,"&lt;&gt;*ithdr*",'Raw Data'!$D:$D,"&lt;&gt;*ancel*")</f>
        <v>0</v>
      </c>
      <c r="AR144" s="73"/>
      <c r="AS144" s="73"/>
      <c r="AT144" s="77"/>
      <c r="AU144" s="113">
        <f>SUMIFS('Raw Data'!$U:$U, 'Raw Data'!$AN:$AN,"&lt;=" &amp;DATE(MID($AV$3, 15, 4), MONTH("1 " &amp; AU$6 &amp; " " &amp; MID($AV$3, 15, 4)) + 1, 0 ), 'Raw Data'!$AN:$AN,"&gt;" &amp;DATE(MID($AV$3, 15, 4), MONTH("1 " &amp; AU$6 &amp; " " &amp; MID($AV$3, 15, 4)), 0 ), 'Raw Data'!$J:$J, $A136, 'Raw Data'!$O:$O,""&amp;'Raw Data'!$B$1,'Raw Data'!$D:$D,"&lt;&gt;*ithdr*",'Raw Data'!$D:$D,"&lt;&gt;*ancel*",'Raw Data'!$P:$P,"--")
+
SUMIFS('Raw Data'!$U:$U, 'Raw Data'!$AN:$AN,"&lt;=" &amp;DATE(MID($AV$3, 15, 4), MONTH("1 " &amp; AU$6 &amp; " " &amp; MID($AV$3, 15, 4)) + 1, 0 ), 'Raw Data'!$AN:$AN,"&gt;" &amp;DATE(MID($AV$3, 15, 4), MONTH("1 " &amp; AU$6 &amp; " " &amp; MID($AV$3, 15, 4)), 0 ), 'Raw Data'!$J:$J, $A136, 'Raw Data'!$P:$P,""&amp;'Raw Data'!$B$1,'Raw Data'!$D:$D,"&lt;&gt;*ithdr*",'Raw Data'!$D:$D,"&lt;&gt;*ancel*")</f>
        <v>0</v>
      </c>
      <c r="AV144" s="73"/>
      <c r="AW144" s="73"/>
      <c r="AX144" s="77"/>
      <c r="AY144" s="113">
        <f>SUMIFS('Raw Data'!$U:$U, 'Raw Data'!$AN:$AN,"&lt;=" &amp;DATE(MID($AV$3, 15, 4), MONTH("1 " &amp; AY$6 &amp; " " &amp; MID($AV$3, 15, 4)) + 1, 0 ), 'Raw Data'!$AN:$AN,"&gt;" &amp;DATE(MID($AV$3, 15, 4), MONTH("1 " &amp; AY$6 &amp; " " &amp; MID($AV$3, 15, 4)), 0 ), 'Raw Data'!$J:$J, $A136, 'Raw Data'!$O:$O,""&amp;'Raw Data'!$B$1,'Raw Data'!$D:$D,"&lt;&gt;*ithdr*",'Raw Data'!$D:$D,"&lt;&gt;*ancel*",'Raw Data'!$P:$P,"--")
+
SUMIFS('Raw Data'!$U:$U, 'Raw Data'!$AN:$AN,"&lt;=" &amp;DATE(MID($AV$3, 15, 4), MONTH("1 " &amp; AY$6 &amp; " " &amp; MID($AV$3, 15, 4)) + 1, 0 ), 'Raw Data'!$AN:$AN,"&gt;" &amp;DATE(MID($AV$3, 15, 4), MONTH("1 " &amp; AY$6 &amp; " " &amp; MID($AV$3, 15, 4)), 0 ), 'Raw Data'!$J:$J, $A136, 'Raw Data'!$P:$P,""&amp;'Raw Data'!$B$1,'Raw Data'!$D:$D,"&lt;&gt;*ithdr*",'Raw Data'!$D:$D,"&lt;&gt;*ancel*")</f>
        <v>0</v>
      </c>
      <c r="AZ144" s="73"/>
      <c r="BA144" s="73"/>
      <c r="BB144" s="77"/>
      <c r="BC144" s="113">
        <f>SUMIFS('Raw Data'!$U:$U, 'Raw Data'!$AN:$AN,"&lt;=" &amp;DATE(MID($AV$3, 15, 4), MONTH("1 " &amp; BC$6 &amp; " " &amp; MID($AV$3, 15, 4)) + 1, 0 ), 'Raw Data'!$AN:$AN,"&gt;" &amp;DATE(MID($AV$3, 15, 4), MONTH("1 " &amp; BC$6 &amp; " " &amp; MID($AV$3, 15, 4)), 0 ), 'Raw Data'!$J:$J, $A136, 'Raw Data'!$O:$O,""&amp;'Raw Data'!$B$1,'Raw Data'!$D:$D,"&lt;&gt;*ithdr*",'Raw Data'!$D:$D,"&lt;&gt;*ancel*",'Raw Data'!$P:$P,"--")
+
SUMIFS('Raw Data'!$U:$U, 'Raw Data'!$AN:$AN,"&lt;=" &amp;DATE(MID($AV$3, 15, 4), MONTH("1 " &amp; BC$6 &amp; " " &amp; MID($AV$3, 15, 4)) + 1, 0 ), 'Raw Data'!$AN:$AN,"&gt;" &amp;DATE(MID($AV$3, 15, 4), MONTH("1 " &amp; BC$6 &amp; " " &amp; MID($AV$3, 15, 4)), 0 ), 'Raw Data'!$J:$J, $A136, 'Raw Data'!$P:$P,""&amp;'Raw Data'!$B$1,'Raw Data'!$D:$D,"&lt;&gt;*ithdr*",'Raw Data'!$D:$D,"&lt;&gt;*ancel*")</f>
        <v>0</v>
      </c>
      <c r="BD144" s="73"/>
      <c r="BE144" s="73"/>
      <c r="BF144" s="77"/>
    </row>
    <row r="145" ht="12.75" customHeight="1">
      <c r="A145" s="75" t="s">
        <v>168</v>
      </c>
      <c r="B145" s="73"/>
      <c r="C145" s="73"/>
      <c r="D145" s="73"/>
      <c r="E145" s="73"/>
      <c r="F145" s="73"/>
      <c r="G145" s="73"/>
      <c r="H145" s="73"/>
      <c r="I145" s="73"/>
      <c r="J145" s="77"/>
      <c r="K145" s="113">
        <f>SUMIFS('Raw Data'!$Y:$Y, 'Raw Data'!$AN:$AN,"&lt;=" &amp;DATE(LEFT($AV$3, 4), MONTH("1 " &amp; K$6 &amp; " " &amp; LEFT($AV$3, 4)) + 1, 0 ), 'Raw Data'!$AN:$AN,"&gt;" &amp;DATE(LEFT($AV$3, 4), MONTH("1 " &amp; K$6 &amp; " " &amp; LEFT($AV$3, 4)), 0 ), 'Raw Data'!$J:$J, $A136, 'Raw Data'!$O:$O,""&amp;'Raw Data'!$B$1,'Raw Data'!$D:$D,"&lt;&gt;*ithdr*",'Raw Data'!$D:$D,"&lt;&gt;*ancel*",'Raw Data'!$P:$P,"--")
+
SUMIFS('Raw Data'!$Y:$Y, 'Raw Data'!$AN:$AN,"&lt;=" &amp;DATE(LEFT($AV$3, 4), MONTH("1 " &amp; K$6 &amp; " " &amp; LEFT($AV$3, 4)) + 1, 0 ), 'Raw Data'!$AN:$AN,"&gt;" &amp;DATE(LEFT($AV$3, 4), MONTH("1 " &amp; K$6 &amp; " " &amp; LEFT($AV$3, 4)), 0 ), 'Raw Data'!$J:$J, $A136, 'Raw Data'!$P:$P,""&amp;'Raw Data'!$B$1,'Raw Data'!$D:$D,"&lt;&gt;*ithdr*",'Raw Data'!$D:$D,"&lt;&gt;*ancel*")</f>
        <v>0</v>
      </c>
      <c r="L145" s="73"/>
      <c r="M145" s="73"/>
      <c r="N145" s="77"/>
      <c r="O145" s="113">
        <f>SUMIFS('Raw Data'!$Y:$Y, 'Raw Data'!$AN:$AN,"&lt;=" &amp;DATE(LEFT($AV$3, 4), MONTH("1 " &amp; O$6 &amp; " " &amp; LEFT($AV$3, 4)) + 1, 0 ), 'Raw Data'!$AN:$AN,"&gt;" &amp;DATE(LEFT($AV$3, 4), MONTH("1 " &amp; O$6 &amp; " " &amp; LEFT($AV$3, 4)), 0 ), 'Raw Data'!$J:$J, $A136, 'Raw Data'!$O:$O,""&amp;'Raw Data'!$B$1,'Raw Data'!$D:$D,"&lt;&gt;*ithdr*",'Raw Data'!$D:$D,"&lt;&gt;*ancel*",'Raw Data'!$P:$P,"--")
+
SUMIFS('Raw Data'!$Y:$Y, 'Raw Data'!$AN:$AN,"&lt;=" &amp;DATE(LEFT($AV$3, 4), MONTH("1 " &amp; O$6 &amp; " " &amp; LEFT($AV$3, 4)) + 1, 0 ), 'Raw Data'!$AN:$AN,"&gt;" &amp;DATE(LEFT($AV$3, 4), MONTH("1 " &amp; O$6 &amp; " " &amp; LEFT($AV$3, 4)), 0 ), 'Raw Data'!$J:$J, $A136, 'Raw Data'!$P:$P,""&amp;'Raw Data'!$B$1,'Raw Data'!$D:$D,"&lt;&gt;*ithdr*",'Raw Data'!$D:$D,"&lt;&gt;*ancel*")</f>
        <v>0</v>
      </c>
      <c r="P145" s="73"/>
      <c r="Q145" s="73"/>
      <c r="R145" s="77"/>
      <c r="S145" s="113">
        <f>SUMIFS('Raw Data'!$Y:$Y, 'Raw Data'!$AN:$AN,"&lt;=" &amp;DATE(LEFT($AV$3, 4), MONTH("1 " &amp; S$6 &amp; " " &amp; LEFT($AV$3, 4)) + 1, 0 ), 'Raw Data'!$AN:$AN,"&gt;" &amp;DATE(LEFT($AV$3, 4), MONTH("1 " &amp; S$6 &amp; " " &amp; LEFT($AV$3, 4)), 0 ), 'Raw Data'!$J:$J, $A136, 'Raw Data'!$O:$O,""&amp;'Raw Data'!$B$1,'Raw Data'!$D:$D,"&lt;&gt;*ithdr*",'Raw Data'!$D:$D,"&lt;&gt;*ancel*",'Raw Data'!$P:$P,"--")
+
SUMIFS('Raw Data'!$Y:$Y, 'Raw Data'!$AN:$AN,"&lt;=" &amp;DATE(LEFT($AV$3, 4), MONTH("1 " &amp; S$6 &amp; " " &amp; LEFT($AV$3, 4)) + 1, 0 ), 'Raw Data'!$AN:$AN,"&gt;" &amp;DATE(LEFT($AV$3, 4), MONTH("1 " &amp; S$6 &amp; " " &amp; LEFT($AV$3, 4)), 0 ), 'Raw Data'!$J:$J, $A136, 'Raw Data'!$P:$P,""&amp;'Raw Data'!$B$1,'Raw Data'!$D:$D,"&lt;&gt;*ithdr*",'Raw Data'!$D:$D,"&lt;&gt;*ancel*")</f>
        <v>0</v>
      </c>
      <c r="T145" s="73"/>
      <c r="U145" s="73"/>
      <c r="V145" s="77"/>
      <c r="W145" s="113">
        <f>SUMIFS('Raw Data'!$Y:$Y, 'Raw Data'!$AN:$AN,"&lt;=" &amp;DATE(LEFT($AV$3, 4), MONTH("1 " &amp; W$6 &amp; " " &amp; LEFT($AV$3, 4)) + 1, 0 ), 'Raw Data'!$AN:$AN,"&gt;" &amp;DATE(LEFT($AV$3, 4), MONTH("1 " &amp; W$6 &amp; " " &amp; LEFT($AV$3, 4)), 0 ), 'Raw Data'!$J:$J, $A136, 'Raw Data'!$O:$O,""&amp;'Raw Data'!$B$1,'Raw Data'!$D:$D,"&lt;&gt;*ithdr*",'Raw Data'!$D:$D,"&lt;&gt;*ancel*",'Raw Data'!$P:$P,"--")
+
SUMIFS('Raw Data'!$Y:$Y, 'Raw Data'!$AN:$AN,"&lt;=" &amp;DATE(LEFT($AV$3, 4), MONTH("1 " &amp; W$6 &amp; " " &amp; LEFT($AV$3, 4)) + 1, 0 ), 'Raw Data'!$AN:$AN,"&gt;" &amp;DATE(LEFT($AV$3, 4), MONTH("1 " &amp; W$6 &amp; " " &amp; LEFT($AV$3, 4)), 0 ), 'Raw Data'!$J:$J, $A136, 'Raw Data'!$P:$P,""&amp;'Raw Data'!$B$1,'Raw Data'!$D:$D,"&lt;&gt;*ithdr*",'Raw Data'!$D:$D,"&lt;&gt;*ancel*")</f>
        <v>0</v>
      </c>
      <c r="X145" s="73"/>
      <c r="Y145" s="73"/>
      <c r="Z145" s="77"/>
      <c r="AA145" s="113">
        <f>SUMIFS('Raw Data'!$Y:$Y, 'Raw Data'!$AN:$AN,"&lt;=" &amp;DATE(LEFT($AV$3, 4), MONTH("1 " &amp; AA$6 &amp; " " &amp; LEFT($AV$3, 4)) + 1, 0 ), 'Raw Data'!$AN:$AN,"&gt;" &amp;DATE(LEFT($AV$3, 4), MONTH("1 " &amp; AA$6 &amp; " " &amp; LEFT($AV$3, 4)), 0 ), 'Raw Data'!$J:$J, $A136, 'Raw Data'!$O:$O,""&amp;'Raw Data'!$B$1,'Raw Data'!$D:$D,"&lt;&gt;*ithdr*",'Raw Data'!$D:$D,"&lt;&gt;*ancel*",'Raw Data'!$P:$P,"--")
+
SUMIFS('Raw Data'!$Y:$Y, 'Raw Data'!$AN:$AN,"&lt;=" &amp;DATE(LEFT($AV$3, 4), MONTH("1 " &amp; AA$6 &amp; " " &amp; LEFT($AV$3, 4)) + 1, 0 ), 'Raw Data'!$AN:$AN,"&gt;" &amp;DATE(LEFT($AV$3, 4), MONTH("1 " &amp; AA$6 &amp; " " &amp; LEFT($AV$3, 4)), 0 ), 'Raw Data'!$J:$J, $A136, 'Raw Data'!$P:$P,""&amp;'Raw Data'!$B$1,'Raw Data'!$D:$D,"&lt;&gt;*ithdr*",'Raw Data'!$D:$D,"&lt;&gt;*ancel*")</f>
        <v>0</v>
      </c>
      <c r="AB145" s="73"/>
      <c r="AC145" s="73"/>
      <c r="AD145" s="77"/>
      <c r="AE145" s="113">
        <f>SUMIFS('Raw Data'!$Y:$Y, 'Raw Data'!$AN:$AN,"&lt;=" &amp;DATE(LEFT($AV$3, 4), MONTH("1 " &amp; AE$6 &amp; " " &amp; LEFT($AV$3, 4)) + 1, 0 ), 'Raw Data'!$AN:$AN,"&gt;" &amp;DATE(LEFT($AV$3, 4), MONTH("1 " &amp; AE$6 &amp; " " &amp; LEFT($AV$3, 4)), 0 ), 'Raw Data'!$J:$J, $A136, 'Raw Data'!$O:$O,""&amp;'Raw Data'!$B$1,'Raw Data'!$D:$D,"&lt;&gt;*ithdr*",'Raw Data'!$D:$D,"&lt;&gt;*ancel*",'Raw Data'!$P:$P,"--")
+
SUMIFS('Raw Data'!$Y:$Y, 'Raw Data'!$AN:$AN,"&lt;=" &amp;DATE(LEFT($AV$3, 4), MONTH("1 " &amp; AE$6 &amp; " " &amp; LEFT($AV$3, 4)) + 1, 0 ), 'Raw Data'!$AN:$AN,"&gt;" &amp;DATE(LEFT($AV$3, 4), MONTH("1 " &amp; AE$6 &amp; " " &amp; LEFT($AV$3, 4)), 0 ), 'Raw Data'!$J:$J, $A136, 'Raw Data'!$P:$P,""&amp;'Raw Data'!$B$1,'Raw Data'!$D:$D,"&lt;&gt;*ithdr*",'Raw Data'!$D:$D,"&lt;&gt;*ancel*")</f>
        <v>0</v>
      </c>
      <c r="AF145" s="73"/>
      <c r="AG145" s="73"/>
      <c r="AH145" s="77"/>
      <c r="AI145" s="113">
        <f>SUMIFS('Raw Data'!$Y:$Y, 'Raw Data'!$AN:$AN,"&lt;=" &amp;DATE(LEFT($AV$3, 4), MONTH("1 " &amp; AI$6 &amp; " " &amp; LEFT($AV$3, 4)) + 1, 0 ), 'Raw Data'!$AN:$AN,"&gt;" &amp;DATE(LEFT($AV$3, 4), MONTH("1 " &amp; AI$6 &amp; " " &amp; LEFT($AV$3, 4)), 0 ), 'Raw Data'!$J:$J, $A136, 'Raw Data'!$O:$O,""&amp;'Raw Data'!$B$1,'Raw Data'!$D:$D,"&lt;&gt;*ithdr*",'Raw Data'!$D:$D,"&lt;&gt;*ancel*",'Raw Data'!$P:$P,"--")
+
SUMIFS('Raw Data'!$Y:$Y, 'Raw Data'!$AN:$AN,"&lt;=" &amp;DATE(LEFT($AV$3, 4), MONTH("1 " &amp; AI$6 &amp; " " &amp; LEFT($AV$3, 4)) + 1, 0 ), 'Raw Data'!$AN:$AN,"&gt;" &amp;DATE(LEFT($AV$3, 4), MONTH("1 " &amp; AI$6 &amp; " " &amp; LEFT($AV$3, 4)), 0 ), 'Raw Data'!$J:$J, $A136, 'Raw Data'!$P:$P,""&amp;'Raw Data'!$B$1,'Raw Data'!$D:$D,"&lt;&gt;*ithdr*",'Raw Data'!$D:$D,"&lt;&gt;*ancel*")</f>
        <v>0</v>
      </c>
      <c r="AJ145" s="73"/>
      <c r="AK145" s="73"/>
      <c r="AL145" s="77"/>
      <c r="AM145" s="113">
        <f>SUMIFS('Raw Data'!$Y:$Y, 'Raw Data'!$AN:$AN,"&lt;=" &amp;DATE(LEFT($AV$3, 4), MONTH("1 " &amp; AM$6 &amp; " " &amp; LEFT($AV$3, 4)) + 1, 0 ), 'Raw Data'!$AN:$AN,"&gt;" &amp;DATE(LEFT($AV$3, 4), MONTH("1 " &amp; AM$6 &amp; " " &amp; LEFT($AV$3, 4)), 0 ), 'Raw Data'!$J:$J, $A136, 'Raw Data'!$O:$O,""&amp;'Raw Data'!$B$1,'Raw Data'!$D:$D,"&lt;&gt;*ithdr*",'Raw Data'!$D:$D,"&lt;&gt;*ancel*",'Raw Data'!$P:$P,"--")
+
SUMIFS('Raw Data'!$Y:$Y, 'Raw Data'!$AN:$AN,"&lt;=" &amp;DATE(LEFT($AV$3, 4), MONTH("1 " &amp; AM$6 &amp; " " &amp; LEFT($AV$3, 4)) + 1, 0 ), 'Raw Data'!$AN:$AN,"&gt;" &amp;DATE(LEFT($AV$3, 4), MONTH("1 " &amp; AM$6 &amp; " " &amp; LEFT($AV$3, 4)), 0 ), 'Raw Data'!$J:$J, $A136, 'Raw Data'!$P:$P,""&amp;'Raw Data'!$B$1,'Raw Data'!$D:$D,"&lt;&gt;*ithdr*",'Raw Data'!$D:$D,"&lt;&gt;*ancel*")</f>
        <v>0</v>
      </c>
      <c r="AN145" s="73"/>
      <c r="AO145" s="73"/>
      <c r="AP145" s="77"/>
      <c r="AQ145" s="113">
        <f>SUMIFS('Raw Data'!$Y:$Y, 'Raw Data'!$AN:$AN,"&lt;=" &amp;DATE(LEFT($AV$3, 4), MONTH("1 " &amp; AQ$6 &amp; " " &amp; LEFT($AV$3, 4)) + 1, 0 ), 'Raw Data'!$AN:$AN,"&gt;" &amp;DATE(LEFT($AV$3, 4), MONTH("1 " &amp; AQ$6 &amp; " " &amp; LEFT($AV$3, 4)), 0 ), 'Raw Data'!$J:$J, $A136, 'Raw Data'!$O:$O,""&amp;'Raw Data'!$B$1,'Raw Data'!$D:$D,"&lt;&gt;*ithdr*",'Raw Data'!$D:$D,"&lt;&gt;*ancel*",'Raw Data'!$P:$P,"--")
+
SUMIFS('Raw Data'!$Y:$Y, 'Raw Data'!$AN:$AN,"&lt;=" &amp;DATE(LEFT($AV$3, 4), MONTH("1 " &amp; AQ$6 &amp; " " &amp; LEFT($AV$3, 4)) + 1, 0 ), 'Raw Data'!$AN:$AN,"&gt;" &amp;DATE(LEFT($AV$3, 4), MONTH("1 " &amp; AQ$6 &amp; " " &amp; LEFT($AV$3, 4)), 0 ), 'Raw Data'!$J:$J, $A136, 'Raw Data'!$P:$P,""&amp;'Raw Data'!$B$1,'Raw Data'!$D:$D,"&lt;&gt;*ithdr*",'Raw Data'!$D:$D,"&lt;&gt;*ancel*")</f>
        <v>0</v>
      </c>
      <c r="AR145" s="73"/>
      <c r="AS145" s="73"/>
      <c r="AT145" s="77"/>
      <c r="AU145" s="113">
        <f>SUMIFS('Raw Data'!$Y:$Y, 'Raw Data'!$AN:$AN,"&lt;=" &amp;DATE(MID($AV$3, 15, 4), MONTH("1 " &amp; AU$6 &amp; " " &amp; MID($AV$3, 15, 4)) + 1, 0 ), 'Raw Data'!$AN:$AN,"&gt;" &amp;DATE(MID($AV$3, 15, 4), MONTH("1 " &amp; AU$6 &amp; " " &amp; MID($AV$3, 15, 4)), 0 ), 'Raw Data'!$J:$J, $A136, 'Raw Data'!$O:$O,""&amp;'Raw Data'!$B$1,'Raw Data'!$D:$D,"&lt;&gt;*ithdr*",'Raw Data'!$D:$D,"&lt;&gt;*ancel*",'Raw Data'!$P:$P,"--")
+
SUMIFS('Raw Data'!$Y:$Y, 'Raw Data'!$AN:$AN,"&lt;=" &amp;DATE(MID($AV$3, 15, 4), MONTH("1 " &amp; AU$6 &amp; " " &amp; MID($AV$3, 15, 4)) + 1, 0 ), 'Raw Data'!$AN:$AN,"&gt;" &amp;DATE(MID($AV$3, 15, 4), MONTH("1 " &amp; AU$6 &amp; " " &amp; MID($AV$3, 15, 4)), 0 ), 'Raw Data'!$J:$J, $A136, 'Raw Data'!$P:$P,""&amp;'Raw Data'!$B$1,'Raw Data'!$D:$D,"&lt;&gt;*ithdr*",'Raw Data'!$D:$D,"&lt;&gt;*ancel*")</f>
        <v>0</v>
      </c>
      <c r="AV145" s="73"/>
      <c r="AW145" s="73"/>
      <c r="AX145" s="77"/>
      <c r="AY145" s="113">
        <f>SUMIFS('Raw Data'!$Y:$Y, 'Raw Data'!$AN:$AN,"&lt;=" &amp;DATE(MID($AV$3, 15, 4), MONTH("1 " &amp; AY$6 &amp; " " &amp; MID($AV$3, 15, 4)) + 1, 0 ), 'Raw Data'!$AN:$AN,"&gt;" &amp;DATE(MID($AV$3, 15, 4), MONTH("1 " &amp; AY$6 &amp; " " &amp; MID($AV$3, 15, 4)), 0 ), 'Raw Data'!$J:$J, $A136, 'Raw Data'!$O:$O,""&amp;'Raw Data'!$B$1,'Raw Data'!$D:$D,"&lt;&gt;*ithdr*",'Raw Data'!$D:$D,"&lt;&gt;*ancel*",'Raw Data'!$P:$P,"--")
+
SUMIFS('Raw Data'!$Y:$Y, 'Raw Data'!$AN:$AN,"&lt;=" &amp;DATE(MID($AV$3, 15, 4), MONTH("1 " &amp; AY$6 &amp; " " &amp; MID($AV$3, 15, 4)) + 1, 0 ), 'Raw Data'!$AN:$AN,"&gt;" &amp;DATE(MID($AV$3, 15, 4), MONTH("1 " &amp; AY$6 &amp; " " &amp; MID($AV$3, 15, 4)), 0 ), 'Raw Data'!$J:$J, $A136, 'Raw Data'!$P:$P,""&amp;'Raw Data'!$B$1,'Raw Data'!$D:$D,"&lt;&gt;*ithdr*",'Raw Data'!$D:$D,"&lt;&gt;*ancel*")</f>
        <v>0</v>
      </c>
      <c r="AZ145" s="73"/>
      <c r="BA145" s="73"/>
      <c r="BB145" s="77"/>
      <c r="BC145" s="113">
        <f>SUMIFS('Raw Data'!$Y:$Y, 'Raw Data'!$AN:$AN,"&lt;=" &amp;DATE(MID($AV$3, 15, 4), MONTH("1 " &amp; BC$6 &amp; " " &amp; MID($AV$3, 15, 4)) + 1, 0 ), 'Raw Data'!$AN:$AN,"&gt;" &amp;DATE(MID($AV$3, 15, 4), MONTH("1 " &amp; BC$6 &amp; " " &amp; MID($AV$3, 15, 4)), 0 ), 'Raw Data'!$J:$J, $A136, 'Raw Data'!$O:$O,""&amp;'Raw Data'!$B$1,'Raw Data'!$D:$D,"&lt;&gt;*ithdr*",'Raw Data'!$D:$D,"&lt;&gt;*ancel*",'Raw Data'!$P:$P,"--")
+
SUMIFS('Raw Data'!$Y:$Y, 'Raw Data'!$AN:$AN,"&lt;=" &amp;DATE(MID($AV$3, 15, 4), MONTH("1 " &amp; BC$6 &amp; " " &amp; MID($AV$3, 15, 4)) + 1, 0 ), 'Raw Data'!$AN:$AN,"&gt;" &amp;DATE(MID($AV$3, 15, 4), MONTH("1 " &amp; BC$6 &amp; " " &amp; MID($AV$3, 15, 4)), 0 ), 'Raw Data'!$J:$J, $A136, 'Raw Data'!$P:$P,""&amp;'Raw Data'!$B$1,'Raw Data'!$D:$D,"&lt;&gt;*ithdr*",'Raw Data'!$D:$D,"&lt;&gt;*ancel*")</f>
        <v>0</v>
      </c>
      <c r="BD145" s="73"/>
      <c r="BE145" s="73"/>
      <c r="BF145" s="77"/>
    </row>
    <row r="146" ht="12.75" customHeight="1">
      <c r="A146" s="75" t="s">
        <v>169</v>
      </c>
      <c r="B146" s="73"/>
      <c r="C146" s="73"/>
      <c r="D146" s="73"/>
      <c r="E146" s="73"/>
      <c r="F146" s="73"/>
      <c r="G146" s="73"/>
      <c r="H146" s="73"/>
      <c r="I146" s="73"/>
      <c r="J146" s="77"/>
      <c r="K146" s="113">
        <f>SUMIFS('Raw Data'!$AA:$AA, 'Raw Data'!$AN:$AN,"&lt;=" &amp;DATE(LEFT($AV$3, 4), MONTH("1 " &amp; K$6 &amp; " " &amp; LEFT($AV$3, 4)) + 1, 0 ), 'Raw Data'!$AN:$AN,"&gt;" &amp;DATE(LEFT($AV$3, 4), MONTH("1 " &amp; K$6 &amp; " " &amp; LEFT($AV$3, 4)), 0 ), 'Raw Data'!$J:$J, $A136, 'Raw Data'!$O:$O,""&amp;'Raw Data'!$B$1,'Raw Data'!$D:$D,"&lt;&gt;*ithdr*",'Raw Data'!$D:$D,"&lt;&gt;*ancel*",'Raw Data'!$P:$P,"--")
+
SUMIFS('Raw Data'!$AA:$AA, 'Raw Data'!$AN:$AN,"&lt;=" &amp;DATE(LEFT($AV$3, 4), MONTH("1 " &amp; K$6 &amp; " " &amp; LEFT($AV$3, 4)) + 1, 0 ), 'Raw Data'!$AN:$AN,"&gt;" &amp;DATE(LEFT($AV$3, 4), MONTH("1 " &amp; K$6 &amp; " " &amp; LEFT($AV$3, 4)), 0 ), 'Raw Data'!$J:$J, $A136, 'Raw Data'!$P:$P,""&amp;'Raw Data'!$B$1,'Raw Data'!$D:$D,"&lt;&gt;*ithdr*",'Raw Data'!$D:$D,"&lt;&gt;*ancel*")
+
SUMIFS('Raw Data'!$X:$X, 'Raw Data'!$AN:$AN,"&lt;=" &amp;DATE(LEFT($AV$3, 4), MONTH("1 " &amp; K$6 &amp; " " &amp; LEFT($AV$3, 4)) + 1, 0 ), 'Raw Data'!$AN:$AN,"&gt;" &amp;DATE(LEFT($AV$3, 4), MONTH("1 " &amp; K$6 &amp; " " &amp; LEFT($AV$3, 4)), 0 ), 'Raw Data'!$J:$J, $A136, 'Raw Data'!$O:$O,""&amp;'Raw Data'!$B$1,'Raw Data'!$D:$D,"&lt;&gt;*ithdr*",'Raw Data'!$D:$D,"&lt;&gt;*ancel*",'Raw Data'!$P:$P,"--")
+
SUMIFS('Raw Data'!$X:$X, 'Raw Data'!$AN:$AN,"&lt;=" &amp;DATE(LEFT($AV$3, 4), MONTH("1 " &amp; K$6 &amp; " " &amp; LEFT($AV$3, 4)) + 1, 0 ), 'Raw Data'!$AN:$AN,"&gt;" &amp;DATE(LEFT($AV$3, 4), MONTH("1 " &amp; K$6 &amp; " " &amp; LEFT($AV$3, 4)), 0 ), 'Raw Data'!$J:$J, $A136, 'Raw Data'!$P:$P,""&amp;'Raw Data'!$B$1,'Raw Data'!$D:$D,"&lt;&gt;*ithdr*",'Raw Data'!$D:$D,"&lt;&gt;*ancel*")
+
SUMIFS('Raw Data'!$V:$V, 'Raw Data'!$AN:$AN,"&lt;=" &amp;DATE(LEFT($AV$3, 4), MONTH("1 " &amp; K$6 &amp; " " &amp; LEFT($AV$3, 4)) + 1, 0 ), 'Raw Data'!$AN:$AN,"&gt;" &amp;DATE(LEFT($AV$3, 4), MONTH("1 " &amp; K$6 &amp; " " &amp; LEFT($AV$3, 4)), 0 ), 'Raw Data'!$J:$J, $A136, 'Raw Data'!$O:$O,""&amp;'Raw Data'!$B$1,'Raw Data'!$D:$D,"&lt;&gt;*ithdr*",'Raw Data'!$D:$D,"&lt;&gt;*ancel*",'Raw Data'!$P:$P,"--")
+
SUMIFS('Raw Data'!$V:$V, 'Raw Data'!$AN:$AN,"&lt;=" &amp;DATE(LEFT($AV$3, 4), MONTH("1 " &amp; K$6 &amp; " " &amp; LEFT($AV$3, 4)) + 1, 0 ), 'Raw Data'!$AN:$AN,"&gt;" &amp;DATE(LEFT($AV$3, 4), MONTH("1 " &amp; K$6 &amp; " " &amp; LEFT($AV$3, 4)), 0 ), 'Raw Data'!$J:$J, $A136, 'Raw Data'!$P:$P,""&amp;'Raw Data'!$B$1,'Raw Data'!$D:$D,"&lt;&gt;*ithdr*",'Raw Data'!$D:$D,"&lt;&gt;*ancel*")</f>
        <v>0</v>
      </c>
      <c r="L146" s="73"/>
      <c r="M146" s="73"/>
      <c r="N146" s="77"/>
      <c r="O146" s="113">
        <f>SUMIFS('Raw Data'!$AA:$AA, 'Raw Data'!$AN:$AN,"&lt;=" &amp;DATE(LEFT($AV$3, 4), MONTH("1 " &amp; O$6 &amp; " " &amp; LEFT($AV$3, 4)) + 1, 0 ), 'Raw Data'!$AN:$AN,"&gt;" &amp;DATE(LEFT($AV$3, 4), MONTH("1 " &amp; O$6 &amp; " " &amp; LEFT($AV$3, 4)), 0 ), 'Raw Data'!$J:$J, $A136, 'Raw Data'!$O:$O,""&amp;'Raw Data'!$B$1,'Raw Data'!$D:$D,"&lt;&gt;*ithdr*",'Raw Data'!$D:$D,"&lt;&gt;*ancel*",'Raw Data'!$P:$P,"--")
+
SUMIFS('Raw Data'!$AA:$AA, 'Raw Data'!$AN:$AN,"&lt;=" &amp;DATE(LEFT($AV$3, 4), MONTH("1 " &amp; O$6 &amp; " " &amp; LEFT($AV$3, 4)) + 1, 0 ), 'Raw Data'!$AN:$AN,"&gt;" &amp;DATE(LEFT($AV$3, 4), MONTH("1 " &amp; O$6 &amp; " " &amp; LEFT($AV$3, 4)), 0 ), 'Raw Data'!$J:$J, $A136, 'Raw Data'!$P:$P,""&amp;'Raw Data'!$B$1,'Raw Data'!$D:$D,"&lt;&gt;*ithdr*",'Raw Data'!$D:$D,"&lt;&gt;*ancel*")
+
SUMIFS('Raw Data'!$X:$X, 'Raw Data'!$AN:$AN,"&lt;=" &amp;DATE(LEFT($AV$3, 4), MONTH("1 " &amp; O$6 &amp; " " &amp; LEFT($AV$3, 4)) + 1, 0 ), 'Raw Data'!$AN:$AN,"&gt;" &amp;DATE(LEFT($AV$3, 4), MONTH("1 " &amp; O$6 &amp; " " &amp; LEFT($AV$3, 4)), 0 ), 'Raw Data'!$J:$J, $A136, 'Raw Data'!$O:$O,""&amp;'Raw Data'!$B$1,'Raw Data'!$D:$D,"&lt;&gt;*ithdr*",'Raw Data'!$D:$D,"&lt;&gt;*ancel*",'Raw Data'!$P:$P,"--")
+
SUMIFS('Raw Data'!$X:$X, 'Raw Data'!$AN:$AN,"&lt;=" &amp;DATE(LEFT($AV$3, 4), MONTH("1 " &amp; O$6 &amp; " " &amp; LEFT($AV$3, 4)) + 1, 0 ), 'Raw Data'!$AN:$AN,"&gt;" &amp;DATE(LEFT($AV$3, 4), MONTH("1 " &amp; O$6 &amp; " " &amp; LEFT($AV$3, 4)), 0 ), 'Raw Data'!$J:$J, $A136, 'Raw Data'!$P:$P,""&amp;'Raw Data'!$B$1,'Raw Data'!$D:$D,"&lt;&gt;*ithdr*",'Raw Data'!$D:$D,"&lt;&gt;*ancel*")
+
SUMIFS('Raw Data'!$V:$V, 'Raw Data'!$AN:$AN,"&lt;=" &amp;DATE(LEFT($AV$3, 4), MONTH("1 " &amp; O$6 &amp; " " &amp; LEFT($AV$3, 4)) + 1, 0 ), 'Raw Data'!$AN:$AN,"&gt;" &amp;DATE(LEFT($AV$3, 4), MONTH("1 " &amp; O$6 &amp; " " &amp; LEFT($AV$3, 4)), 0 ), 'Raw Data'!$J:$J, $A136, 'Raw Data'!$O:$O,""&amp;'Raw Data'!$B$1,'Raw Data'!$D:$D,"&lt;&gt;*ithdr*",'Raw Data'!$D:$D,"&lt;&gt;*ancel*",'Raw Data'!$P:$P,"--")
+
SUMIFS('Raw Data'!$V:$V, 'Raw Data'!$AN:$AN,"&lt;=" &amp;DATE(LEFT($AV$3, 4), MONTH("1 " &amp; O$6 &amp; " " &amp; LEFT($AV$3, 4)) + 1, 0 ), 'Raw Data'!$AN:$AN,"&gt;" &amp;DATE(LEFT($AV$3, 4), MONTH("1 " &amp; O$6 &amp; " " &amp; LEFT($AV$3, 4)), 0 ), 'Raw Data'!$J:$J, $A136, 'Raw Data'!$P:$P,""&amp;'Raw Data'!$B$1,'Raw Data'!$D:$D,"&lt;&gt;*ithdr*",'Raw Data'!$D:$D,"&lt;&gt;*ancel*")</f>
        <v>0</v>
      </c>
      <c r="P146" s="73"/>
      <c r="Q146" s="73"/>
      <c r="R146" s="77"/>
      <c r="S146" s="113">
        <f>SUMIFS('Raw Data'!$AA:$AA, 'Raw Data'!$AN:$AN,"&lt;=" &amp;DATE(LEFT($AV$3, 4), MONTH("1 " &amp; S$6 &amp; " " &amp; LEFT($AV$3, 4)) + 1, 0 ), 'Raw Data'!$AN:$AN,"&gt;" &amp;DATE(LEFT($AV$3, 4), MONTH("1 " &amp; S$6 &amp; " " &amp; LEFT($AV$3, 4)), 0 ), 'Raw Data'!$J:$J, $A136, 'Raw Data'!$O:$O,""&amp;'Raw Data'!$B$1,'Raw Data'!$D:$D,"&lt;&gt;*ithdr*",'Raw Data'!$D:$D,"&lt;&gt;*ancel*",'Raw Data'!$P:$P,"--")
+
SUMIFS('Raw Data'!$AA:$AA, 'Raw Data'!$AN:$AN,"&lt;=" &amp;DATE(LEFT($AV$3, 4), MONTH("1 " &amp; S$6 &amp; " " &amp; LEFT($AV$3, 4)) + 1, 0 ), 'Raw Data'!$AN:$AN,"&gt;" &amp;DATE(LEFT($AV$3, 4), MONTH("1 " &amp; S$6 &amp; " " &amp; LEFT($AV$3, 4)), 0 ), 'Raw Data'!$J:$J, $A136, 'Raw Data'!$P:$P,""&amp;'Raw Data'!$B$1,'Raw Data'!$D:$D,"&lt;&gt;*ithdr*",'Raw Data'!$D:$D,"&lt;&gt;*ancel*")
+
SUMIFS('Raw Data'!$X:$X, 'Raw Data'!$AN:$AN,"&lt;=" &amp;DATE(LEFT($AV$3, 4), MONTH("1 " &amp; S$6 &amp; " " &amp; LEFT($AV$3, 4)) + 1, 0 ), 'Raw Data'!$AN:$AN,"&gt;" &amp;DATE(LEFT($AV$3, 4), MONTH("1 " &amp; S$6 &amp; " " &amp; LEFT($AV$3, 4)), 0 ), 'Raw Data'!$J:$J, $A136, 'Raw Data'!$O:$O,""&amp;'Raw Data'!$B$1,'Raw Data'!$D:$D,"&lt;&gt;*ithdr*",'Raw Data'!$D:$D,"&lt;&gt;*ancel*",'Raw Data'!$P:$P,"--")
+
SUMIFS('Raw Data'!$X:$X, 'Raw Data'!$AN:$AN,"&lt;=" &amp;DATE(LEFT($AV$3, 4), MONTH("1 " &amp; S$6 &amp; " " &amp; LEFT($AV$3, 4)) + 1, 0 ), 'Raw Data'!$AN:$AN,"&gt;" &amp;DATE(LEFT($AV$3, 4), MONTH("1 " &amp; S$6 &amp; " " &amp; LEFT($AV$3, 4)), 0 ), 'Raw Data'!$J:$J, $A136, 'Raw Data'!$P:$P,""&amp;'Raw Data'!$B$1,'Raw Data'!$D:$D,"&lt;&gt;*ithdr*",'Raw Data'!$D:$D,"&lt;&gt;*ancel*")
+
SUMIFS('Raw Data'!$V:$V, 'Raw Data'!$AN:$AN,"&lt;=" &amp;DATE(LEFT($AV$3, 4), MONTH("1 " &amp; S$6 &amp; " " &amp; LEFT($AV$3, 4)) + 1, 0 ), 'Raw Data'!$AN:$AN,"&gt;" &amp;DATE(LEFT($AV$3, 4), MONTH("1 " &amp; S$6 &amp; " " &amp; LEFT($AV$3, 4)), 0 ), 'Raw Data'!$J:$J, $A136, 'Raw Data'!$O:$O,""&amp;'Raw Data'!$B$1,'Raw Data'!$D:$D,"&lt;&gt;*ithdr*",'Raw Data'!$D:$D,"&lt;&gt;*ancel*",'Raw Data'!$P:$P,"--")
+
SUMIFS('Raw Data'!$V:$V, 'Raw Data'!$AN:$AN,"&lt;=" &amp;DATE(LEFT($AV$3, 4), MONTH("1 " &amp; S$6 &amp; " " &amp; LEFT($AV$3, 4)) + 1, 0 ), 'Raw Data'!$AN:$AN,"&gt;" &amp;DATE(LEFT($AV$3, 4), MONTH("1 " &amp; S$6 &amp; " " &amp; LEFT($AV$3, 4)), 0 ), 'Raw Data'!$J:$J, $A136, 'Raw Data'!$P:$P,""&amp;'Raw Data'!$B$1,'Raw Data'!$D:$D,"&lt;&gt;*ithdr*",'Raw Data'!$D:$D,"&lt;&gt;*ancel*")</f>
        <v>0</v>
      </c>
      <c r="T146" s="73"/>
      <c r="U146" s="73"/>
      <c r="V146" s="77"/>
      <c r="W146" s="113">
        <f>SUMIFS('Raw Data'!$AA:$AA, 'Raw Data'!$AN:$AN,"&lt;=" &amp;DATE(LEFT($AV$3, 4), MONTH("1 " &amp; W$6 &amp; " " &amp; LEFT($AV$3, 4)) + 1, 0 ), 'Raw Data'!$AN:$AN,"&gt;" &amp;DATE(LEFT($AV$3, 4), MONTH("1 " &amp; W$6 &amp; " " &amp; LEFT($AV$3, 4)), 0 ), 'Raw Data'!$J:$J, $A136, 'Raw Data'!$O:$O,""&amp;'Raw Data'!$B$1,'Raw Data'!$D:$D,"&lt;&gt;*ithdr*",'Raw Data'!$D:$D,"&lt;&gt;*ancel*",'Raw Data'!$P:$P,"--")
+
SUMIFS('Raw Data'!$AA:$AA, 'Raw Data'!$AN:$AN,"&lt;=" &amp;DATE(LEFT($AV$3, 4), MONTH("1 " &amp; W$6 &amp; " " &amp; LEFT($AV$3, 4)) + 1, 0 ), 'Raw Data'!$AN:$AN,"&gt;" &amp;DATE(LEFT($AV$3, 4), MONTH("1 " &amp; W$6 &amp; " " &amp; LEFT($AV$3, 4)), 0 ), 'Raw Data'!$J:$J, $A136, 'Raw Data'!$P:$P,""&amp;'Raw Data'!$B$1,'Raw Data'!$D:$D,"&lt;&gt;*ithdr*",'Raw Data'!$D:$D,"&lt;&gt;*ancel*")
+
SUMIFS('Raw Data'!$X:$X, 'Raw Data'!$AN:$AN,"&lt;=" &amp;DATE(LEFT($AV$3, 4), MONTH("1 " &amp; W$6 &amp; " " &amp; LEFT($AV$3, 4)) + 1, 0 ), 'Raw Data'!$AN:$AN,"&gt;" &amp;DATE(LEFT($AV$3, 4), MONTH("1 " &amp; W$6 &amp; " " &amp; LEFT($AV$3, 4)), 0 ), 'Raw Data'!$J:$J, $A136, 'Raw Data'!$O:$O,""&amp;'Raw Data'!$B$1,'Raw Data'!$D:$D,"&lt;&gt;*ithdr*",'Raw Data'!$D:$D,"&lt;&gt;*ancel*",'Raw Data'!$P:$P,"--")
+
SUMIFS('Raw Data'!$X:$X, 'Raw Data'!$AN:$AN,"&lt;=" &amp;DATE(LEFT($AV$3, 4), MONTH("1 " &amp; W$6 &amp; " " &amp; LEFT($AV$3, 4)) + 1, 0 ), 'Raw Data'!$AN:$AN,"&gt;" &amp;DATE(LEFT($AV$3, 4), MONTH("1 " &amp; W$6 &amp; " " &amp; LEFT($AV$3, 4)), 0 ), 'Raw Data'!$J:$J, $A136, 'Raw Data'!$P:$P,""&amp;'Raw Data'!$B$1,'Raw Data'!$D:$D,"&lt;&gt;*ithdr*",'Raw Data'!$D:$D,"&lt;&gt;*ancel*")
+
SUMIFS('Raw Data'!$V:$V, 'Raw Data'!$AN:$AN,"&lt;=" &amp;DATE(LEFT($AV$3, 4), MONTH("1 " &amp; W$6 &amp; " " &amp; LEFT($AV$3, 4)) + 1, 0 ), 'Raw Data'!$AN:$AN,"&gt;" &amp;DATE(LEFT($AV$3, 4), MONTH("1 " &amp; W$6 &amp; " " &amp; LEFT($AV$3, 4)), 0 ), 'Raw Data'!$J:$J, $A136, 'Raw Data'!$O:$O,""&amp;'Raw Data'!$B$1,'Raw Data'!$D:$D,"&lt;&gt;*ithdr*",'Raw Data'!$D:$D,"&lt;&gt;*ancel*",'Raw Data'!$P:$P,"--")
+
SUMIFS('Raw Data'!$V:$V, 'Raw Data'!$AN:$AN,"&lt;=" &amp;DATE(LEFT($AV$3, 4), MONTH("1 " &amp; W$6 &amp; " " &amp; LEFT($AV$3, 4)) + 1, 0 ), 'Raw Data'!$AN:$AN,"&gt;" &amp;DATE(LEFT($AV$3, 4), MONTH("1 " &amp; W$6 &amp; " " &amp; LEFT($AV$3, 4)), 0 ), 'Raw Data'!$J:$J, $A136, 'Raw Data'!$P:$P,""&amp;'Raw Data'!$B$1,'Raw Data'!$D:$D,"&lt;&gt;*ithdr*",'Raw Data'!$D:$D,"&lt;&gt;*ancel*")</f>
        <v>0</v>
      </c>
      <c r="X146" s="73"/>
      <c r="Y146" s="73"/>
      <c r="Z146" s="77"/>
      <c r="AA146" s="113">
        <f>SUMIFS('Raw Data'!$AA:$AA, 'Raw Data'!$AN:$AN,"&lt;=" &amp;DATE(LEFT($AV$3, 4), MONTH("1 " &amp; AA$6 &amp; " " &amp; LEFT($AV$3, 4)) + 1, 0 ), 'Raw Data'!$AN:$AN,"&gt;" &amp;DATE(LEFT($AV$3, 4), MONTH("1 " &amp; AA$6 &amp; " " &amp; LEFT($AV$3, 4)), 0 ), 'Raw Data'!$J:$J, $A136, 'Raw Data'!$O:$O,""&amp;'Raw Data'!$B$1,'Raw Data'!$D:$D,"&lt;&gt;*ithdr*",'Raw Data'!$D:$D,"&lt;&gt;*ancel*",'Raw Data'!$P:$P,"--")
+
SUMIFS('Raw Data'!$AA:$AA, 'Raw Data'!$AN:$AN,"&lt;=" &amp;DATE(LEFT($AV$3, 4), MONTH("1 " &amp; AA$6 &amp; " " &amp; LEFT($AV$3, 4)) + 1, 0 ), 'Raw Data'!$AN:$AN,"&gt;" &amp;DATE(LEFT($AV$3, 4), MONTH("1 " &amp; AA$6 &amp; " " &amp; LEFT($AV$3, 4)), 0 ), 'Raw Data'!$J:$J, $A136, 'Raw Data'!$P:$P,""&amp;'Raw Data'!$B$1,'Raw Data'!$D:$D,"&lt;&gt;*ithdr*",'Raw Data'!$D:$D,"&lt;&gt;*ancel*")
+
SUMIFS('Raw Data'!$X:$X, 'Raw Data'!$AN:$AN,"&lt;=" &amp;DATE(LEFT($AV$3, 4), MONTH("1 " &amp; AA$6 &amp; " " &amp; LEFT($AV$3, 4)) + 1, 0 ), 'Raw Data'!$AN:$AN,"&gt;" &amp;DATE(LEFT($AV$3, 4), MONTH("1 " &amp; AA$6 &amp; " " &amp; LEFT($AV$3, 4)), 0 ), 'Raw Data'!$J:$J, $A136, 'Raw Data'!$O:$O,""&amp;'Raw Data'!$B$1,'Raw Data'!$D:$D,"&lt;&gt;*ithdr*",'Raw Data'!$D:$D,"&lt;&gt;*ancel*",'Raw Data'!$P:$P,"--")
+
SUMIFS('Raw Data'!$X:$X, 'Raw Data'!$AN:$AN,"&lt;=" &amp;DATE(LEFT($AV$3, 4), MONTH("1 " &amp; AA$6 &amp; " " &amp; LEFT($AV$3, 4)) + 1, 0 ), 'Raw Data'!$AN:$AN,"&gt;" &amp;DATE(LEFT($AV$3, 4), MONTH("1 " &amp; AA$6 &amp; " " &amp; LEFT($AV$3, 4)), 0 ), 'Raw Data'!$J:$J, $A136, 'Raw Data'!$P:$P,""&amp;'Raw Data'!$B$1,'Raw Data'!$D:$D,"&lt;&gt;*ithdr*",'Raw Data'!$D:$D,"&lt;&gt;*ancel*")
+
SUMIFS('Raw Data'!$V:$V, 'Raw Data'!$AN:$AN,"&lt;=" &amp;DATE(LEFT($AV$3, 4), MONTH("1 " &amp; AA$6 &amp; " " &amp; LEFT($AV$3, 4)) + 1, 0 ), 'Raw Data'!$AN:$AN,"&gt;" &amp;DATE(LEFT($AV$3, 4), MONTH("1 " &amp; AA$6 &amp; " " &amp; LEFT($AV$3, 4)), 0 ), 'Raw Data'!$J:$J, $A136, 'Raw Data'!$O:$O,""&amp;'Raw Data'!$B$1,'Raw Data'!$D:$D,"&lt;&gt;*ithdr*",'Raw Data'!$D:$D,"&lt;&gt;*ancel*",'Raw Data'!$P:$P,"--")
+
SUMIFS('Raw Data'!$V:$V, 'Raw Data'!$AN:$AN,"&lt;=" &amp;DATE(LEFT($AV$3, 4), MONTH("1 " &amp; AA$6 &amp; " " &amp; LEFT($AV$3, 4)) + 1, 0 ), 'Raw Data'!$AN:$AN,"&gt;" &amp;DATE(LEFT($AV$3, 4), MONTH("1 " &amp; AA$6 &amp; " " &amp; LEFT($AV$3, 4)), 0 ), 'Raw Data'!$J:$J, $A136, 'Raw Data'!$P:$P,""&amp;'Raw Data'!$B$1,'Raw Data'!$D:$D,"&lt;&gt;*ithdr*",'Raw Data'!$D:$D,"&lt;&gt;*ancel*")</f>
        <v>0</v>
      </c>
      <c r="AB146" s="73"/>
      <c r="AC146" s="73"/>
      <c r="AD146" s="77"/>
      <c r="AE146" s="113">
        <f>SUMIFS('Raw Data'!$AA:$AA, 'Raw Data'!$AN:$AN,"&lt;=" &amp;DATE(LEFT($AV$3, 4), MONTH("1 " &amp; AE$6 &amp; " " &amp; LEFT($AV$3, 4)) + 1, 0 ), 'Raw Data'!$AN:$AN,"&gt;" &amp;DATE(LEFT($AV$3, 4), MONTH("1 " &amp; AE$6 &amp; " " &amp; LEFT($AV$3, 4)), 0 ), 'Raw Data'!$J:$J, $A136, 'Raw Data'!$O:$O,""&amp;'Raw Data'!$B$1,'Raw Data'!$D:$D,"&lt;&gt;*ithdr*",'Raw Data'!$D:$D,"&lt;&gt;*ancel*",'Raw Data'!$P:$P,"--")
+
SUMIFS('Raw Data'!$AA:$AA, 'Raw Data'!$AN:$AN,"&lt;=" &amp;DATE(LEFT($AV$3, 4), MONTH("1 " &amp; AE$6 &amp; " " &amp; LEFT($AV$3, 4)) + 1, 0 ), 'Raw Data'!$AN:$AN,"&gt;" &amp;DATE(LEFT($AV$3, 4), MONTH("1 " &amp; AE$6 &amp; " " &amp; LEFT($AV$3, 4)), 0 ), 'Raw Data'!$J:$J, $A136, 'Raw Data'!$P:$P,""&amp;'Raw Data'!$B$1,'Raw Data'!$D:$D,"&lt;&gt;*ithdr*",'Raw Data'!$D:$D,"&lt;&gt;*ancel*")
+
SUMIFS('Raw Data'!$X:$X, 'Raw Data'!$AN:$AN,"&lt;=" &amp;DATE(LEFT($AV$3, 4), MONTH("1 " &amp; AE$6 &amp; " " &amp; LEFT($AV$3, 4)) + 1, 0 ), 'Raw Data'!$AN:$AN,"&gt;" &amp;DATE(LEFT($AV$3, 4), MONTH("1 " &amp; AE$6 &amp; " " &amp; LEFT($AV$3, 4)), 0 ), 'Raw Data'!$J:$J, $A136, 'Raw Data'!$O:$O,""&amp;'Raw Data'!$B$1,'Raw Data'!$D:$D,"&lt;&gt;*ithdr*",'Raw Data'!$D:$D,"&lt;&gt;*ancel*",'Raw Data'!$P:$P,"--")
+
SUMIFS('Raw Data'!$X:$X, 'Raw Data'!$AN:$AN,"&lt;=" &amp;DATE(LEFT($AV$3, 4), MONTH("1 " &amp; AE$6 &amp; " " &amp; LEFT($AV$3, 4)) + 1, 0 ), 'Raw Data'!$AN:$AN,"&gt;" &amp;DATE(LEFT($AV$3, 4), MONTH("1 " &amp; AE$6 &amp; " " &amp; LEFT($AV$3, 4)), 0 ), 'Raw Data'!$J:$J, $A136, 'Raw Data'!$P:$P,""&amp;'Raw Data'!$B$1,'Raw Data'!$D:$D,"&lt;&gt;*ithdr*",'Raw Data'!$D:$D,"&lt;&gt;*ancel*")
+
SUMIFS('Raw Data'!$V:$V, 'Raw Data'!$AN:$AN,"&lt;=" &amp;DATE(LEFT($AV$3, 4), MONTH("1 " &amp; AE$6 &amp; " " &amp; LEFT($AV$3, 4)) + 1, 0 ), 'Raw Data'!$AN:$AN,"&gt;" &amp;DATE(LEFT($AV$3, 4), MONTH("1 " &amp; AE$6 &amp; " " &amp; LEFT($AV$3, 4)), 0 ), 'Raw Data'!$J:$J, $A136, 'Raw Data'!$O:$O,""&amp;'Raw Data'!$B$1,'Raw Data'!$D:$D,"&lt;&gt;*ithdr*",'Raw Data'!$D:$D,"&lt;&gt;*ancel*",'Raw Data'!$P:$P,"--")
+
SUMIFS('Raw Data'!$V:$V, 'Raw Data'!$AN:$AN,"&lt;=" &amp;DATE(LEFT($AV$3, 4), MONTH("1 " &amp; AE$6 &amp; " " &amp; LEFT($AV$3, 4)) + 1, 0 ), 'Raw Data'!$AN:$AN,"&gt;" &amp;DATE(LEFT($AV$3, 4), MONTH("1 " &amp; AE$6 &amp; " " &amp; LEFT($AV$3, 4)), 0 ), 'Raw Data'!$J:$J, $A136, 'Raw Data'!$P:$P,""&amp;'Raw Data'!$B$1,'Raw Data'!$D:$D,"&lt;&gt;*ithdr*",'Raw Data'!$D:$D,"&lt;&gt;*ancel*")</f>
        <v>0</v>
      </c>
      <c r="AF146" s="73"/>
      <c r="AG146" s="73"/>
      <c r="AH146" s="77"/>
      <c r="AI146" s="113">
        <f>SUMIFS('Raw Data'!$AA:$AA, 'Raw Data'!$AN:$AN,"&lt;=" &amp;DATE(LEFT($AV$3, 4), MONTH("1 " &amp; AI$6 &amp; " " &amp; LEFT($AV$3, 4)) + 1, 0 ), 'Raw Data'!$AN:$AN,"&gt;" &amp;DATE(LEFT($AV$3, 4), MONTH("1 " &amp; AI$6 &amp; " " &amp; LEFT($AV$3, 4)), 0 ), 'Raw Data'!$J:$J, $A136, 'Raw Data'!$O:$O,""&amp;'Raw Data'!$B$1,'Raw Data'!$D:$D,"&lt;&gt;*ithdr*",'Raw Data'!$D:$D,"&lt;&gt;*ancel*",'Raw Data'!$P:$P,"--")
+
SUMIFS('Raw Data'!$AA:$AA, 'Raw Data'!$AN:$AN,"&lt;=" &amp;DATE(LEFT($AV$3, 4), MONTH("1 " &amp; AI$6 &amp; " " &amp; LEFT($AV$3, 4)) + 1, 0 ), 'Raw Data'!$AN:$AN,"&gt;" &amp;DATE(LEFT($AV$3, 4), MONTH("1 " &amp; AI$6 &amp; " " &amp; LEFT($AV$3, 4)), 0 ), 'Raw Data'!$J:$J, $A136, 'Raw Data'!$P:$P,""&amp;'Raw Data'!$B$1,'Raw Data'!$D:$D,"&lt;&gt;*ithdr*",'Raw Data'!$D:$D,"&lt;&gt;*ancel*")
+
SUMIFS('Raw Data'!$X:$X, 'Raw Data'!$AN:$AN,"&lt;=" &amp;DATE(LEFT($AV$3, 4), MONTH("1 " &amp; AI$6 &amp; " " &amp; LEFT($AV$3, 4)) + 1, 0 ), 'Raw Data'!$AN:$AN,"&gt;" &amp;DATE(LEFT($AV$3, 4), MONTH("1 " &amp; AI$6 &amp; " " &amp; LEFT($AV$3, 4)), 0 ), 'Raw Data'!$J:$J, $A136, 'Raw Data'!$O:$O,""&amp;'Raw Data'!$B$1,'Raw Data'!$D:$D,"&lt;&gt;*ithdr*",'Raw Data'!$D:$D,"&lt;&gt;*ancel*",'Raw Data'!$P:$P,"--")
+
SUMIFS('Raw Data'!$X:$X, 'Raw Data'!$AN:$AN,"&lt;=" &amp;DATE(LEFT($AV$3, 4), MONTH("1 " &amp; AI$6 &amp; " " &amp; LEFT($AV$3, 4)) + 1, 0 ), 'Raw Data'!$AN:$AN,"&gt;" &amp;DATE(LEFT($AV$3, 4), MONTH("1 " &amp; AI$6 &amp; " " &amp; LEFT($AV$3, 4)), 0 ), 'Raw Data'!$J:$J, $A136, 'Raw Data'!$P:$P,""&amp;'Raw Data'!$B$1,'Raw Data'!$D:$D,"&lt;&gt;*ithdr*",'Raw Data'!$D:$D,"&lt;&gt;*ancel*")
+
SUMIFS('Raw Data'!$V:$V, 'Raw Data'!$AN:$AN,"&lt;=" &amp;DATE(LEFT($AV$3, 4), MONTH("1 " &amp; AI$6 &amp; " " &amp; LEFT($AV$3, 4)) + 1, 0 ), 'Raw Data'!$AN:$AN,"&gt;" &amp;DATE(LEFT($AV$3, 4), MONTH("1 " &amp; AI$6 &amp; " " &amp; LEFT($AV$3, 4)), 0 ), 'Raw Data'!$J:$J, $A136, 'Raw Data'!$O:$O,""&amp;'Raw Data'!$B$1,'Raw Data'!$D:$D,"&lt;&gt;*ithdr*",'Raw Data'!$D:$D,"&lt;&gt;*ancel*",'Raw Data'!$P:$P,"--")
+
SUMIFS('Raw Data'!$V:$V, 'Raw Data'!$AN:$AN,"&lt;=" &amp;DATE(LEFT($AV$3, 4), MONTH("1 " &amp; AI$6 &amp; " " &amp; LEFT($AV$3, 4)) + 1, 0 ), 'Raw Data'!$AN:$AN,"&gt;" &amp;DATE(LEFT($AV$3, 4), MONTH("1 " &amp; AI$6 &amp; " " &amp; LEFT($AV$3, 4)), 0 ), 'Raw Data'!$J:$J, $A136, 'Raw Data'!$P:$P,""&amp;'Raw Data'!$B$1,'Raw Data'!$D:$D,"&lt;&gt;*ithdr*",'Raw Data'!$D:$D,"&lt;&gt;*ancel*")</f>
        <v>0</v>
      </c>
      <c r="AJ146" s="73"/>
      <c r="AK146" s="73"/>
      <c r="AL146" s="77"/>
      <c r="AM146" s="113">
        <f>SUMIFS('Raw Data'!$AA:$AA, 'Raw Data'!$AN:$AN,"&lt;=" &amp;DATE(LEFT($AV$3, 4), MONTH("1 " &amp; AM$6 &amp; " " &amp; LEFT($AV$3, 4)) + 1, 0 ), 'Raw Data'!$AN:$AN,"&gt;" &amp;DATE(LEFT($AV$3, 4), MONTH("1 " &amp; AM$6 &amp; " " &amp; LEFT($AV$3, 4)), 0 ), 'Raw Data'!$J:$J, $A136, 'Raw Data'!$O:$O,""&amp;'Raw Data'!$B$1,'Raw Data'!$D:$D,"&lt;&gt;*ithdr*",'Raw Data'!$D:$D,"&lt;&gt;*ancel*",'Raw Data'!$P:$P,"--")
+
SUMIFS('Raw Data'!$AA:$AA, 'Raw Data'!$AN:$AN,"&lt;=" &amp;DATE(LEFT($AV$3, 4), MONTH("1 " &amp; AM$6 &amp; " " &amp; LEFT($AV$3, 4)) + 1, 0 ), 'Raw Data'!$AN:$AN,"&gt;" &amp;DATE(LEFT($AV$3, 4), MONTH("1 " &amp; AM$6 &amp; " " &amp; LEFT($AV$3, 4)), 0 ), 'Raw Data'!$J:$J, $A136, 'Raw Data'!$P:$P,""&amp;'Raw Data'!$B$1,'Raw Data'!$D:$D,"&lt;&gt;*ithdr*",'Raw Data'!$D:$D,"&lt;&gt;*ancel*")
+
SUMIFS('Raw Data'!$X:$X, 'Raw Data'!$AN:$AN,"&lt;=" &amp;DATE(LEFT($AV$3, 4), MONTH("1 " &amp; AM$6 &amp; " " &amp; LEFT($AV$3, 4)) + 1, 0 ), 'Raw Data'!$AN:$AN,"&gt;" &amp;DATE(LEFT($AV$3, 4), MONTH("1 " &amp; AM$6 &amp; " " &amp; LEFT($AV$3, 4)), 0 ), 'Raw Data'!$J:$J, $A136, 'Raw Data'!$O:$O,""&amp;'Raw Data'!$B$1,'Raw Data'!$D:$D,"&lt;&gt;*ithdr*",'Raw Data'!$D:$D,"&lt;&gt;*ancel*",'Raw Data'!$P:$P,"--")
+
SUMIFS('Raw Data'!$X:$X, 'Raw Data'!$AN:$AN,"&lt;=" &amp;DATE(LEFT($AV$3, 4), MONTH("1 " &amp; AM$6 &amp; " " &amp; LEFT($AV$3, 4)) + 1, 0 ), 'Raw Data'!$AN:$AN,"&gt;" &amp;DATE(LEFT($AV$3, 4), MONTH("1 " &amp; AM$6 &amp; " " &amp; LEFT($AV$3, 4)), 0 ), 'Raw Data'!$J:$J, $A136, 'Raw Data'!$P:$P,""&amp;'Raw Data'!$B$1,'Raw Data'!$D:$D,"&lt;&gt;*ithdr*",'Raw Data'!$D:$D,"&lt;&gt;*ancel*")
+
SUMIFS('Raw Data'!$V:$V, 'Raw Data'!$AN:$AN,"&lt;=" &amp;DATE(LEFT($AV$3, 4), MONTH("1 " &amp; AM$6 &amp; " " &amp; LEFT($AV$3, 4)) + 1, 0 ), 'Raw Data'!$AN:$AN,"&gt;" &amp;DATE(LEFT($AV$3, 4), MONTH("1 " &amp; AM$6 &amp; " " &amp; LEFT($AV$3, 4)), 0 ), 'Raw Data'!$J:$J, $A136, 'Raw Data'!$O:$O,""&amp;'Raw Data'!$B$1,'Raw Data'!$D:$D,"&lt;&gt;*ithdr*",'Raw Data'!$D:$D,"&lt;&gt;*ancel*",'Raw Data'!$P:$P,"--")
+
SUMIFS('Raw Data'!$V:$V, 'Raw Data'!$AN:$AN,"&lt;=" &amp;DATE(LEFT($AV$3, 4), MONTH("1 " &amp; AM$6 &amp; " " &amp; LEFT($AV$3, 4)) + 1, 0 ), 'Raw Data'!$AN:$AN,"&gt;" &amp;DATE(LEFT($AV$3, 4), MONTH("1 " &amp; AM$6 &amp; " " &amp; LEFT($AV$3, 4)), 0 ), 'Raw Data'!$J:$J, $A136, 'Raw Data'!$P:$P,""&amp;'Raw Data'!$B$1,'Raw Data'!$D:$D,"&lt;&gt;*ithdr*",'Raw Data'!$D:$D,"&lt;&gt;*ancel*")</f>
        <v>0</v>
      </c>
      <c r="AN146" s="73"/>
      <c r="AO146" s="73"/>
      <c r="AP146" s="77"/>
      <c r="AQ146" s="113">
        <f>SUMIFS('Raw Data'!$AA:$AA, 'Raw Data'!$AN:$AN,"&lt;=" &amp;DATE(LEFT($AV$3, 4), MONTH("1 " &amp; AQ$6 &amp; " " &amp; LEFT($AV$3, 4)) + 1, 0 ), 'Raw Data'!$AN:$AN,"&gt;" &amp;DATE(LEFT($AV$3, 4), MONTH("1 " &amp; AQ$6 &amp; " " &amp; LEFT($AV$3, 4)), 0 ), 'Raw Data'!$J:$J, $A136, 'Raw Data'!$O:$O,""&amp;'Raw Data'!$B$1,'Raw Data'!$D:$D,"&lt;&gt;*ithdr*",'Raw Data'!$D:$D,"&lt;&gt;*ancel*",'Raw Data'!$P:$P,"--")
+
SUMIFS('Raw Data'!$AA:$AA, 'Raw Data'!$AN:$AN,"&lt;=" &amp;DATE(LEFT($AV$3, 4), MONTH("1 " &amp; AQ$6 &amp; " " &amp; LEFT($AV$3, 4)) + 1, 0 ), 'Raw Data'!$AN:$AN,"&gt;" &amp;DATE(LEFT($AV$3, 4), MONTH("1 " &amp; AQ$6 &amp; " " &amp; LEFT($AV$3, 4)), 0 ), 'Raw Data'!$J:$J, $A136, 'Raw Data'!$P:$P,""&amp;'Raw Data'!$B$1,'Raw Data'!$D:$D,"&lt;&gt;*ithdr*",'Raw Data'!$D:$D,"&lt;&gt;*ancel*")
+
SUMIFS('Raw Data'!$X:$X, 'Raw Data'!$AN:$AN,"&lt;=" &amp;DATE(LEFT($AV$3, 4), MONTH("1 " &amp; AQ$6 &amp; " " &amp; LEFT($AV$3, 4)) + 1, 0 ), 'Raw Data'!$AN:$AN,"&gt;" &amp;DATE(LEFT($AV$3, 4), MONTH("1 " &amp; AQ$6 &amp; " " &amp; LEFT($AV$3, 4)), 0 ), 'Raw Data'!$J:$J, $A136, 'Raw Data'!$O:$O,""&amp;'Raw Data'!$B$1,'Raw Data'!$D:$D,"&lt;&gt;*ithdr*",'Raw Data'!$D:$D,"&lt;&gt;*ancel*",'Raw Data'!$P:$P,"--")
+
SUMIFS('Raw Data'!$X:$X, 'Raw Data'!$AN:$AN,"&lt;=" &amp;DATE(LEFT($AV$3, 4), MONTH("1 " &amp; AQ$6 &amp; " " &amp; LEFT($AV$3, 4)) + 1, 0 ), 'Raw Data'!$AN:$AN,"&gt;" &amp;DATE(LEFT($AV$3, 4), MONTH("1 " &amp; AQ$6 &amp; " " &amp; LEFT($AV$3, 4)), 0 ), 'Raw Data'!$J:$J, $A136, 'Raw Data'!$P:$P,""&amp;'Raw Data'!$B$1,'Raw Data'!$D:$D,"&lt;&gt;*ithdr*",'Raw Data'!$D:$D,"&lt;&gt;*ancel*")
+
SUMIFS('Raw Data'!$V:$V, 'Raw Data'!$AN:$AN,"&lt;=" &amp;DATE(LEFT($AV$3, 4), MONTH("1 " &amp; AQ$6 &amp; " " &amp; LEFT($AV$3, 4)) + 1, 0 ), 'Raw Data'!$AN:$AN,"&gt;" &amp;DATE(LEFT($AV$3, 4), MONTH("1 " &amp; AQ$6 &amp; " " &amp; LEFT($AV$3, 4)), 0 ), 'Raw Data'!$J:$J, $A136, 'Raw Data'!$O:$O,""&amp;'Raw Data'!$B$1,'Raw Data'!$D:$D,"&lt;&gt;*ithdr*",'Raw Data'!$D:$D,"&lt;&gt;*ancel*",'Raw Data'!$P:$P,"--")
+
SUMIFS('Raw Data'!$V:$V, 'Raw Data'!$AN:$AN,"&lt;=" &amp;DATE(LEFT($AV$3, 4), MONTH("1 " &amp; AQ$6 &amp; " " &amp; LEFT($AV$3, 4)) + 1, 0 ), 'Raw Data'!$AN:$AN,"&gt;" &amp;DATE(LEFT($AV$3, 4), MONTH("1 " &amp; AQ$6 &amp; " " &amp; LEFT($AV$3, 4)), 0 ), 'Raw Data'!$J:$J, $A136, 'Raw Data'!$P:$P,""&amp;'Raw Data'!$B$1,'Raw Data'!$D:$D,"&lt;&gt;*ithdr*",'Raw Data'!$D:$D,"&lt;&gt;*ancel*")</f>
        <v>0</v>
      </c>
      <c r="AR146" s="73"/>
      <c r="AS146" s="73"/>
      <c r="AT146" s="77"/>
      <c r="AU146" s="113">
        <f>SUMIFS('Raw Data'!$AA:$AA, 'Raw Data'!$AN:$AN,"&lt;=" &amp;DATE(MID($AV$3, 15, 4), MONTH("1 " &amp; AU$6 &amp; " " &amp; MID($AV$3, 15, 4)) + 1, 0 ), 'Raw Data'!$AN:$AN,"&gt;" &amp;DATE(MID($AV$3, 15, 4), MONTH("1 " &amp; AU$6 &amp; " " &amp; MID($AV$3, 15, 4)), 0 ), 'Raw Data'!$J:$J, $A136, 'Raw Data'!$O:$O,""&amp;'Raw Data'!$B$1,'Raw Data'!$D:$D,"&lt;&gt;*ithdr*",'Raw Data'!$D:$D,"&lt;&gt;*ancel*",'Raw Data'!$P:$P,"--")
+
SUMIFS('Raw Data'!$AA:$AA, 'Raw Data'!$AN:$AN,"&lt;=" &amp;DATE(MID($AV$3, 15, 4), MONTH("1 " &amp; AU$6 &amp; " " &amp; MID($AV$3, 15, 4)) + 1, 0 ), 'Raw Data'!$AN:$AN,"&gt;" &amp;DATE(MID($AV$3, 15, 4), MONTH("1 " &amp; AU$6 &amp; " " &amp; MID($AV$3, 15, 4)), 0 ), 'Raw Data'!$J:$J, $A136, 'Raw Data'!$P:$P,""&amp;'Raw Data'!$B$1,'Raw Data'!$D:$D,"&lt;&gt;*ithdr*",'Raw Data'!$D:$D,"&lt;&gt;*ancel*")
+
SUMIFS('Raw Data'!$X:$X, 'Raw Data'!$AN:$AN,"&lt;=" &amp;DATE(MID($AV$3, 15, 4), MONTH("1 " &amp; AU$6 &amp; " " &amp; MID($AV$3, 15, 4)) + 1, 0 ), 'Raw Data'!$AN:$AN,"&gt;" &amp;DATE(MID($AV$3, 15, 4), MONTH("1 " &amp; AU$6 &amp; " " &amp; MID($AV$3, 15, 4)), 0 ), 'Raw Data'!$J:$J, $A136, 'Raw Data'!$O:$O,""&amp;'Raw Data'!$B$1,'Raw Data'!$D:$D,"&lt;&gt;*ithdr*",'Raw Data'!$D:$D,"&lt;&gt;*ancel*",'Raw Data'!$P:$P,"--")
+
SUMIFS('Raw Data'!$X:$X, 'Raw Data'!$AN:$AN,"&lt;=" &amp;DATE(MID($AV$3, 15, 4), MONTH("1 " &amp; AU$6 &amp; " " &amp; MID($AV$3, 15, 4)) + 1, 0 ), 'Raw Data'!$AN:$AN,"&gt;" &amp;DATE(MID($AV$3, 15, 4), MONTH("1 " &amp; AU$6 &amp; " " &amp; MID($AV$3, 15, 4)), 0 ), 'Raw Data'!$J:$J, $A136, 'Raw Data'!$P:$P,""&amp;'Raw Data'!$B$1,'Raw Data'!$D:$D,"&lt;&gt;*ithdr*",'Raw Data'!$D:$D,"&lt;&gt;*ancel*")
+
SUMIFS('Raw Data'!$V:$V, 'Raw Data'!$AN:$AN,"&lt;=" &amp;DATE(MID($AV$3, 15, 4), MONTH("1 " &amp; AU$6 &amp; " " &amp; MID($AV$3, 15, 4)) + 1, 0 ), 'Raw Data'!$AN:$AN,"&gt;" &amp;DATE(MID($AV$3, 15, 4), MONTH("1 " &amp; AU$6 &amp; " " &amp; MID($AV$3, 15, 4)), 0 ), 'Raw Data'!$J:$J, $A136, 'Raw Data'!$O:$O,""&amp;'Raw Data'!$B$1,'Raw Data'!$D:$D,"&lt;&gt;*ithdr*",'Raw Data'!$D:$D,"&lt;&gt;*ancel*",'Raw Data'!$P:$P,"--")
+
SUMIFS('Raw Data'!$V:$V, 'Raw Data'!$AN:$AN,"&lt;=" &amp;DATE(MID($AV$3, 15, 4), MONTH("1 " &amp; AU$6 &amp; " " &amp; MID($AV$3, 15, 4)) + 1, 0 ), 'Raw Data'!$AN:$AN,"&gt;" &amp;DATE(MID($AV$3, 15, 4), MONTH("1 " &amp; AU$6 &amp; " " &amp; MID($AV$3, 15, 4)), 0 ), 'Raw Data'!$J:$J, $A136, 'Raw Data'!$P:$P,""&amp;'Raw Data'!$B$1,'Raw Data'!$D:$D,"&lt;&gt;*ithdr*",'Raw Data'!$D:$D,"&lt;&gt;*ancel*")</f>
        <v>0</v>
      </c>
      <c r="AV146" s="73"/>
      <c r="AW146" s="73"/>
      <c r="AX146" s="77"/>
      <c r="AY146" s="113">
        <f>SUMIFS('Raw Data'!$AA:$AA, 'Raw Data'!$AN:$AN,"&lt;=" &amp;DATE(MID($AV$3, 15, 4), MONTH("1 " &amp; AY$6 &amp; " " &amp; MID($AV$3, 15, 4)) + 1, 0 ), 'Raw Data'!$AN:$AN,"&gt;" &amp;DATE(MID($AV$3, 15, 4), MONTH("1 " &amp; AY$6 &amp; " " &amp; MID($AV$3, 15, 4)), 0 ), 'Raw Data'!$J:$J, $A136, 'Raw Data'!$O:$O,""&amp;'Raw Data'!$B$1,'Raw Data'!$D:$D,"&lt;&gt;*ithdr*",'Raw Data'!$D:$D,"&lt;&gt;*ancel*",'Raw Data'!$P:$P,"--")
+
SUMIFS('Raw Data'!$AA:$AA, 'Raw Data'!$AN:$AN,"&lt;=" &amp;DATE(MID($AV$3, 15, 4), MONTH("1 " &amp; AY$6 &amp; " " &amp; MID($AV$3, 15, 4)) + 1, 0 ), 'Raw Data'!$AN:$AN,"&gt;" &amp;DATE(MID($AV$3, 15, 4), MONTH("1 " &amp; AY$6 &amp; " " &amp; MID($AV$3, 15, 4)), 0 ), 'Raw Data'!$J:$J, $A136, 'Raw Data'!$P:$P,""&amp;'Raw Data'!$B$1,'Raw Data'!$D:$D,"&lt;&gt;*ithdr*",'Raw Data'!$D:$D,"&lt;&gt;*ancel*")
+
SUMIFS('Raw Data'!$X:$X, 'Raw Data'!$AN:$AN,"&lt;=" &amp;DATE(MID($AV$3, 15, 4), MONTH("1 " &amp; AY$6 &amp; " " &amp; MID($AV$3, 15, 4)) + 1, 0 ), 'Raw Data'!$AN:$AN,"&gt;" &amp;DATE(MID($AV$3, 15, 4), MONTH("1 " &amp; AY$6 &amp; " " &amp; MID($AV$3, 15, 4)), 0 ), 'Raw Data'!$J:$J, $A136, 'Raw Data'!$O:$O,""&amp;'Raw Data'!$B$1,'Raw Data'!$D:$D,"&lt;&gt;*ithdr*",'Raw Data'!$D:$D,"&lt;&gt;*ancel*",'Raw Data'!$P:$P,"--")
+
SUMIFS('Raw Data'!$X:$X, 'Raw Data'!$AN:$AN,"&lt;=" &amp;DATE(MID($AV$3, 15, 4), MONTH("1 " &amp; AY$6 &amp; " " &amp; MID($AV$3, 15, 4)) + 1, 0 ), 'Raw Data'!$AN:$AN,"&gt;" &amp;DATE(MID($AV$3, 15, 4), MONTH("1 " &amp; AY$6 &amp; " " &amp; MID($AV$3, 15, 4)), 0 ), 'Raw Data'!$J:$J, $A136, 'Raw Data'!$P:$P,""&amp;'Raw Data'!$B$1,'Raw Data'!$D:$D,"&lt;&gt;*ithdr*",'Raw Data'!$D:$D,"&lt;&gt;*ancel*")
+
SUMIFS('Raw Data'!$V:$V, 'Raw Data'!$AN:$AN,"&lt;=" &amp;DATE(MID($AV$3, 15, 4), MONTH("1 " &amp; AY$6 &amp; " " &amp; MID($AV$3, 15, 4)) + 1, 0 ), 'Raw Data'!$AN:$AN,"&gt;" &amp;DATE(MID($AV$3, 15, 4), MONTH("1 " &amp; AY$6 &amp; " " &amp; MID($AV$3, 15, 4)), 0 ), 'Raw Data'!$J:$J, $A136, 'Raw Data'!$O:$O,""&amp;'Raw Data'!$B$1,'Raw Data'!$D:$D,"&lt;&gt;*ithdr*",'Raw Data'!$D:$D,"&lt;&gt;*ancel*",'Raw Data'!$P:$P,"--")
+
SUMIFS('Raw Data'!$V:$V, 'Raw Data'!$AN:$AN,"&lt;=" &amp;DATE(MID($AV$3, 15, 4), MONTH("1 " &amp; AY$6 &amp; " " &amp; MID($AV$3, 15, 4)) + 1, 0 ), 'Raw Data'!$AN:$AN,"&gt;" &amp;DATE(MID($AV$3, 15, 4), MONTH("1 " &amp; AY$6 &amp; " " &amp; MID($AV$3, 15, 4)), 0 ), 'Raw Data'!$J:$J, $A136, 'Raw Data'!$P:$P,""&amp;'Raw Data'!$B$1,'Raw Data'!$D:$D,"&lt;&gt;*ithdr*",'Raw Data'!$D:$D,"&lt;&gt;*ancel*")</f>
        <v>0</v>
      </c>
      <c r="AZ146" s="73"/>
      <c r="BA146" s="73"/>
      <c r="BB146" s="77"/>
      <c r="BC146" s="113">
        <f>SUMIFS('Raw Data'!$AA:$AA, 'Raw Data'!$AN:$AN,"&lt;=" &amp;DATE(MID($AV$3, 15, 4), MONTH("1 " &amp; BC$6 &amp; " " &amp; MID($AV$3, 15, 4)) + 1, 0 ), 'Raw Data'!$AN:$AN,"&gt;" &amp;DATE(MID($AV$3, 15, 4), MONTH("1 " &amp; BC$6 &amp; " " &amp; MID($AV$3, 15, 4)), 0 ), 'Raw Data'!$J:$J, $A136, 'Raw Data'!$O:$O,""&amp;'Raw Data'!$B$1,'Raw Data'!$D:$D,"&lt;&gt;*ithdr*",'Raw Data'!$D:$D,"&lt;&gt;*ancel*",'Raw Data'!$P:$P,"--")
+
SUMIFS('Raw Data'!$AA:$AA, 'Raw Data'!$AN:$AN,"&lt;=" &amp;DATE(MID($AV$3, 15, 4), MONTH("1 " &amp; BC$6 &amp; " " &amp; MID($AV$3, 15, 4)) + 1, 0 ), 'Raw Data'!$AN:$AN,"&gt;" &amp;DATE(MID($AV$3, 15, 4), MONTH("1 " &amp; BC$6 &amp; " " &amp; MID($AV$3, 15, 4)), 0 ), 'Raw Data'!$J:$J, $A136, 'Raw Data'!$P:$P,""&amp;'Raw Data'!$B$1,'Raw Data'!$D:$D,"&lt;&gt;*ithdr*",'Raw Data'!$D:$D,"&lt;&gt;*ancel*")
+
SUMIFS('Raw Data'!$X:$X, 'Raw Data'!$AN:$AN,"&lt;=" &amp;DATE(MID($AV$3, 15, 4), MONTH("1 " &amp; BC$6 &amp; " " &amp; MID($AV$3, 15, 4)) + 1, 0 ), 'Raw Data'!$AN:$AN,"&gt;" &amp;DATE(MID($AV$3, 15, 4), MONTH("1 " &amp; BC$6 &amp; " " &amp; MID($AV$3, 15, 4)), 0 ), 'Raw Data'!$J:$J, $A136, 'Raw Data'!$O:$O,""&amp;'Raw Data'!$B$1,'Raw Data'!$D:$D,"&lt;&gt;*ithdr*",'Raw Data'!$D:$D,"&lt;&gt;*ancel*",'Raw Data'!$P:$P,"--")
+
SUMIFS('Raw Data'!$X:$X, 'Raw Data'!$AN:$AN,"&lt;=" &amp;DATE(MID($AV$3, 15, 4), MONTH("1 " &amp; BC$6 &amp; " " &amp; MID($AV$3, 15, 4)) + 1, 0 ), 'Raw Data'!$AN:$AN,"&gt;" &amp;DATE(MID($AV$3, 15, 4), MONTH("1 " &amp; BC$6 &amp; " " &amp; MID($AV$3, 15, 4)), 0 ), 'Raw Data'!$J:$J, $A136, 'Raw Data'!$P:$P,""&amp;'Raw Data'!$B$1,'Raw Data'!$D:$D,"&lt;&gt;*ithdr*",'Raw Data'!$D:$D,"&lt;&gt;*ancel*")
+
SUMIFS('Raw Data'!$V:$V, 'Raw Data'!$AN:$AN,"&lt;=" &amp;DATE(MID($AV$3, 15, 4), MONTH("1 " &amp; BC$6 &amp; " " &amp; MID($AV$3, 15, 4)) + 1, 0 ), 'Raw Data'!$AN:$AN,"&gt;" &amp;DATE(MID($AV$3, 15, 4), MONTH("1 " &amp; BC$6 &amp; " " &amp; MID($AV$3, 15, 4)), 0 ), 'Raw Data'!$J:$J, $A136, 'Raw Data'!$O:$O,""&amp;'Raw Data'!$B$1,'Raw Data'!$D:$D,"&lt;&gt;*ithdr*",'Raw Data'!$D:$D,"&lt;&gt;*ancel*",'Raw Data'!$P:$P,"--")
+
SUMIFS('Raw Data'!$V:$V, 'Raw Data'!$AN:$AN,"&lt;=" &amp;DATE(MID($AV$3, 15, 4), MONTH("1 " &amp; BC$6 &amp; " " &amp; MID($AV$3, 15, 4)) + 1, 0 ), 'Raw Data'!$AN:$AN,"&gt;" &amp;DATE(MID($AV$3, 15, 4), MONTH("1 " &amp; BC$6 &amp; " " &amp; MID($AV$3, 15, 4)), 0 ), 'Raw Data'!$J:$J, $A136, 'Raw Data'!$P:$P,""&amp;'Raw Data'!$B$1,'Raw Data'!$D:$D,"&lt;&gt;*ithdr*",'Raw Data'!$D:$D,"&lt;&gt;*ancel*")</f>
        <v>0</v>
      </c>
      <c r="BD146" s="73"/>
      <c r="BE146" s="73"/>
      <c r="BF146" s="77"/>
    </row>
    <row r="147" ht="12.75" customHeight="1">
      <c r="A147" s="75" t="s">
        <v>205</v>
      </c>
      <c r="B147" s="73"/>
      <c r="C147" s="73"/>
      <c r="D147" s="73"/>
      <c r="E147" s="73"/>
      <c r="F147" s="73"/>
      <c r="G147" s="73"/>
      <c r="H147" s="73"/>
      <c r="I147" s="73"/>
      <c r="J147" s="77"/>
      <c r="K147" s="94">
        <f>SUMIFS('Raw Data'!$AI:$AI, 'Raw Data'!$AN:$AN,"&lt;=" &amp;DATE(LEFT($AV$3, 4), MONTH("1 " &amp; K$6 &amp; " " &amp; LEFT($AV$3, 4)) + 1, 0 ), 'Raw Data'!$AN:$AN,"&gt;" &amp;DATE(LEFT($AV$3, 4), MONTH("1 " &amp; K$6 &amp; " " &amp; LEFT($AV$3, 4)), 0 ), 'Raw Data'!$J:$J, $A136, 'Raw Data'!$O:$O,""&amp;'Raw Data'!$B$1,'Raw Data'!$D:$D,"&lt;&gt;*ithdr*",'Raw Data'!$D:$D,"&lt;&gt;*ancel*",'Raw Data'!$P:$P,"--")
+
SUMIFS('Raw Data'!$AI:$AI, 'Raw Data'!$AN:$AN,"&lt;=" &amp;DATE(LEFT($AV$3, 4), MONTH("1 " &amp; K$6 &amp; " " &amp; LEFT($AV$3, 4)) + 1, 0 ), 'Raw Data'!$AN:$AN,"&gt;" &amp;DATE(LEFT($AV$3, 4), MONTH("1 " &amp; K$6 &amp; " " &amp; LEFT($AV$3, 4)), 0 ), 'Raw Data'!$J:$J, $A136, 'Raw Data'!$P:$P,""&amp;'Raw Data'!$B$1,'Raw Data'!$D:$D,"&lt;&gt;*ithdr*",'Raw Data'!$D:$D,"&lt;&gt;*ancel*")</f>
        <v>0</v>
      </c>
      <c r="L147" s="73"/>
      <c r="M147" s="73"/>
      <c r="N147" s="77"/>
      <c r="O147" s="94">
        <f>SUMIFS('Raw Data'!$AI:$AI, 'Raw Data'!$AN:$AN,"&lt;=" &amp;DATE(LEFT($AV$3, 4), MONTH("1 " &amp; O$6 &amp; " " &amp; LEFT($AV$3, 4)) + 1, 0 ), 'Raw Data'!$AN:$AN,"&gt;" &amp;DATE(LEFT($AV$3, 4), MONTH("1 " &amp; O$6 &amp; " " &amp; LEFT($AV$3, 4)), 0 ), 'Raw Data'!$J:$J, $A136, 'Raw Data'!$O:$O,""&amp;'Raw Data'!$B$1,'Raw Data'!$D:$D,"&lt;&gt;*ithdr*",'Raw Data'!$D:$D,"&lt;&gt;*ancel*",'Raw Data'!$P:$P,"--")
+
SUMIFS('Raw Data'!$AI:$AI, 'Raw Data'!$AN:$AN,"&lt;=" &amp;DATE(LEFT($AV$3, 4), MONTH("1 " &amp; O$6 &amp; " " &amp; LEFT($AV$3, 4)) + 1, 0 ), 'Raw Data'!$AN:$AN,"&gt;" &amp;DATE(LEFT($AV$3, 4), MONTH("1 " &amp; O$6 &amp; " " &amp; LEFT($AV$3, 4)), 0 ), 'Raw Data'!$J:$J, $A136, 'Raw Data'!$P:$P,""&amp;'Raw Data'!$B$1,'Raw Data'!$D:$D,"&lt;&gt;*ithdr*",'Raw Data'!$D:$D,"&lt;&gt;*ancel*")</f>
        <v>0</v>
      </c>
      <c r="P147" s="73"/>
      <c r="Q147" s="73"/>
      <c r="R147" s="77"/>
      <c r="S147" s="94">
        <f>SUMIFS('Raw Data'!$AI:$AI, 'Raw Data'!$AN:$AN,"&lt;=" &amp;DATE(LEFT($AV$3, 4), MONTH("1 " &amp; S$6 &amp; " " &amp; LEFT($AV$3, 4)) + 1, 0 ), 'Raw Data'!$AN:$AN,"&gt;" &amp;DATE(LEFT($AV$3, 4), MONTH("1 " &amp; S$6 &amp; " " &amp; LEFT($AV$3, 4)), 0 ), 'Raw Data'!$J:$J, $A136, 'Raw Data'!$O:$O,""&amp;'Raw Data'!$B$1,'Raw Data'!$D:$D,"&lt;&gt;*ithdr*",'Raw Data'!$D:$D,"&lt;&gt;*ancel*",'Raw Data'!$P:$P,"--")
+
SUMIFS('Raw Data'!$AI:$AI, 'Raw Data'!$AN:$AN,"&lt;=" &amp;DATE(LEFT($AV$3, 4), MONTH("1 " &amp; S$6 &amp; " " &amp; LEFT($AV$3, 4)) + 1, 0 ), 'Raw Data'!$AN:$AN,"&gt;" &amp;DATE(LEFT($AV$3, 4), MONTH("1 " &amp; S$6 &amp; " " &amp; LEFT($AV$3, 4)), 0 ), 'Raw Data'!$J:$J, $A136, 'Raw Data'!$P:$P,""&amp;'Raw Data'!$B$1,'Raw Data'!$D:$D,"&lt;&gt;*ithdr*",'Raw Data'!$D:$D,"&lt;&gt;*ancel*")</f>
        <v>0</v>
      </c>
      <c r="T147" s="73"/>
      <c r="U147" s="73"/>
      <c r="V147" s="77"/>
      <c r="W147" s="94">
        <f>SUMIFS('Raw Data'!$AI:$AI, 'Raw Data'!$AN:$AN,"&lt;=" &amp;DATE(LEFT($AV$3, 4), MONTH("1 " &amp; W$6 &amp; " " &amp; LEFT($AV$3, 4)) + 1, 0 ), 'Raw Data'!$AN:$AN,"&gt;" &amp;DATE(LEFT($AV$3, 4), MONTH("1 " &amp; W$6 &amp; " " &amp; LEFT($AV$3, 4)), 0 ), 'Raw Data'!$J:$J, $A136, 'Raw Data'!$O:$O,""&amp;'Raw Data'!$B$1,'Raw Data'!$D:$D,"&lt;&gt;*ithdr*",'Raw Data'!$D:$D,"&lt;&gt;*ancel*",'Raw Data'!$P:$P,"--")
+
SUMIFS('Raw Data'!$AI:$AI, 'Raw Data'!$AN:$AN,"&lt;=" &amp;DATE(LEFT($AV$3, 4), MONTH("1 " &amp; W$6 &amp; " " &amp; LEFT($AV$3, 4)) + 1, 0 ), 'Raw Data'!$AN:$AN,"&gt;" &amp;DATE(LEFT($AV$3, 4), MONTH("1 " &amp; W$6 &amp; " " &amp; LEFT($AV$3, 4)), 0 ), 'Raw Data'!$J:$J, $A136, 'Raw Data'!$P:$P,""&amp;'Raw Data'!$B$1,'Raw Data'!$D:$D,"&lt;&gt;*ithdr*",'Raw Data'!$D:$D,"&lt;&gt;*ancel*")</f>
        <v>0</v>
      </c>
      <c r="X147" s="73"/>
      <c r="Y147" s="73"/>
      <c r="Z147" s="77"/>
      <c r="AA147" s="94">
        <f>SUMIFS('Raw Data'!$AI:$AI, 'Raw Data'!$AN:$AN,"&lt;=" &amp;DATE(LEFT($AV$3, 4), MONTH("1 " &amp; AA$6 &amp; " " &amp; LEFT($AV$3, 4)) + 1, 0 ), 'Raw Data'!$AN:$AN,"&gt;" &amp;DATE(LEFT($AV$3, 4), MONTH("1 " &amp; AA$6 &amp; " " &amp; LEFT($AV$3, 4)), 0 ), 'Raw Data'!$J:$J, $A136, 'Raw Data'!$O:$O,""&amp;'Raw Data'!$B$1,'Raw Data'!$D:$D,"&lt;&gt;*ithdr*",'Raw Data'!$D:$D,"&lt;&gt;*ancel*",'Raw Data'!$P:$P,"--")
+
SUMIFS('Raw Data'!$AI:$AI, 'Raw Data'!$AN:$AN,"&lt;=" &amp;DATE(LEFT($AV$3, 4), MONTH("1 " &amp; AA$6 &amp; " " &amp; LEFT($AV$3, 4)) + 1, 0 ), 'Raw Data'!$AN:$AN,"&gt;" &amp;DATE(LEFT($AV$3, 4), MONTH("1 " &amp; AA$6 &amp; " " &amp; LEFT($AV$3, 4)), 0 ), 'Raw Data'!$J:$J, $A136, 'Raw Data'!$P:$P,""&amp;'Raw Data'!$B$1,'Raw Data'!$D:$D,"&lt;&gt;*ithdr*",'Raw Data'!$D:$D,"&lt;&gt;*ancel*")</f>
        <v>0</v>
      </c>
      <c r="AB147" s="73"/>
      <c r="AC147" s="73"/>
      <c r="AD147" s="77"/>
      <c r="AE147" s="94">
        <f>SUMIFS('Raw Data'!$AI:$AI, 'Raw Data'!$AN:$AN,"&lt;=" &amp;DATE(LEFT($AV$3, 4), MONTH("1 " &amp; AE$6 &amp; " " &amp; LEFT($AV$3, 4)) + 1, 0 ), 'Raw Data'!$AN:$AN,"&gt;" &amp;DATE(LEFT($AV$3, 4), MONTH("1 " &amp; AE$6 &amp; " " &amp; LEFT($AV$3, 4)), 0 ), 'Raw Data'!$J:$J, $A136, 'Raw Data'!$O:$O,""&amp;'Raw Data'!$B$1,'Raw Data'!$D:$D,"&lt;&gt;*ithdr*",'Raw Data'!$D:$D,"&lt;&gt;*ancel*",'Raw Data'!$P:$P,"--")
+
SUMIFS('Raw Data'!$AI:$AI, 'Raw Data'!$AN:$AN,"&lt;=" &amp;DATE(LEFT($AV$3, 4), MONTH("1 " &amp; AE$6 &amp; " " &amp; LEFT($AV$3, 4)) + 1, 0 ), 'Raw Data'!$AN:$AN,"&gt;" &amp;DATE(LEFT($AV$3, 4), MONTH("1 " &amp; AE$6 &amp; " " &amp; LEFT($AV$3, 4)), 0 ), 'Raw Data'!$J:$J, $A136, 'Raw Data'!$P:$P,""&amp;'Raw Data'!$B$1,'Raw Data'!$D:$D,"&lt;&gt;*ithdr*",'Raw Data'!$D:$D,"&lt;&gt;*ancel*")</f>
        <v>0</v>
      </c>
      <c r="AF147" s="73"/>
      <c r="AG147" s="73"/>
      <c r="AH147" s="77"/>
      <c r="AI147" s="94">
        <f>SUMIFS('Raw Data'!$AI:$AI, 'Raw Data'!$AN:$AN,"&lt;=" &amp;DATE(LEFT($AV$3, 4), MONTH("1 " &amp; AI$6 &amp; " " &amp; LEFT($AV$3, 4)) + 1, 0 ), 'Raw Data'!$AN:$AN,"&gt;" &amp;DATE(LEFT($AV$3, 4), MONTH("1 " &amp; AI$6 &amp; " " &amp; LEFT($AV$3, 4)), 0 ), 'Raw Data'!$J:$J, $A136, 'Raw Data'!$O:$O,""&amp;'Raw Data'!$B$1,'Raw Data'!$D:$D,"&lt;&gt;*ithdr*",'Raw Data'!$D:$D,"&lt;&gt;*ancel*",'Raw Data'!$P:$P,"--")
+
SUMIFS('Raw Data'!$AI:$AI, 'Raw Data'!$AN:$AN,"&lt;=" &amp;DATE(LEFT($AV$3, 4), MONTH("1 " &amp; AI$6 &amp; " " &amp; LEFT($AV$3, 4)) + 1, 0 ), 'Raw Data'!$AN:$AN,"&gt;" &amp;DATE(LEFT($AV$3, 4), MONTH("1 " &amp; AI$6 &amp; " " &amp; LEFT($AV$3, 4)), 0 ), 'Raw Data'!$J:$J, $A136, 'Raw Data'!$P:$P,""&amp;'Raw Data'!$B$1,'Raw Data'!$D:$D,"&lt;&gt;*ithdr*",'Raw Data'!$D:$D,"&lt;&gt;*ancel*")</f>
        <v>0</v>
      </c>
      <c r="AJ147" s="73"/>
      <c r="AK147" s="73"/>
      <c r="AL147" s="77"/>
      <c r="AM147" s="94">
        <f>SUMIFS('Raw Data'!$AI:$AI, 'Raw Data'!$AN:$AN,"&lt;=" &amp;DATE(LEFT($AV$3, 4), MONTH("1 " &amp; AM$6 &amp; " " &amp; LEFT($AV$3, 4)) + 1, 0 ), 'Raw Data'!$AN:$AN,"&gt;" &amp;DATE(LEFT($AV$3, 4), MONTH("1 " &amp; AM$6 &amp; " " &amp; LEFT($AV$3, 4)), 0 ), 'Raw Data'!$J:$J, $A136, 'Raw Data'!$O:$O,""&amp;'Raw Data'!$B$1,'Raw Data'!$D:$D,"&lt;&gt;*ithdr*",'Raw Data'!$D:$D,"&lt;&gt;*ancel*",'Raw Data'!$P:$P,"--")
+
SUMIFS('Raw Data'!$AI:$AI, 'Raw Data'!$AN:$AN,"&lt;=" &amp;DATE(LEFT($AV$3, 4), MONTH("1 " &amp; AM$6 &amp; " " &amp; LEFT($AV$3, 4)) + 1, 0 ), 'Raw Data'!$AN:$AN,"&gt;" &amp;DATE(LEFT($AV$3, 4), MONTH("1 " &amp; AM$6 &amp; " " &amp; LEFT($AV$3, 4)), 0 ), 'Raw Data'!$J:$J, $A136, 'Raw Data'!$P:$P,""&amp;'Raw Data'!$B$1,'Raw Data'!$D:$D,"&lt;&gt;*ithdr*",'Raw Data'!$D:$D,"&lt;&gt;*ancel*")</f>
        <v>0</v>
      </c>
      <c r="AN147" s="73"/>
      <c r="AO147" s="73"/>
      <c r="AP147" s="77"/>
      <c r="AQ147" s="94">
        <f>SUMIFS('Raw Data'!$AI:$AI, 'Raw Data'!$AN:$AN,"&lt;=" &amp;DATE(LEFT($AV$3, 4), MONTH("1 " &amp; AQ$6 &amp; " " &amp; LEFT($AV$3, 4)) + 1, 0 ), 'Raw Data'!$AN:$AN,"&gt;" &amp;DATE(LEFT($AV$3, 4), MONTH("1 " &amp; AQ$6 &amp; " " &amp; LEFT($AV$3, 4)), 0 ), 'Raw Data'!$J:$J, $A136, 'Raw Data'!$O:$O,""&amp;'Raw Data'!$B$1,'Raw Data'!$D:$D,"&lt;&gt;*ithdr*",'Raw Data'!$D:$D,"&lt;&gt;*ancel*",'Raw Data'!$P:$P,"--")
+
SUMIFS('Raw Data'!$AI:$AI, 'Raw Data'!$AN:$AN,"&lt;=" &amp;DATE(LEFT($AV$3, 4), MONTH("1 " &amp; AQ$6 &amp; " " &amp; LEFT($AV$3, 4)) + 1, 0 ), 'Raw Data'!$AN:$AN,"&gt;" &amp;DATE(LEFT($AV$3, 4), MONTH("1 " &amp; AQ$6 &amp; " " &amp; LEFT($AV$3, 4)), 0 ), 'Raw Data'!$J:$J, $A136, 'Raw Data'!$P:$P,""&amp;'Raw Data'!$B$1,'Raw Data'!$D:$D,"&lt;&gt;*ithdr*",'Raw Data'!$D:$D,"&lt;&gt;*ancel*")</f>
        <v>0</v>
      </c>
      <c r="AR147" s="73"/>
      <c r="AS147" s="73"/>
      <c r="AT147" s="77"/>
      <c r="AU147" s="94">
        <f>SUMIFS('Raw Data'!$AI:$AI, 'Raw Data'!$AN:$AN,"&lt;=" &amp;DATE(MID($AV$3, 15, 4), MONTH("1 " &amp; AU$6 &amp; " " &amp; MID($AV$3, 15, 4)) + 1, 0 ), 'Raw Data'!$AN:$AN,"&gt;" &amp;DATE(MID($AV$3, 15, 4), MONTH("1 " &amp; AU$6 &amp; " " &amp; MID($AV$3, 15, 4)), 0 ), 'Raw Data'!$J:$J, $A136, 'Raw Data'!$O:$O,""&amp;'Raw Data'!$B$1,'Raw Data'!$D:$D,"&lt;&gt;*ithdr*",'Raw Data'!$D:$D,"&lt;&gt;*ancel*",'Raw Data'!$P:$P,"--")
+
SUMIFS('Raw Data'!$AI:$AI, 'Raw Data'!$AN:$AN,"&lt;=" &amp;DATE(MID($AV$3, 15, 4), MONTH("1 " &amp; AU$6 &amp; " " &amp; MID($AV$3, 15, 4)) + 1, 0 ), 'Raw Data'!$AN:$AN,"&gt;" &amp;DATE(MID($AV$3, 15, 4), MONTH("1 " &amp; AU$6 &amp; " " &amp; MID($AV$3, 15, 4)), 0 ), 'Raw Data'!$J:$J, $A136, 'Raw Data'!$P:$P,""&amp;'Raw Data'!$B$1,'Raw Data'!$D:$D,"&lt;&gt;*ithdr*",'Raw Data'!$D:$D,"&lt;&gt;*ancel*")</f>
        <v>0</v>
      </c>
      <c r="AV147" s="73"/>
      <c r="AW147" s="73"/>
      <c r="AX147" s="77"/>
      <c r="AY147" s="94">
        <f>SUMIFS('Raw Data'!$AI:$AI, 'Raw Data'!$AN:$AN,"&lt;=" &amp;DATE(MID($AV$3, 15, 4), MONTH("1 " &amp; AY$6 &amp; " " &amp; MID($AV$3, 15, 4)) + 1, 0 ), 'Raw Data'!$AN:$AN,"&gt;" &amp;DATE(MID($AV$3, 15, 4), MONTH("1 " &amp; AY$6 &amp; " " &amp; MID($AV$3, 15, 4)), 0 ), 'Raw Data'!$J:$J, $A136, 'Raw Data'!$O:$O,""&amp;'Raw Data'!$B$1,'Raw Data'!$D:$D,"&lt;&gt;*ithdr*",'Raw Data'!$D:$D,"&lt;&gt;*ancel*",'Raw Data'!$P:$P,"--")
+
SUMIFS('Raw Data'!$AI:$AI, 'Raw Data'!$AN:$AN,"&lt;=" &amp;DATE(MID($AV$3, 15, 4), MONTH("1 " &amp; AY$6 &amp; " " &amp; MID($AV$3, 15, 4)) + 1, 0 ), 'Raw Data'!$AN:$AN,"&gt;" &amp;DATE(MID($AV$3, 15, 4), MONTH("1 " &amp; AY$6 &amp; " " &amp; MID($AV$3, 15, 4)), 0 ), 'Raw Data'!$J:$J, $A136, 'Raw Data'!$P:$P,""&amp;'Raw Data'!$B$1,'Raw Data'!$D:$D,"&lt;&gt;*ithdr*",'Raw Data'!$D:$D,"&lt;&gt;*ancel*")</f>
        <v>0</v>
      </c>
      <c r="AZ147" s="73"/>
      <c r="BA147" s="73"/>
      <c r="BB147" s="77"/>
      <c r="BC147" s="94">
        <f>SUMIFS('Raw Data'!$AI:$AI, 'Raw Data'!$AN:$AN,"&lt;=" &amp;DATE(MID($AV$3, 15, 4), MONTH("1 " &amp; BC$6 &amp; " " &amp; MID($AV$3, 15, 4)) + 1, 0 ), 'Raw Data'!$AN:$AN,"&gt;" &amp;DATE(MID($AV$3, 15, 4), MONTH("1 " &amp; BC$6 &amp; " " &amp; MID($AV$3, 15, 4)), 0 ), 'Raw Data'!$J:$J, $A136, 'Raw Data'!$O:$O,""&amp;'Raw Data'!$B$1,'Raw Data'!$D:$D,"&lt;&gt;*ithdr*",'Raw Data'!$D:$D,"&lt;&gt;*ancel*",'Raw Data'!$P:$P,"--")
+
SUMIFS('Raw Data'!$AI:$AI, 'Raw Data'!$AN:$AN,"&lt;=" &amp;DATE(MID($AV$3, 15, 4), MONTH("1 " &amp; BC$6 &amp; " " &amp; MID($AV$3, 15, 4)) + 1, 0 ), 'Raw Data'!$AN:$AN,"&gt;" &amp;DATE(MID($AV$3, 15, 4), MONTH("1 " &amp; BC$6 &amp; " " &amp; MID($AV$3, 15, 4)), 0 ), 'Raw Data'!$J:$J, $A136, 'Raw Data'!$P:$P,""&amp;'Raw Data'!$B$1,'Raw Data'!$D:$D,"&lt;&gt;*ithdr*",'Raw Data'!$D:$D,"&lt;&gt;*ancel*")</f>
        <v>0</v>
      </c>
      <c r="BD147" s="73"/>
      <c r="BE147" s="73"/>
      <c r="BF147" s="77"/>
    </row>
    <row r="148" ht="12.75" customHeight="1">
      <c r="A148" s="114" t="s">
        <v>206</v>
      </c>
      <c r="B148" s="73"/>
      <c r="C148" s="73"/>
      <c r="D148" s="73"/>
      <c r="E148" s="73"/>
      <c r="F148" s="73"/>
      <c r="G148" s="73"/>
      <c r="H148" s="73"/>
      <c r="I148" s="73"/>
      <c r="J148" s="77"/>
      <c r="K148" s="94">
        <f>SUMIFS('Raw Data'!$AI:$AI, 'Raw Data'!$AN:$AN,"&lt;=" &amp;DATE(LEFT($AV$3, 4), MONTH("1 " &amp; K$6 &amp; " " &amp; LEFT($AV$3, 4)) + 1, 0 ), 'Raw Data'!$AN:$AN,"&gt;" &amp;DATE(LEFT($AV$3, 4), MONTH("1 " &amp; K$6 &amp; " " &amp; LEFT($AV$3, 4)), 0 ), 'Raw Data'!$J:$J, $A136, 'Raw Data'!$H:$H, "Ear*", 'Raw Data'!$O:$O,""&amp;'Raw Data'!$B$1,'Raw Data'!$D:$D,"&lt;&gt;*ithdr*",'Raw Data'!$D:$D,"&lt;&gt;*ancel*",'Raw Data'!$P:$P,"--")
+
SUMIFS('Raw Data'!$AI:$AI, 'Raw Data'!$AN:$AN,"&lt;=" &amp;DATE(LEFT($AV$3, 4), MONTH("1 " &amp; K$6 &amp; " " &amp; LEFT($AV$3, 4)) + 1, 0 ), 'Raw Data'!$AN:$AN,"&gt;" &amp;DATE(LEFT($AV$3, 4), MONTH("1 " &amp; K$6 &amp; " " &amp; LEFT($AV$3, 4)), 0 ), 'Raw Data'!$J:$J, $A136, 'Raw Data'!$H:$H, "Ear*", 'Raw Data'!$P:$P,""&amp;'Raw Data'!$B$1,'Raw Data'!$D:$D,"&lt;&gt;*ithdr*",'Raw Data'!$D:$D,"&lt;&gt;*ancel*")</f>
        <v>0</v>
      </c>
      <c r="L148" s="73"/>
      <c r="M148" s="73"/>
      <c r="N148" s="77"/>
      <c r="O148" s="94">
        <f>SUMIFS('Raw Data'!$AI:$AI, 'Raw Data'!$AN:$AN,"&lt;=" &amp;DATE(LEFT($AV$3, 4), MONTH("1 " &amp; O$6 &amp; " " &amp; LEFT($AV$3, 4)) + 1, 0 ), 'Raw Data'!$AN:$AN,"&gt;" &amp;DATE(LEFT($AV$3, 4), MONTH("1 " &amp; O$6 &amp; " " &amp; LEFT($AV$3, 4)), 0 ), 'Raw Data'!$J:$J, $A136, 'Raw Data'!$H:$H, "Ear*", 'Raw Data'!$O:$O,""&amp;'Raw Data'!$B$1,'Raw Data'!$D:$D,"&lt;&gt;*ithdr*",'Raw Data'!$D:$D,"&lt;&gt;*ancel*",'Raw Data'!$P:$P,"--")
+
SUMIFS('Raw Data'!$AI:$AI, 'Raw Data'!$AN:$AN,"&lt;=" &amp;DATE(LEFT($AV$3, 4), MONTH("1 " &amp; O$6 &amp; " " &amp; LEFT($AV$3, 4)) + 1, 0 ), 'Raw Data'!$AN:$AN,"&gt;" &amp;DATE(LEFT($AV$3, 4), MONTH("1 " &amp; O$6 &amp; " " &amp; LEFT($AV$3, 4)), 0 ), 'Raw Data'!$J:$J, $A136, 'Raw Data'!$H:$H, "Ear*", 'Raw Data'!$P:$P,""&amp;'Raw Data'!$B$1,'Raw Data'!$D:$D,"&lt;&gt;*ithdr*",'Raw Data'!$D:$D,"&lt;&gt;*ancel*")</f>
        <v>0</v>
      </c>
      <c r="P148" s="73"/>
      <c r="Q148" s="73"/>
      <c r="R148" s="77"/>
      <c r="S148" s="94">
        <f>SUMIFS('Raw Data'!$AI:$AI, 'Raw Data'!$AN:$AN,"&lt;=" &amp;DATE(LEFT($AV$3, 4), MONTH("1 " &amp; S$6 &amp; " " &amp; LEFT($AV$3, 4)) + 1, 0 ), 'Raw Data'!$AN:$AN,"&gt;" &amp;DATE(LEFT($AV$3, 4), MONTH("1 " &amp; S$6 &amp; " " &amp; LEFT($AV$3, 4)), 0 ), 'Raw Data'!$J:$J, $A136, 'Raw Data'!$H:$H, "Ear*", 'Raw Data'!$O:$O,""&amp;'Raw Data'!$B$1,'Raw Data'!$D:$D,"&lt;&gt;*ithdr*",'Raw Data'!$D:$D,"&lt;&gt;*ancel*",'Raw Data'!$P:$P,"--")
+
SUMIFS('Raw Data'!$AI:$AI, 'Raw Data'!$AN:$AN,"&lt;=" &amp;DATE(LEFT($AV$3, 4), MONTH("1 " &amp; S$6 &amp; " " &amp; LEFT($AV$3, 4)) + 1, 0 ), 'Raw Data'!$AN:$AN,"&gt;" &amp;DATE(LEFT($AV$3, 4), MONTH("1 " &amp; S$6 &amp; " " &amp; LEFT($AV$3, 4)), 0 ), 'Raw Data'!$J:$J, $A136, 'Raw Data'!$H:$H, "Ear*", 'Raw Data'!$P:$P,""&amp;'Raw Data'!$B$1,'Raw Data'!$D:$D,"&lt;&gt;*ithdr*",'Raw Data'!$D:$D,"&lt;&gt;*ancel*")</f>
        <v>0</v>
      </c>
      <c r="T148" s="73"/>
      <c r="U148" s="73"/>
      <c r="V148" s="77"/>
      <c r="W148" s="94">
        <f>SUMIFS('Raw Data'!$AI:$AI, 'Raw Data'!$AN:$AN,"&lt;=" &amp;DATE(LEFT($AV$3, 4), MONTH("1 " &amp; W$6 &amp; " " &amp; LEFT($AV$3, 4)) + 1, 0 ), 'Raw Data'!$AN:$AN,"&gt;" &amp;DATE(LEFT($AV$3, 4), MONTH("1 " &amp; W$6 &amp; " " &amp; LEFT($AV$3, 4)), 0 ), 'Raw Data'!$J:$J, $A136, 'Raw Data'!$H:$H, "Ear*", 'Raw Data'!$O:$O,""&amp;'Raw Data'!$B$1,'Raw Data'!$D:$D,"&lt;&gt;*ithdr*",'Raw Data'!$D:$D,"&lt;&gt;*ancel*",'Raw Data'!$P:$P,"--")
+
SUMIFS('Raw Data'!$AI:$AI, 'Raw Data'!$AN:$AN,"&lt;=" &amp;DATE(LEFT($AV$3, 4), MONTH("1 " &amp; W$6 &amp; " " &amp; LEFT($AV$3, 4)) + 1, 0 ), 'Raw Data'!$AN:$AN,"&gt;" &amp;DATE(LEFT($AV$3, 4), MONTH("1 " &amp; W$6 &amp; " " &amp; LEFT($AV$3, 4)), 0 ), 'Raw Data'!$J:$J, $A136, 'Raw Data'!$H:$H, "Ear*", 'Raw Data'!$P:$P,""&amp;'Raw Data'!$B$1,'Raw Data'!$D:$D,"&lt;&gt;*ithdr*",'Raw Data'!$D:$D,"&lt;&gt;*ancel*")</f>
        <v>0</v>
      </c>
      <c r="X148" s="73"/>
      <c r="Y148" s="73"/>
      <c r="Z148" s="77"/>
      <c r="AA148" s="94">
        <f>SUMIFS('Raw Data'!$AI:$AI, 'Raw Data'!$AN:$AN,"&lt;=" &amp;DATE(LEFT($AV$3, 4), MONTH("1 " &amp; AA$6 &amp; " " &amp; LEFT($AV$3, 4)) + 1, 0 ), 'Raw Data'!$AN:$AN,"&gt;" &amp;DATE(LEFT($AV$3, 4), MONTH("1 " &amp; AA$6 &amp; " " &amp; LEFT($AV$3, 4)), 0 ), 'Raw Data'!$J:$J, $A136, 'Raw Data'!$H:$H, "Ear*", 'Raw Data'!$O:$O,""&amp;'Raw Data'!$B$1,'Raw Data'!$D:$D,"&lt;&gt;*ithdr*",'Raw Data'!$D:$D,"&lt;&gt;*ancel*",'Raw Data'!$P:$P,"--")
+
SUMIFS('Raw Data'!$AI:$AI, 'Raw Data'!$AN:$AN,"&lt;=" &amp;DATE(LEFT($AV$3, 4), MONTH("1 " &amp; AA$6 &amp; " " &amp; LEFT($AV$3, 4)) + 1, 0 ), 'Raw Data'!$AN:$AN,"&gt;" &amp;DATE(LEFT($AV$3, 4), MONTH("1 " &amp; AA$6 &amp; " " &amp; LEFT($AV$3, 4)), 0 ), 'Raw Data'!$J:$J, $A136, 'Raw Data'!$H:$H, "Ear*", 'Raw Data'!$P:$P,""&amp;'Raw Data'!$B$1,'Raw Data'!$D:$D,"&lt;&gt;*ithdr*",'Raw Data'!$D:$D,"&lt;&gt;*ancel*")</f>
        <v>0</v>
      </c>
      <c r="AB148" s="73"/>
      <c r="AC148" s="73"/>
      <c r="AD148" s="77"/>
      <c r="AE148" s="94">
        <f>SUMIFS('Raw Data'!$AI:$AI, 'Raw Data'!$AN:$AN,"&lt;=" &amp;DATE(LEFT($AV$3, 4), MONTH("1 " &amp; AE$6 &amp; " " &amp; LEFT($AV$3, 4)) + 1, 0 ), 'Raw Data'!$AN:$AN,"&gt;" &amp;DATE(LEFT($AV$3, 4), MONTH("1 " &amp; AE$6 &amp; " " &amp; LEFT($AV$3, 4)), 0 ), 'Raw Data'!$J:$J, $A136, 'Raw Data'!$H:$H, "Ear*", 'Raw Data'!$O:$O,""&amp;'Raw Data'!$B$1,'Raw Data'!$D:$D,"&lt;&gt;*ithdr*",'Raw Data'!$D:$D,"&lt;&gt;*ancel*",'Raw Data'!$P:$P,"--")
+
SUMIFS('Raw Data'!$AI:$AI, 'Raw Data'!$AN:$AN,"&lt;=" &amp;DATE(LEFT($AV$3, 4), MONTH("1 " &amp; AE$6 &amp; " " &amp; LEFT($AV$3, 4)) + 1, 0 ), 'Raw Data'!$AN:$AN,"&gt;" &amp;DATE(LEFT($AV$3, 4), MONTH("1 " &amp; AE$6 &amp; " " &amp; LEFT($AV$3, 4)), 0 ), 'Raw Data'!$J:$J, $A136, 'Raw Data'!$H:$H, "Ear*", 'Raw Data'!$P:$P,""&amp;'Raw Data'!$B$1,'Raw Data'!$D:$D,"&lt;&gt;*ithdr*",'Raw Data'!$D:$D,"&lt;&gt;*ancel*")</f>
        <v>0</v>
      </c>
      <c r="AF148" s="73"/>
      <c r="AG148" s="73"/>
      <c r="AH148" s="77"/>
      <c r="AI148" s="94">
        <f>SUMIFS('Raw Data'!$AI:$AI, 'Raw Data'!$AN:$AN,"&lt;=" &amp;DATE(LEFT($AV$3, 4), MONTH("1 " &amp; AI$6 &amp; " " &amp; LEFT($AV$3, 4)) + 1, 0 ), 'Raw Data'!$AN:$AN,"&gt;" &amp;DATE(LEFT($AV$3, 4), MONTH("1 " &amp; AI$6 &amp; " " &amp; LEFT($AV$3, 4)), 0 ), 'Raw Data'!$J:$J, $A136, 'Raw Data'!$H:$H, "Ear*", 'Raw Data'!$O:$O,""&amp;'Raw Data'!$B$1,'Raw Data'!$D:$D,"&lt;&gt;*ithdr*",'Raw Data'!$D:$D,"&lt;&gt;*ancel*",'Raw Data'!$P:$P,"--")
+
SUMIFS('Raw Data'!$AI:$AI, 'Raw Data'!$AN:$AN,"&lt;=" &amp;DATE(LEFT($AV$3, 4), MONTH("1 " &amp; AI$6 &amp; " " &amp; LEFT($AV$3, 4)) + 1, 0 ), 'Raw Data'!$AN:$AN,"&gt;" &amp;DATE(LEFT($AV$3, 4), MONTH("1 " &amp; AI$6 &amp; " " &amp; LEFT($AV$3, 4)), 0 ), 'Raw Data'!$J:$J, $A136, 'Raw Data'!$H:$H, "Ear*", 'Raw Data'!$P:$P,""&amp;'Raw Data'!$B$1,'Raw Data'!$D:$D,"&lt;&gt;*ithdr*",'Raw Data'!$D:$D,"&lt;&gt;*ancel*")</f>
        <v>0</v>
      </c>
      <c r="AJ148" s="73"/>
      <c r="AK148" s="73"/>
      <c r="AL148" s="77"/>
      <c r="AM148" s="94">
        <f>SUMIFS('Raw Data'!$AI:$AI, 'Raw Data'!$AN:$AN,"&lt;=" &amp;DATE(LEFT($AV$3, 4), MONTH("1 " &amp; AM$6 &amp; " " &amp; LEFT($AV$3, 4)) + 1, 0 ), 'Raw Data'!$AN:$AN,"&gt;" &amp;DATE(LEFT($AV$3, 4), MONTH("1 " &amp; AM$6 &amp; " " &amp; LEFT($AV$3, 4)), 0 ), 'Raw Data'!$J:$J, $A136, 'Raw Data'!$H:$H, "Ear*", 'Raw Data'!$O:$O,""&amp;'Raw Data'!$B$1,'Raw Data'!$D:$D,"&lt;&gt;*ithdr*",'Raw Data'!$D:$D,"&lt;&gt;*ancel*",'Raw Data'!$P:$P,"--")
+
SUMIFS('Raw Data'!$AI:$AI, 'Raw Data'!$AN:$AN,"&lt;=" &amp;DATE(LEFT($AV$3, 4), MONTH("1 " &amp; AM$6 &amp; " " &amp; LEFT($AV$3, 4)) + 1, 0 ), 'Raw Data'!$AN:$AN,"&gt;" &amp;DATE(LEFT($AV$3, 4), MONTH("1 " &amp; AM$6 &amp; " " &amp; LEFT($AV$3, 4)), 0 ), 'Raw Data'!$J:$J, $A136, 'Raw Data'!$H:$H, "Ear*", 'Raw Data'!$P:$P,""&amp;'Raw Data'!$B$1,'Raw Data'!$D:$D,"&lt;&gt;*ithdr*",'Raw Data'!$D:$D,"&lt;&gt;*ancel*")</f>
        <v>0</v>
      </c>
      <c r="AN148" s="73"/>
      <c r="AO148" s="73"/>
      <c r="AP148" s="77"/>
      <c r="AQ148" s="94">
        <f>SUMIFS('Raw Data'!$AI:$AI, 'Raw Data'!$AN:$AN,"&lt;=" &amp;DATE(LEFT($AV$3, 4), MONTH("1 " &amp; AQ$6 &amp; " " &amp; LEFT($AV$3, 4)) + 1, 0 ), 'Raw Data'!$AN:$AN,"&gt;" &amp;DATE(LEFT($AV$3, 4), MONTH("1 " &amp; AQ$6 &amp; " " &amp; LEFT($AV$3, 4)), 0 ), 'Raw Data'!$J:$J, $A136, 'Raw Data'!$H:$H, "Ear*", 'Raw Data'!$O:$O,""&amp;'Raw Data'!$B$1,'Raw Data'!$D:$D,"&lt;&gt;*ithdr*",'Raw Data'!$D:$D,"&lt;&gt;*ancel*",'Raw Data'!$P:$P,"--")
+
SUMIFS('Raw Data'!$AI:$AI, 'Raw Data'!$AN:$AN,"&lt;=" &amp;DATE(LEFT($AV$3, 4), MONTH("1 " &amp; AQ$6 &amp; " " &amp; LEFT($AV$3, 4)) + 1, 0 ), 'Raw Data'!$AN:$AN,"&gt;" &amp;DATE(LEFT($AV$3, 4), MONTH("1 " &amp; AQ$6 &amp; " " &amp; LEFT($AV$3, 4)), 0 ), 'Raw Data'!$J:$J, $A136, 'Raw Data'!$H:$H, "Ear*", 'Raw Data'!$P:$P,""&amp;'Raw Data'!$B$1,'Raw Data'!$D:$D,"&lt;&gt;*ithdr*",'Raw Data'!$D:$D,"&lt;&gt;*ancel*")</f>
        <v>0</v>
      </c>
      <c r="AR148" s="73"/>
      <c r="AS148" s="73"/>
      <c r="AT148" s="77"/>
      <c r="AU148" s="94">
        <f>SUMIFS('Raw Data'!$AI:$AI, 'Raw Data'!$AN:$AN,"&lt;=" &amp;DATE(MID($AV$3, 15, 4), MONTH("1 " &amp; AU$6 &amp; " " &amp; MID($AV$3, 15, 4)) + 1, 0 ), 'Raw Data'!$AN:$AN,"&gt;" &amp;DATE(MID($AV$3, 15, 4), MONTH("1 " &amp; AU$6 &amp; " " &amp; MID($AV$3, 15, 4)), 0 ), 'Raw Data'!$J:$J, $A136, 'Raw Data'!$H:$H, "Ear*", 'Raw Data'!$O:$O,""&amp;'Raw Data'!$B$1,'Raw Data'!$D:$D,"&lt;&gt;*ithdr*",'Raw Data'!$D:$D,"&lt;&gt;*ancel*",'Raw Data'!$P:$P,"--")
+
SUMIFS('Raw Data'!$AI:$AI, 'Raw Data'!$AN:$AN,"&lt;=" &amp;DATE(MID($AV$3, 15, 4), MONTH("1 " &amp; AU$6 &amp; " " &amp; MID($AV$3, 15, 4)) + 1, 0 ), 'Raw Data'!$AN:$AN,"&gt;" &amp;DATE(MID($AV$3, 15, 4), MONTH("1 " &amp; AU$6 &amp; " " &amp; MID($AV$3, 15, 4)), 0 ), 'Raw Data'!$J:$J, $A136, 'Raw Data'!$H:$H, "Ear*", 'Raw Data'!$P:$P,""&amp;'Raw Data'!$B$1,'Raw Data'!$D:$D,"&lt;&gt;*ithdr*",'Raw Data'!$D:$D,"&lt;&gt;*ancel*")</f>
        <v>0</v>
      </c>
      <c r="AV148" s="73"/>
      <c r="AW148" s="73"/>
      <c r="AX148" s="77"/>
      <c r="AY148" s="94">
        <f>SUMIFS('Raw Data'!$AI:$AI, 'Raw Data'!$AN:$AN,"&lt;=" &amp;DATE(MID($AV$3, 15, 4), MONTH("1 " &amp; AY$6 &amp; " " &amp; MID($AV$3, 15, 4)) + 1, 0 ), 'Raw Data'!$AN:$AN,"&gt;" &amp;DATE(MID($AV$3, 15, 4), MONTH("1 " &amp; AY$6 &amp; " " &amp; MID($AV$3, 15, 4)), 0 ), 'Raw Data'!$J:$J, $A136, 'Raw Data'!$H:$H, "Ear*", 'Raw Data'!$O:$O,""&amp;'Raw Data'!$B$1,'Raw Data'!$D:$D,"&lt;&gt;*ithdr*",'Raw Data'!$D:$D,"&lt;&gt;*ancel*",'Raw Data'!$P:$P,"--")
+
SUMIFS('Raw Data'!$AI:$AI, 'Raw Data'!$AN:$AN,"&lt;=" &amp;DATE(MID($AV$3, 15, 4), MONTH("1 " &amp; AY$6 &amp; " " &amp; MID($AV$3, 15, 4)) + 1, 0 ), 'Raw Data'!$AN:$AN,"&gt;" &amp;DATE(MID($AV$3, 15, 4), MONTH("1 " &amp; AY$6 &amp; " " &amp; MID($AV$3, 15, 4)), 0 ), 'Raw Data'!$J:$J, $A136, 'Raw Data'!$H:$H, "Ear*", 'Raw Data'!$P:$P,""&amp;'Raw Data'!$B$1,'Raw Data'!$D:$D,"&lt;&gt;*ithdr*",'Raw Data'!$D:$D,"&lt;&gt;*ancel*")</f>
        <v>0</v>
      </c>
      <c r="AZ148" s="73"/>
      <c r="BA148" s="73"/>
      <c r="BB148" s="77"/>
      <c r="BC148" s="94">
        <f>SUMIFS('Raw Data'!$AI:$AI, 'Raw Data'!$AN:$AN,"&lt;=" &amp;DATE(MID($AV$3, 15, 4), MONTH("1 " &amp; BC$6 &amp; " " &amp; MID($AV$3, 15, 4)) + 1, 0 ), 'Raw Data'!$AN:$AN,"&gt;" &amp;DATE(MID($AV$3, 15, 4), MONTH("1 " &amp; BC$6 &amp; " " &amp; MID($AV$3, 15, 4)), 0 ), 'Raw Data'!$J:$J, $A136, 'Raw Data'!$H:$H, "Ear*", 'Raw Data'!$O:$O,""&amp;'Raw Data'!$B$1,'Raw Data'!$D:$D,"&lt;&gt;*ithdr*",'Raw Data'!$D:$D,"&lt;&gt;*ancel*",'Raw Data'!$P:$P,"--")
+
SUMIFS('Raw Data'!$AI:$AI, 'Raw Data'!$AN:$AN,"&lt;=" &amp;DATE(MID($AV$3, 15, 4), MONTH("1 " &amp; BC$6 &amp; " " &amp; MID($AV$3, 15, 4)) + 1, 0 ), 'Raw Data'!$AN:$AN,"&gt;" &amp;DATE(MID($AV$3, 15, 4), MONTH("1 " &amp; BC$6 &amp; " " &amp; MID($AV$3, 15, 4)), 0 ), 'Raw Data'!$J:$J, $A136, 'Raw Data'!$H:$H, "Ear*", 'Raw Data'!$P:$P,""&amp;'Raw Data'!$B$1,'Raw Data'!$D:$D,"&lt;&gt;*ithdr*",'Raw Data'!$D:$D,"&lt;&gt;*ancel*")</f>
        <v>0</v>
      </c>
      <c r="BD148" s="73"/>
      <c r="BE148" s="73"/>
      <c r="BF148" s="77"/>
    </row>
    <row r="149" ht="12.75" customHeight="1">
      <c r="A149" s="114" t="s">
        <v>207</v>
      </c>
      <c r="B149" s="73"/>
      <c r="C149" s="73"/>
      <c r="D149" s="73"/>
      <c r="E149" s="73"/>
      <c r="F149" s="73"/>
      <c r="G149" s="73"/>
      <c r="H149" s="73"/>
      <c r="I149" s="73"/>
      <c r="J149" s="77"/>
      <c r="K149" s="94">
        <f>SUMIFS('Raw Data'!$AI:$AI, 'Raw Data'!$AN:$AN,"&lt;=" &amp;DATE(LEFT($AV$3, 4), MONTH("1 " &amp; K$6 &amp; " " &amp; LEFT($AV$3, 4)) + 1, 0 ), 'Raw Data'!$AN:$AN,"&gt;" &amp;DATE(LEFT($AV$3, 4), MONTH("1 " &amp; K$6 &amp; " " &amp; LEFT($AV$3, 4)), 0 ), 'Raw Data'!$J:$J, $A136, 'Raw Data'!$H:$H, "Non*", 'Raw Data'!$O:$O,""&amp;'Raw Data'!$B$1,'Raw Data'!$D:$D,"&lt;&gt;*ithdr*",'Raw Data'!$D:$D,"&lt;&gt;*ancel*",'Raw Data'!$P:$P,"--")
+
SUMIFS('Raw Data'!$AI:$AI, 'Raw Data'!$AN:$AN,"&lt;=" &amp;DATE(LEFT($AV$3, 4), MONTH("1 " &amp; K$6 &amp; " " &amp; LEFT($AV$3, 4)) + 1, 0 ), 'Raw Data'!$AN:$AN,"&gt;" &amp;DATE(LEFT($AV$3, 4), MONTH("1 " &amp; K$6 &amp; " " &amp; LEFT($AV$3, 4)), 0 ), 'Raw Data'!$J:$J, $A136, 'Raw Data'!$H:$H, "Non*", 'Raw Data'!$P:$P,""&amp;'Raw Data'!$B$1,'Raw Data'!$D:$D,"&lt;&gt;*ithdr*",'Raw Data'!$D:$D,"&lt;&gt;*ancel*")</f>
        <v>0</v>
      </c>
      <c r="L149" s="73"/>
      <c r="M149" s="73"/>
      <c r="N149" s="77"/>
      <c r="O149" s="94">
        <f>SUMIFS('Raw Data'!$AI:$AI, 'Raw Data'!$AN:$AN,"&lt;=" &amp;DATE(LEFT($AV$3, 4), MONTH("1 " &amp; O$6 &amp; " " &amp; LEFT($AV$3, 4)) + 1, 0 ), 'Raw Data'!$AN:$AN,"&gt;" &amp;DATE(LEFT($AV$3, 4), MONTH("1 " &amp; O$6 &amp; " " &amp; LEFT($AV$3, 4)), 0 ), 'Raw Data'!$J:$J, $A136, 'Raw Data'!$H:$H, "Non*", 'Raw Data'!$O:$O,""&amp;'Raw Data'!$B$1,'Raw Data'!$D:$D,"&lt;&gt;*ithdr*",'Raw Data'!$D:$D,"&lt;&gt;*ancel*",'Raw Data'!$P:$P,"--")
+
SUMIFS('Raw Data'!$AI:$AI, 'Raw Data'!$AN:$AN,"&lt;=" &amp;DATE(LEFT($AV$3, 4), MONTH("1 " &amp; O$6 &amp; " " &amp; LEFT($AV$3, 4)) + 1, 0 ), 'Raw Data'!$AN:$AN,"&gt;" &amp;DATE(LEFT($AV$3, 4), MONTH("1 " &amp; O$6 &amp; " " &amp; LEFT($AV$3, 4)), 0 ), 'Raw Data'!$J:$J, $A136, 'Raw Data'!$H:$H, "Non*", 'Raw Data'!$P:$P,""&amp;'Raw Data'!$B$1,'Raw Data'!$D:$D,"&lt;&gt;*ithdr*",'Raw Data'!$D:$D,"&lt;&gt;*ancel*")</f>
        <v>0</v>
      </c>
      <c r="P149" s="73"/>
      <c r="Q149" s="73"/>
      <c r="R149" s="77"/>
      <c r="S149" s="94">
        <f>SUMIFS('Raw Data'!$AI:$AI, 'Raw Data'!$AN:$AN,"&lt;=" &amp;DATE(LEFT($AV$3, 4), MONTH("1 " &amp; S$6 &amp; " " &amp; LEFT($AV$3, 4)) + 1, 0 ), 'Raw Data'!$AN:$AN,"&gt;" &amp;DATE(LEFT($AV$3, 4), MONTH("1 " &amp; S$6 &amp; " " &amp; LEFT($AV$3, 4)), 0 ), 'Raw Data'!$J:$J, $A136, 'Raw Data'!$H:$H, "Non*", 'Raw Data'!$O:$O,""&amp;'Raw Data'!$B$1,'Raw Data'!$D:$D,"&lt;&gt;*ithdr*",'Raw Data'!$D:$D,"&lt;&gt;*ancel*",'Raw Data'!$P:$P,"--")
+
SUMIFS('Raw Data'!$AI:$AI, 'Raw Data'!$AN:$AN,"&lt;=" &amp;DATE(LEFT($AV$3, 4), MONTH("1 " &amp; S$6 &amp; " " &amp; LEFT($AV$3, 4)) + 1, 0 ), 'Raw Data'!$AN:$AN,"&gt;" &amp;DATE(LEFT($AV$3, 4), MONTH("1 " &amp; S$6 &amp; " " &amp; LEFT($AV$3, 4)), 0 ), 'Raw Data'!$J:$J, $A136, 'Raw Data'!$H:$H, "Non*", 'Raw Data'!$P:$P,""&amp;'Raw Data'!$B$1,'Raw Data'!$D:$D,"&lt;&gt;*ithdr*",'Raw Data'!$D:$D,"&lt;&gt;*ancel*")</f>
        <v>0</v>
      </c>
      <c r="T149" s="73"/>
      <c r="U149" s="73"/>
      <c r="V149" s="77"/>
      <c r="W149" s="94">
        <f>SUMIFS('Raw Data'!$AI:$AI, 'Raw Data'!$AN:$AN,"&lt;=" &amp;DATE(LEFT($AV$3, 4), MONTH("1 " &amp; W$6 &amp; " " &amp; LEFT($AV$3, 4)) + 1, 0 ), 'Raw Data'!$AN:$AN,"&gt;" &amp;DATE(LEFT($AV$3, 4), MONTH("1 " &amp; W$6 &amp; " " &amp; LEFT($AV$3, 4)), 0 ), 'Raw Data'!$J:$J, $A136, 'Raw Data'!$H:$H, "Non*", 'Raw Data'!$O:$O,""&amp;'Raw Data'!$B$1,'Raw Data'!$D:$D,"&lt;&gt;*ithdr*",'Raw Data'!$D:$D,"&lt;&gt;*ancel*",'Raw Data'!$P:$P,"--")
+
SUMIFS('Raw Data'!$AI:$AI, 'Raw Data'!$AN:$AN,"&lt;=" &amp;DATE(LEFT($AV$3, 4), MONTH("1 " &amp; W$6 &amp; " " &amp; LEFT($AV$3, 4)) + 1, 0 ), 'Raw Data'!$AN:$AN,"&gt;" &amp;DATE(LEFT($AV$3, 4), MONTH("1 " &amp; W$6 &amp; " " &amp; LEFT($AV$3, 4)), 0 ), 'Raw Data'!$J:$J, $A136, 'Raw Data'!$H:$H, "Non*", 'Raw Data'!$P:$P,""&amp;'Raw Data'!$B$1,'Raw Data'!$D:$D,"&lt;&gt;*ithdr*",'Raw Data'!$D:$D,"&lt;&gt;*ancel*")</f>
        <v>0</v>
      </c>
      <c r="X149" s="73"/>
      <c r="Y149" s="73"/>
      <c r="Z149" s="77"/>
      <c r="AA149" s="94">
        <f>SUMIFS('Raw Data'!$AI:$AI, 'Raw Data'!$AN:$AN,"&lt;=" &amp;DATE(LEFT($AV$3, 4), MONTH("1 " &amp; AA$6 &amp; " " &amp; LEFT($AV$3, 4)) + 1, 0 ), 'Raw Data'!$AN:$AN,"&gt;" &amp;DATE(LEFT($AV$3, 4), MONTH("1 " &amp; AA$6 &amp; " " &amp; LEFT($AV$3, 4)), 0 ), 'Raw Data'!$J:$J, $A136, 'Raw Data'!$H:$H, "Non*", 'Raw Data'!$O:$O,""&amp;'Raw Data'!$B$1,'Raw Data'!$D:$D,"&lt;&gt;*ithdr*",'Raw Data'!$D:$D,"&lt;&gt;*ancel*",'Raw Data'!$P:$P,"--")
+
SUMIFS('Raw Data'!$AI:$AI, 'Raw Data'!$AN:$AN,"&lt;=" &amp;DATE(LEFT($AV$3, 4), MONTH("1 " &amp; AA$6 &amp; " " &amp; LEFT($AV$3, 4)) + 1, 0 ), 'Raw Data'!$AN:$AN,"&gt;" &amp;DATE(LEFT($AV$3, 4), MONTH("1 " &amp; AA$6 &amp; " " &amp; LEFT($AV$3, 4)), 0 ), 'Raw Data'!$J:$J, $A136, 'Raw Data'!$H:$H, "Non*", 'Raw Data'!$P:$P,""&amp;'Raw Data'!$B$1,'Raw Data'!$D:$D,"&lt;&gt;*ithdr*",'Raw Data'!$D:$D,"&lt;&gt;*ancel*")</f>
        <v>0</v>
      </c>
      <c r="AB149" s="73"/>
      <c r="AC149" s="73"/>
      <c r="AD149" s="77"/>
      <c r="AE149" s="94">
        <f>SUMIFS('Raw Data'!$AI:$AI, 'Raw Data'!$AN:$AN,"&lt;=" &amp;DATE(LEFT($AV$3, 4), MONTH("1 " &amp; AE$6 &amp; " " &amp; LEFT($AV$3, 4)) + 1, 0 ), 'Raw Data'!$AN:$AN,"&gt;" &amp;DATE(LEFT($AV$3, 4), MONTH("1 " &amp; AE$6 &amp; " " &amp; LEFT($AV$3, 4)), 0 ), 'Raw Data'!$J:$J, $A136, 'Raw Data'!$H:$H, "Non*", 'Raw Data'!$O:$O,""&amp;'Raw Data'!$B$1,'Raw Data'!$D:$D,"&lt;&gt;*ithdr*",'Raw Data'!$D:$D,"&lt;&gt;*ancel*",'Raw Data'!$P:$P,"--")
+
SUMIFS('Raw Data'!$AI:$AI, 'Raw Data'!$AN:$AN,"&lt;=" &amp;DATE(LEFT($AV$3, 4), MONTH("1 " &amp; AE$6 &amp; " " &amp; LEFT($AV$3, 4)) + 1, 0 ), 'Raw Data'!$AN:$AN,"&gt;" &amp;DATE(LEFT($AV$3, 4), MONTH("1 " &amp; AE$6 &amp; " " &amp; LEFT($AV$3, 4)), 0 ), 'Raw Data'!$J:$J, $A136, 'Raw Data'!$H:$H, "Non*", 'Raw Data'!$P:$P,""&amp;'Raw Data'!$B$1,'Raw Data'!$D:$D,"&lt;&gt;*ithdr*",'Raw Data'!$D:$D,"&lt;&gt;*ancel*")</f>
        <v>0</v>
      </c>
      <c r="AF149" s="73"/>
      <c r="AG149" s="73"/>
      <c r="AH149" s="77"/>
      <c r="AI149" s="94">
        <f>SUMIFS('Raw Data'!$AI:$AI, 'Raw Data'!$AN:$AN,"&lt;=" &amp;DATE(LEFT($AV$3, 4), MONTH("1 " &amp; AI$6 &amp; " " &amp; LEFT($AV$3, 4)) + 1, 0 ), 'Raw Data'!$AN:$AN,"&gt;" &amp;DATE(LEFT($AV$3, 4), MONTH("1 " &amp; AI$6 &amp; " " &amp; LEFT($AV$3, 4)), 0 ), 'Raw Data'!$J:$J, $A136, 'Raw Data'!$H:$H, "Non*", 'Raw Data'!$O:$O,""&amp;'Raw Data'!$B$1,'Raw Data'!$D:$D,"&lt;&gt;*ithdr*",'Raw Data'!$D:$D,"&lt;&gt;*ancel*",'Raw Data'!$P:$P,"--")
+
SUMIFS('Raw Data'!$AI:$AI, 'Raw Data'!$AN:$AN,"&lt;=" &amp;DATE(LEFT($AV$3, 4), MONTH("1 " &amp; AI$6 &amp; " " &amp; LEFT($AV$3, 4)) + 1, 0 ), 'Raw Data'!$AN:$AN,"&gt;" &amp;DATE(LEFT($AV$3, 4), MONTH("1 " &amp; AI$6 &amp; " " &amp; LEFT($AV$3, 4)), 0 ), 'Raw Data'!$J:$J, $A136, 'Raw Data'!$H:$H, "Non*", 'Raw Data'!$P:$P,""&amp;'Raw Data'!$B$1,'Raw Data'!$D:$D,"&lt;&gt;*ithdr*",'Raw Data'!$D:$D,"&lt;&gt;*ancel*")</f>
        <v>0</v>
      </c>
      <c r="AJ149" s="73"/>
      <c r="AK149" s="73"/>
      <c r="AL149" s="77"/>
      <c r="AM149" s="94">
        <f>SUMIFS('Raw Data'!$AI:$AI, 'Raw Data'!$AN:$AN,"&lt;=" &amp;DATE(LEFT($AV$3, 4), MONTH("1 " &amp; AM$6 &amp; " " &amp; LEFT($AV$3, 4)) + 1, 0 ), 'Raw Data'!$AN:$AN,"&gt;" &amp;DATE(LEFT($AV$3, 4), MONTH("1 " &amp; AM$6 &amp; " " &amp; LEFT($AV$3, 4)), 0 ), 'Raw Data'!$J:$J, $A136, 'Raw Data'!$H:$H, "Non*", 'Raw Data'!$O:$O,""&amp;'Raw Data'!$B$1,'Raw Data'!$D:$D,"&lt;&gt;*ithdr*",'Raw Data'!$D:$D,"&lt;&gt;*ancel*",'Raw Data'!$P:$P,"--")
+
SUMIFS('Raw Data'!$AI:$AI, 'Raw Data'!$AN:$AN,"&lt;=" &amp;DATE(LEFT($AV$3, 4), MONTH("1 " &amp; AM$6 &amp; " " &amp; LEFT($AV$3, 4)) + 1, 0 ), 'Raw Data'!$AN:$AN,"&gt;" &amp;DATE(LEFT($AV$3, 4), MONTH("1 " &amp; AM$6 &amp; " " &amp; LEFT($AV$3, 4)), 0 ), 'Raw Data'!$J:$J, $A136, 'Raw Data'!$H:$H, "Non*", 'Raw Data'!$P:$P,""&amp;'Raw Data'!$B$1,'Raw Data'!$D:$D,"&lt;&gt;*ithdr*",'Raw Data'!$D:$D,"&lt;&gt;*ancel*")</f>
        <v>0</v>
      </c>
      <c r="AN149" s="73"/>
      <c r="AO149" s="73"/>
      <c r="AP149" s="77"/>
      <c r="AQ149" s="94">
        <f>SUMIFS('Raw Data'!$AI:$AI, 'Raw Data'!$AN:$AN,"&lt;=" &amp;DATE(LEFT($AV$3, 4), MONTH("1 " &amp; AQ$6 &amp; " " &amp; LEFT($AV$3, 4)) + 1, 0 ), 'Raw Data'!$AN:$AN,"&gt;" &amp;DATE(LEFT($AV$3, 4), MONTH("1 " &amp; AQ$6 &amp; " " &amp; LEFT($AV$3, 4)), 0 ), 'Raw Data'!$J:$J, $A136, 'Raw Data'!$H:$H, "Non*", 'Raw Data'!$O:$O,""&amp;'Raw Data'!$B$1,'Raw Data'!$D:$D,"&lt;&gt;*ithdr*",'Raw Data'!$D:$D,"&lt;&gt;*ancel*",'Raw Data'!$P:$P,"--")
+
SUMIFS('Raw Data'!$AI:$AI, 'Raw Data'!$AN:$AN,"&lt;=" &amp;DATE(LEFT($AV$3, 4), MONTH("1 " &amp; AQ$6 &amp; " " &amp; LEFT($AV$3, 4)) + 1, 0 ), 'Raw Data'!$AN:$AN,"&gt;" &amp;DATE(LEFT($AV$3, 4), MONTH("1 " &amp; AQ$6 &amp; " " &amp; LEFT($AV$3, 4)), 0 ), 'Raw Data'!$J:$J, $A136, 'Raw Data'!$H:$H, "Non*", 'Raw Data'!$P:$P,""&amp;'Raw Data'!$B$1,'Raw Data'!$D:$D,"&lt;&gt;*ithdr*",'Raw Data'!$D:$D,"&lt;&gt;*ancel*")</f>
        <v>0</v>
      </c>
      <c r="AR149" s="73"/>
      <c r="AS149" s="73"/>
      <c r="AT149" s="77"/>
      <c r="AU149" s="94">
        <f>SUMIFS('Raw Data'!$AI:$AI, 'Raw Data'!$AN:$AN,"&lt;=" &amp;DATE(MID($AV$3, 15, 4), MONTH("1 " &amp; AU$6 &amp; " " &amp; MID($AV$3, 15, 4)) + 1, 0 ), 'Raw Data'!$AN:$AN,"&gt;" &amp;DATE(MID($AV$3, 15, 4), MONTH("1 " &amp; AU$6 &amp; " " &amp; MID($AV$3, 15, 4)), 0 ), 'Raw Data'!$J:$J, $A136, 'Raw Data'!$H:$H, "Non*", 'Raw Data'!$O:$O,""&amp;'Raw Data'!$B$1,'Raw Data'!$D:$D,"&lt;&gt;*ithdr*",'Raw Data'!$D:$D,"&lt;&gt;*ancel*",'Raw Data'!$P:$P,"--")
+
SUMIFS('Raw Data'!$AI:$AI, 'Raw Data'!$AN:$AN,"&lt;=" &amp;DATE(MID($AV$3, 15, 4), MONTH("1 " &amp; AU$6 &amp; " " &amp; MID($AV$3, 15, 4)) + 1, 0 ), 'Raw Data'!$AN:$AN,"&gt;" &amp;DATE(MID($AV$3, 15, 4), MONTH("1 " &amp; AU$6 &amp; " " &amp; MID($AV$3, 15, 4)), 0 ), 'Raw Data'!$J:$J, $A136, 'Raw Data'!$H:$H, "Non*", 'Raw Data'!$P:$P,""&amp;'Raw Data'!$B$1,'Raw Data'!$D:$D,"&lt;&gt;*ithdr*",'Raw Data'!$D:$D,"&lt;&gt;*ancel*")</f>
        <v>0</v>
      </c>
      <c r="AV149" s="73"/>
      <c r="AW149" s="73"/>
      <c r="AX149" s="77"/>
      <c r="AY149" s="94">
        <f>SUMIFS('Raw Data'!$AI:$AI, 'Raw Data'!$AN:$AN,"&lt;=" &amp;DATE(MID($AV$3, 15, 4), MONTH("1 " &amp; AY$6 &amp; " " &amp; MID($AV$3, 15, 4)) + 1, 0 ), 'Raw Data'!$AN:$AN,"&gt;" &amp;DATE(MID($AV$3, 15, 4), MONTH("1 " &amp; AY$6 &amp; " " &amp; MID($AV$3, 15, 4)), 0 ), 'Raw Data'!$J:$J, $A136, 'Raw Data'!$H:$H, "Non*", 'Raw Data'!$O:$O,""&amp;'Raw Data'!$B$1,'Raw Data'!$D:$D,"&lt;&gt;*ithdr*",'Raw Data'!$D:$D,"&lt;&gt;*ancel*",'Raw Data'!$P:$P,"--")
+
SUMIFS('Raw Data'!$AI:$AI, 'Raw Data'!$AN:$AN,"&lt;=" &amp;DATE(MID($AV$3, 15, 4), MONTH("1 " &amp; AY$6 &amp; " " &amp; MID($AV$3, 15, 4)) + 1, 0 ), 'Raw Data'!$AN:$AN,"&gt;" &amp;DATE(MID($AV$3, 15, 4), MONTH("1 " &amp; AY$6 &amp; " " &amp; MID($AV$3, 15, 4)), 0 ), 'Raw Data'!$J:$J, $A136, 'Raw Data'!$H:$H, "Non*", 'Raw Data'!$P:$P,""&amp;'Raw Data'!$B$1,'Raw Data'!$D:$D,"&lt;&gt;*ithdr*",'Raw Data'!$D:$D,"&lt;&gt;*ancel*")</f>
        <v>0</v>
      </c>
      <c r="AZ149" s="73"/>
      <c r="BA149" s="73"/>
      <c r="BB149" s="77"/>
      <c r="BC149" s="94">
        <f>SUMIFS('Raw Data'!$AI:$AI, 'Raw Data'!$AN:$AN,"&lt;=" &amp;DATE(MID($AV$3, 15, 4), MONTH("1 " &amp; BC$6 &amp; " " &amp; MID($AV$3, 15, 4)) + 1, 0 ), 'Raw Data'!$AN:$AN,"&gt;" &amp;DATE(MID($AV$3, 15, 4), MONTH("1 " &amp; BC$6 &amp; " " &amp; MID($AV$3, 15, 4)), 0 ), 'Raw Data'!$J:$J, $A136, 'Raw Data'!$H:$H, "Non*", 'Raw Data'!$O:$O,""&amp;'Raw Data'!$B$1,'Raw Data'!$D:$D,"&lt;&gt;*ithdr*",'Raw Data'!$D:$D,"&lt;&gt;*ancel*",'Raw Data'!$P:$P,"--")
+
SUMIFS('Raw Data'!$AI:$AI, 'Raw Data'!$AN:$AN,"&lt;=" &amp;DATE(MID($AV$3, 15, 4), MONTH("1 " &amp; BC$6 &amp; " " &amp; MID($AV$3, 15, 4)) + 1, 0 ), 'Raw Data'!$AN:$AN,"&gt;" &amp;DATE(MID($AV$3, 15, 4), MONTH("1 " &amp; BC$6 &amp; " " &amp; MID($AV$3, 15, 4)), 0 ), 'Raw Data'!$J:$J, $A136, 'Raw Data'!$H:$H, "Non*", 'Raw Data'!$P:$P,""&amp;'Raw Data'!$B$1,'Raw Data'!$D:$D,"&lt;&gt;*ithdr*",'Raw Data'!$D:$D,"&lt;&gt;*ancel*")</f>
        <v>0</v>
      </c>
      <c r="BD149" s="73"/>
      <c r="BE149" s="73"/>
      <c r="BF149" s="77"/>
    </row>
    <row r="150" ht="12.75" customHeight="1">
      <c r="A150" s="75" t="s">
        <v>208</v>
      </c>
      <c r="B150" s="73"/>
      <c r="C150" s="73"/>
      <c r="D150" s="73"/>
      <c r="E150" s="73"/>
      <c r="F150" s="73"/>
      <c r="G150" s="73"/>
      <c r="H150" s="73"/>
      <c r="I150" s="73"/>
      <c r="J150" s="77"/>
      <c r="K150" s="113">
        <f>COUNTIFS( 'Raw Data'!$AM:$AM,"&lt;=" &amp;DATE(LEFT($AV$3, 4), MONTH("1 " &amp; K$6 &amp; " " &amp; LEFT($AV$3, 4)) + 1, 0 ), 'Raw Data'!$AM:$AM,"&gt;" &amp;DATE(LEFT($AV$3, 4), MONTH("1 " &amp; K$6 &amp; " " &amp; LEFT($AV$3, 4)), 0 ), 'Raw Data'!$J:$J, $A136, 'Raw Data'!$O:$O,""&amp;'Raw Data'!$B$1,'Raw Data'!$D:$D,"&lt;&gt;*ithdr*",'Raw Data'!$D:$D,"&lt;&gt;*aitin*", 'Raw Data'!$D:$D,"&lt;&gt;*ancel*",'Raw Data'!$P:$P,"--")
+
COUNTIFS( 'Raw Data'!$AM:$AM,"&lt;=" &amp;DATE(LEFT($AV$3, 4), MONTH("1 " &amp; K$6 &amp; " " &amp; LEFT($AV$3, 4)) + 1, 0 ), 'Raw Data'!$AM:$AM,"&gt;" &amp;DATE(LEFT($AV$3, 4), MONTH("1 " &amp; K$6 &amp; " " &amp; LEFT($AV$3, 4)), 0 ), 'Raw Data'!$J:$J, $A136, 'Raw Data'!$P:$P,""&amp;'Raw Data'!$B$1,'Raw Data'!$D:$D,"&lt;&gt;*ithdr*", 'Raw Data'!$D:$D,"&lt;&gt;*aitin*", 'Raw Data'!$D:$D,"&lt;&gt;*ancel*")</f>
        <v>0</v>
      </c>
      <c r="L150" s="73"/>
      <c r="M150" s="73"/>
      <c r="N150" s="77"/>
      <c r="O150" s="113">
        <f>COUNTIFS( 'Raw Data'!$AM:$AM,"&lt;=" &amp;DATE(LEFT($AV$3, 4), MONTH("1 " &amp; O$6 &amp; " " &amp; LEFT($AV$3, 4)) + 1, 0 ), 'Raw Data'!$AM:$AM,"&gt;" &amp;DATE(LEFT($AV$3, 4), MONTH("1 " &amp; O$6 &amp; " " &amp; LEFT($AV$3, 4)), 0 ), 'Raw Data'!$J:$J, $A136, 'Raw Data'!$O:$O,""&amp;'Raw Data'!$B$1,'Raw Data'!$D:$D,"&lt;&gt;*ithdr*",'Raw Data'!$D:$D,"&lt;&gt;*aitin*", 'Raw Data'!$D:$D,"&lt;&gt;*ancel*",'Raw Data'!$P:$P,"--")
+
COUNTIFS( 'Raw Data'!$AM:$AM,"&lt;=" &amp;DATE(LEFT($AV$3, 4), MONTH("1 " &amp; O$6 &amp; " " &amp; LEFT($AV$3, 4)) + 1, 0 ), 'Raw Data'!$AM:$AM,"&gt;" &amp;DATE(LEFT($AV$3, 4), MONTH("1 " &amp; O$6 &amp; " " &amp; LEFT($AV$3, 4)), 0 ), 'Raw Data'!$J:$J, $A136, 'Raw Data'!$P:$P,""&amp;'Raw Data'!$B$1,'Raw Data'!$D:$D,"&lt;&gt;*ithdr*", 'Raw Data'!$D:$D,"&lt;&gt;*aitin*", 'Raw Data'!$D:$D,"&lt;&gt;*ancel*")</f>
        <v>0</v>
      </c>
      <c r="P150" s="73"/>
      <c r="Q150" s="73"/>
      <c r="R150" s="77"/>
      <c r="S150" s="113">
        <f>COUNTIFS( 'Raw Data'!$AM:$AM,"&lt;=" &amp;DATE(LEFT($AV$3, 4), MONTH("1 " &amp; S$6 &amp; " " &amp; LEFT($AV$3, 4)) + 1, 0 ), 'Raw Data'!$AM:$AM,"&gt;" &amp;DATE(LEFT($AV$3, 4), MONTH("1 " &amp; S$6 &amp; " " &amp; LEFT($AV$3, 4)), 0 ), 'Raw Data'!$J:$J, $A136, 'Raw Data'!$O:$O,""&amp;'Raw Data'!$B$1,'Raw Data'!$D:$D,"&lt;&gt;*ithdr*",'Raw Data'!$D:$D,"&lt;&gt;*aitin*", 'Raw Data'!$D:$D,"&lt;&gt;*ancel*",'Raw Data'!$P:$P,"--")
+
COUNTIFS( 'Raw Data'!$AM:$AM,"&lt;=" &amp;DATE(LEFT($AV$3, 4), MONTH("1 " &amp; S$6 &amp; " " &amp; LEFT($AV$3, 4)) + 1, 0 ), 'Raw Data'!$AM:$AM,"&gt;" &amp;DATE(LEFT($AV$3, 4), MONTH("1 " &amp; S$6 &amp; " " &amp; LEFT($AV$3, 4)), 0 ), 'Raw Data'!$J:$J, $A136, 'Raw Data'!$P:$P,""&amp;'Raw Data'!$B$1,'Raw Data'!$D:$D,"&lt;&gt;*ithdr*", 'Raw Data'!$D:$D,"&lt;&gt;*aitin*", 'Raw Data'!$D:$D,"&lt;&gt;*ancel*")</f>
        <v>0</v>
      </c>
      <c r="T150" s="73"/>
      <c r="U150" s="73"/>
      <c r="V150" s="77"/>
      <c r="W150" s="113">
        <f>COUNTIFS( 'Raw Data'!$AM:$AM,"&lt;=" &amp;DATE(LEFT($AV$3, 4), MONTH("1 " &amp; W$6 &amp; " " &amp; LEFT($AV$3, 4)) + 1, 0 ), 'Raw Data'!$AM:$AM,"&gt;" &amp;DATE(LEFT($AV$3, 4), MONTH("1 " &amp; W$6 &amp; " " &amp; LEFT($AV$3, 4)), 0 ), 'Raw Data'!$J:$J, $A136, 'Raw Data'!$O:$O,""&amp;'Raw Data'!$B$1,'Raw Data'!$D:$D,"&lt;&gt;*ithdr*",'Raw Data'!$D:$D,"&lt;&gt;*aitin*", 'Raw Data'!$D:$D,"&lt;&gt;*ancel*",'Raw Data'!$P:$P,"--")
+
COUNTIFS( 'Raw Data'!$AM:$AM,"&lt;=" &amp;DATE(LEFT($AV$3, 4), MONTH("1 " &amp; W$6 &amp; " " &amp; LEFT($AV$3, 4)) + 1, 0 ), 'Raw Data'!$AM:$AM,"&gt;" &amp;DATE(LEFT($AV$3, 4), MONTH("1 " &amp; W$6 &amp; " " &amp; LEFT($AV$3, 4)), 0 ), 'Raw Data'!$J:$J, $A136, 'Raw Data'!$P:$P,""&amp;'Raw Data'!$B$1,'Raw Data'!$D:$D,"&lt;&gt;*ithdr*", 'Raw Data'!$D:$D,"&lt;&gt;*aitin*", 'Raw Data'!$D:$D,"&lt;&gt;*ancel*")</f>
        <v>0</v>
      </c>
      <c r="X150" s="73"/>
      <c r="Y150" s="73"/>
      <c r="Z150" s="77"/>
      <c r="AA150" s="113">
        <f>COUNTIFS( 'Raw Data'!$AM:$AM,"&lt;=" &amp;DATE(LEFT($AV$3, 4), MONTH("1 " &amp; AA$6 &amp; " " &amp; LEFT($AV$3, 4)) + 1, 0 ), 'Raw Data'!$AM:$AM,"&gt;" &amp;DATE(LEFT($AV$3, 4), MONTH("1 " &amp; AA$6 &amp; " " &amp; LEFT($AV$3, 4)), 0 ), 'Raw Data'!$J:$J, $A136, 'Raw Data'!$O:$O,""&amp;'Raw Data'!$B$1,'Raw Data'!$D:$D,"&lt;&gt;*ithdr*",'Raw Data'!$D:$D,"&lt;&gt;*aitin*", 'Raw Data'!$D:$D,"&lt;&gt;*ancel*",'Raw Data'!$P:$P,"--")
+
COUNTIFS( 'Raw Data'!$AM:$AM,"&lt;=" &amp;DATE(LEFT($AV$3, 4), MONTH("1 " &amp; AA$6 &amp; " " &amp; LEFT($AV$3, 4)) + 1, 0 ), 'Raw Data'!$AM:$AM,"&gt;" &amp;DATE(LEFT($AV$3, 4), MONTH("1 " &amp; AA$6 &amp; " " &amp; LEFT($AV$3, 4)), 0 ), 'Raw Data'!$J:$J, $A136, 'Raw Data'!$P:$P,""&amp;'Raw Data'!$B$1,'Raw Data'!$D:$D,"&lt;&gt;*ithdr*", 'Raw Data'!$D:$D,"&lt;&gt;*aitin*", 'Raw Data'!$D:$D,"&lt;&gt;*ancel*")</f>
        <v>0</v>
      </c>
      <c r="AB150" s="73"/>
      <c r="AC150" s="73"/>
      <c r="AD150" s="77"/>
      <c r="AE150" s="113">
        <f>COUNTIFS( 'Raw Data'!$AM:$AM,"&lt;=" &amp;DATE(LEFT($AV$3, 4), MONTH("1 " &amp; AE$6 &amp; " " &amp; LEFT($AV$3, 4)) + 1, 0 ), 'Raw Data'!$AM:$AM,"&gt;" &amp;DATE(LEFT($AV$3, 4), MONTH("1 " &amp; AE$6 &amp; " " &amp; LEFT($AV$3, 4)), 0 ), 'Raw Data'!$J:$J, $A136, 'Raw Data'!$O:$O,""&amp;'Raw Data'!$B$1,'Raw Data'!$D:$D,"&lt;&gt;*ithdr*",'Raw Data'!$D:$D,"&lt;&gt;*aitin*", 'Raw Data'!$D:$D,"&lt;&gt;*ancel*",'Raw Data'!$P:$P,"--")
+
COUNTIFS( 'Raw Data'!$AM:$AM,"&lt;=" &amp;DATE(LEFT($AV$3, 4), MONTH("1 " &amp; AE$6 &amp; " " &amp; LEFT($AV$3, 4)) + 1, 0 ), 'Raw Data'!$AM:$AM,"&gt;" &amp;DATE(LEFT($AV$3, 4), MONTH("1 " &amp; AE$6 &amp; " " &amp; LEFT($AV$3, 4)), 0 ), 'Raw Data'!$J:$J, $A136, 'Raw Data'!$P:$P,""&amp;'Raw Data'!$B$1,'Raw Data'!$D:$D,"&lt;&gt;*ithdr*", 'Raw Data'!$D:$D,"&lt;&gt;*aitin*", 'Raw Data'!$D:$D,"&lt;&gt;*ancel*")</f>
        <v>0</v>
      </c>
      <c r="AF150" s="73"/>
      <c r="AG150" s="73"/>
      <c r="AH150" s="77"/>
      <c r="AI150" s="113">
        <f>COUNTIFS( 'Raw Data'!$AM:$AM,"&lt;=" &amp;DATE(LEFT($AV$3, 4), MONTH("1 " &amp; AI$6 &amp; " " &amp; LEFT($AV$3, 4)) + 1, 0 ), 'Raw Data'!$AM:$AM,"&gt;" &amp;DATE(LEFT($AV$3, 4), MONTH("1 " &amp; AI$6 &amp; " " &amp; LEFT($AV$3, 4)), 0 ), 'Raw Data'!$J:$J, $A136, 'Raw Data'!$O:$O,""&amp;'Raw Data'!$B$1,'Raw Data'!$D:$D,"&lt;&gt;*ithdr*",'Raw Data'!$D:$D,"&lt;&gt;*aitin*", 'Raw Data'!$D:$D,"&lt;&gt;*ancel*",'Raw Data'!$P:$P,"--")
+
COUNTIFS( 'Raw Data'!$AM:$AM,"&lt;=" &amp;DATE(LEFT($AV$3, 4), MONTH("1 " &amp; AI$6 &amp; " " &amp; LEFT($AV$3, 4)) + 1, 0 ), 'Raw Data'!$AM:$AM,"&gt;" &amp;DATE(LEFT($AV$3, 4), MONTH("1 " &amp; AI$6 &amp; " " &amp; LEFT($AV$3, 4)), 0 ), 'Raw Data'!$J:$J, $A136, 'Raw Data'!$P:$P,""&amp;'Raw Data'!$B$1,'Raw Data'!$D:$D,"&lt;&gt;*ithdr*", 'Raw Data'!$D:$D,"&lt;&gt;*aitin*", 'Raw Data'!$D:$D,"&lt;&gt;*ancel*")</f>
        <v>0</v>
      </c>
      <c r="AJ150" s="73"/>
      <c r="AK150" s="73"/>
      <c r="AL150" s="77"/>
      <c r="AM150" s="113">
        <f>COUNTIFS( 'Raw Data'!$AM:$AM,"&lt;=" &amp;DATE(LEFT($AV$3, 4), MONTH("1 " &amp; AM$6 &amp; " " &amp; LEFT($AV$3, 4)) + 1, 0 ), 'Raw Data'!$AM:$AM,"&gt;" &amp;DATE(LEFT($AV$3, 4), MONTH("1 " &amp; AM$6 &amp; " " &amp; LEFT($AV$3, 4)), 0 ), 'Raw Data'!$J:$J, $A136, 'Raw Data'!$O:$O,""&amp;'Raw Data'!$B$1,'Raw Data'!$D:$D,"&lt;&gt;*ithdr*",'Raw Data'!$D:$D,"&lt;&gt;*aitin*", 'Raw Data'!$D:$D,"&lt;&gt;*ancel*",'Raw Data'!$P:$P,"--")
+
COUNTIFS( 'Raw Data'!$AM:$AM,"&lt;=" &amp;DATE(LEFT($AV$3, 4), MONTH("1 " &amp; AM$6 &amp; " " &amp; LEFT($AV$3, 4)) + 1, 0 ), 'Raw Data'!$AM:$AM,"&gt;" &amp;DATE(LEFT($AV$3, 4), MONTH("1 " &amp; AM$6 &amp; " " &amp; LEFT($AV$3, 4)), 0 ), 'Raw Data'!$J:$J, $A136, 'Raw Data'!$P:$P,""&amp;'Raw Data'!$B$1,'Raw Data'!$D:$D,"&lt;&gt;*ithdr*", 'Raw Data'!$D:$D,"&lt;&gt;*aitin*", 'Raw Data'!$D:$D,"&lt;&gt;*ancel*")</f>
        <v>0</v>
      </c>
      <c r="AN150" s="73"/>
      <c r="AO150" s="73"/>
      <c r="AP150" s="77"/>
      <c r="AQ150" s="113">
        <f>COUNTIFS( 'Raw Data'!$AM:$AM,"&lt;=" &amp;DATE(LEFT($AV$3, 4), MONTH("1 " &amp; AQ$6 &amp; " " &amp; LEFT($AV$3, 4)) + 1, 0 ), 'Raw Data'!$AM:$AM,"&gt;" &amp;DATE(LEFT($AV$3, 4), MONTH("1 " &amp; AQ$6 &amp; " " &amp; LEFT($AV$3, 4)), 0 ), 'Raw Data'!$J:$J, $A136, 'Raw Data'!$O:$O,""&amp;'Raw Data'!$B$1,'Raw Data'!$D:$D,"&lt;&gt;*ithdr*",'Raw Data'!$D:$D,"&lt;&gt;*aitin*", 'Raw Data'!$D:$D,"&lt;&gt;*ancel*",'Raw Data'!$P:$P,"--")
+
COUNTIFS( 'Raw Data'!$AM:$AM,"&lt;=" &amp;DATE(LEFT($AV$3, 4), MONTH("1 " &amp; AQ$6 &amp; " " &amp; LEFT($AV$3, 4)) + 1, 0 ), 'Raw Data'!$AM:$AM,"&gt;" &amp;DATE(LEFT($AV$3, 4), MONTH("1 " &amp; AQ$6 &amp; " " &amp; LEFT($AV$3, 4)), 0 ), 'Raw Data'!$J:$J, $A136, 'Raw Data'!$P:$P,""&amp;'Raw Data'!$B$1,'Raw Data'!$D:$D,"&lt;&gt;*ithdr*", 'Raw Data'!$D:$D,"&lt;&gt;*aitin*", 'Raw Data'!$D:$D,"&lt;&gt;*ancel*")</f>
        <v>0</v>
      </c>
      <c r="AR150" s="73"/>
      <c r="AS150" s="73"/>
      <c r="AT150" s="77"/>
      <c r="AU150" s="113">
        <f>COUNTIFS( 'Raw Data'!$AM:$AM,"&lt;=" &amp;DATE(MID($AV$3, 15, 4), MONTH("1 " &amp; AU$6 &amp; " " &amp; MID($AV$3, 15, 4)) + 1, 0 ), 'Raw Data'!$AN:$AN,"&gt;" &amp;DATE(MID($AV$3, 15, 4), MONTH("1 " &amp; AU$6 &amp; " " &amp; MID($AV$3, 15, 4)), 0 ), 'Raw Data'!$J:$J, $A136, 'Raw Data'!$O:$O,""&amp;'Raw Data'!$B$1,'Raw Data'!$D:$D,"&lt;&gt;*ithdr*",'Raw Data'!$D:$D,"&lt;&gt;*aitin*",'Raw Data'!$D:$D,"&lt;&gt;*ancel*",'Raw Data'!$P:$P,"--")
+
COUNTIFS( 'Raw Data'!$AM:$AM,"&lt;=" &amp;DATE(MID($AV$3, 15, 4), MONTH("1 " &amp; AU$6 &amp; " " &amp; MID($AV$3, 15, 4)) + 1, 0 ), 'Raw Data'!$AN:$AN,"&gt;" &amp;DATE(MID($AV$3, 15, 4), MONTH("1 " &amp; AU$6 &amp; " " &amp; MID($AV$3, 15, 4)), 0 ), 'Raw Data'!$J:$J, $A136, 'Raw Data'!$P:$P,""&amp;'Raw Data'!$B$1,'Raw Data'!$D:$D,"&lt;&gt;*ithdr*", 'Raw Data'!$D:$D,"&lt;&gt;*aitin*", 'Raw Data'!$D:$D,"&lt;&gt;*ancel*")</f>
        <v>0</v>
      </c>
      <c r="AV150" s="73"/>
      <c r="AW150" s="73"/>
      <c r="AX150" s="77"/>
      <c r="AY150" s="113">
        <f>COUNTIFS( 'Raw Data'!$AM:$AM,"&lt;=" &amp;DATE(MID($AV$3, 15, 4), MONTH("1 " &amp; AY$6 &amp; " " &amp; MID($AV$3, 15, 4)) + 1, 0 ), 'Raw Data'!$AN:$AN,"&gt;" &amp;DATE(MID($AV$3, 15, 4), MONTH("1 " &amp; AY$6 &amp; " " &amp; MID($AV$3, 15, 4)), 0 ), 'Raw Data'!$J:$J, $A136, 'Raw Data'!$O:$O,""&amp;'Raw Data'!$B$1,'Raw Data'!$D:$D,"&lt;&gt;*ithdr*",'Raw Data'!$D:$D,"&lt;&gt;*aitin*",'Raw Data'!$D:$D,"&lt;&gt;*ancel*",'Raw Data'!$P:$P,"--")
+
COUNTIFS( 'Raw Data'!$AM:$AM,"&lt;=" &amp;DATE(MID($AV$3, 15, 4), MONTH("1 " &amp; AY$6 &amp; " " &amp; MID($AV$3, 15, 4)) + 1, 0 ), 'Raw Data'!$AN:$AN,"&gt;" &amp;DATE(MID($AV$3, 15, 4), MONTH("1 " &amp; AY$6 &amp; " " &amp; MID($AV$3, 15, 4)), 0 ), 'Raw Data'!$J:$J, $A136, 'Raw Data'!$P:$P,""&amp;'Raw Data'!$B$1,'Raw Data'!$D:$D,"&lt;&gt;*ithdr*", 'Raw Data'!$D:$D,"&lt;&gt;*aitin*", 'Raw Data'!$D:$D,"&lt;&gt;*ancel*")</f>
        <v>0</v>
      </c>
      <c r="AZ150" s="73"/>
      <c r="BA150" s="73"/>
      <c r="BB150" s="77"/>
      <c r="BC150" s="113">
        <f>COUNTIFS( 'Raw Data'!$AM:$AM,"&lt;=" &amp;DATE(MID($AV$3, 15, 4), MONTH("1 " &amp; BC$6 &amp; " " &amp; MID($AV$3, 15, 4)) + 1, 0 ), 'Raw Data'!$AN:$AN,"&gt;" &amp;DATE(MID($AV$3, 15, 4), MONTH("1 " &amp; BC$6 &amp; " " &amp; MID($AV$3, 15, 4)), 0 ), 'Raw Data'!$J:$J, $A136, 'Raw Data'!$O:$O,""&amp;'Raw Data'!$B$1,'Raw Data'!$D:$D,"&lt;&gt;*ithdr*",'Raw Data'!$D:$D,"&lt;&gt;*aitin*",'Raw Data'!$D:$D,"&lt;&gt;*ancel*",'Raw Data'!$P:$P,"--")
+
COUNTIFS( 'Raw Data'!$AM:$AM,"&lt;=" &amp;DATE(MID($AV$3, 15, 4), MONTH("1 " &amp; BC$6 &amp; " " &amp; MID($AV$3, 15, 4)) + 1, 0 ), 'Raw Data'!$AN:$AN,"&gt;" &amp;DATE(MID($AV$3, 15, 4), MONTH("1 " &amp; BC$6 &amp; " " &amp; MID($AV$3, 15, 4)), 0 ), 'Raw Data'!$J:$J, $A136, 'Raw Data'!$P:$P,""&amp;'Raw Data'!$B$1,'Raw Data'!$D:$D,"&lt;&gt;*ithdr*", 'Raw Data'!$D:$D,"&lt;&gt;*aitin*", 'Raw Data'!$D:$D,"&lt;&gt;*ancel*")</f>
        <v>0</v>
      </c>
      <c r="BD150" s="73"/>
      <c r="BE150" s="73"/>
      <c r="BF150" s="77"/>
    </row>
    <row r="151" ht="12.75" customHeight="1">
      <c r="A151" s="114" t="s">
        <v>209</v>
      </c>
      <c r="B151" s="73"/>
      <c r="C151" s="73"/>
      <c r="D151" s="73"/>
      <c r="E151" s="73"/>
      <c r="F151" s="73"/>
      <c r="G151" s="73"/>
      <c r="H151" s="73"/>
      <c r="I151" s="73"/>
      <c r="J151" s="77"/>
      <c r="K151" s="113">
        <f>COUNTIFS('Raw Data'!$AM:$AM,"&lt;=" &amp;DATE(LEFT($AV$3, 4), MONTH("1 " &amp; K$6 &amp; " " &amp; LEFT($AV$3, 4)) + 1, 0 ), 'Raw Data'!$AM:$AM,"&gt;" &amp;DATE(LEFT($AV$3, 4), MONTH("1 " &amp; K$6 &amp; " " &amp; LEFT($AV$3, 4)), 0 ), 'Raw Data'!$J:$J, $A136, 'Raw Data'!$H:$H, "Ear*", 'Raw Data'!$O:$O,""&amp;'Raw Data'!$B$1,'Raw Data'!$D:$D,"&lt;&gt;*ithdr*",'Raw Data'!$D:$D,"&lt;&gt;*ancel*",'Raw Data'!$P:$P,"--")
+
COUNTIFS( 'Raw Data'!$AM:$AM,"&lt;=" &amp;DATE(LEFT($AV$3, 4), MONTH("1 " &amp; K$6 &amp; " " &amp; LEFT($AV$3, 4)) + 1, 0 ), 'Raw Data'!$AM:$AM,"&gt;" &amp;DATE(LEFT($AV$3, 4), MONTH("1 " &amp; K$6 &amp; " " &amp; LEFT($AV$3, 4)), 0 ), 'Raw Data'!$J:$J, $A136, 'Raw Data'!$H:$H, "Ear*", 'Raw Data'!$P:$P,""&amp;'Raw Data'!$B$1,'Raw Data'!$D:$D,"&lt;&gt;*ithdr*",'Raw Data'!$D:$D,"&lt;&gt;*ancel*")</f>
        <v>0</v>
      </c>
      <c r="L151" s="73"/>
      <c r="M151" s="73"/>
      <c r="N151" s="77"/>
      <c r="O151" s="113">
        <f>COUNTIFS('Raw Data'!$AM:$AM,"&lt;=" &amp;DATE(LEFT($AV$3, 4), MONTH("1 " &amp; O$6 &amp; " " &amp; LEFT($AV$3, 4)) + 1, 0 ), 'Raw Data'!$AM:$AM,"&gt;" &amp;DATE(LEFT($AV$3, 4), MONTH("1 " &amp; O$6 &amp; " " &amp; LEFT($AV$3, 4)), 0 ), 'Raw Data'!$J:$J, $A136, 'Raw Data'!$H:$H, "Ear*", 'Raw Data'!$O:$O,""&amp;'Raw Data'!$B$1,'Raw Data'!$D:$D,"&lt;&gt;*ithdr*",'Raw Data'!$D:$D,"&lt;&gt;*ancel*",'Raw Data'!$P:$P,"--")
+
COUNTIFS( 'Raw Data'!$AM:$AM,"&lt;=" &amp;DATE(LEFT($AV$3, 4), MONTH("1 " &amp; O$6 &amp; " " &amp; LEFT($AV$3, 4)) + 1, 0 ), 'Raw Data'!$AM:$AM,"&gt;" &amp;DATE(LEFT($AV$3, 4), MONTH("1 " &amp; O$6 &amp; " " &amp; LEFT($AV$3, 4)), 0 ), 'Raw Data'!$J:$J, $A136, 'Raw Data'!$H:$H, "Ear*", 'Raw Data'!$P:$P,""&amp;'Raw Data'!$B$1,'Raw Data'!$D:$D,"&lt;&gt;*ithdr*",'Raw Data'!$D:$D,"&lt;&gt;*ancel*")</f>
        <v>0</v>
      </c>
      <c r="P151" s="73"/>
      <c r="Q151" s="73"/>
      <c r="R151" s="77"/>
      <c r="S151" s="113">
        <f>COUNTIFS('Raw Data'!$AM:$AM,"&lt;=" &amp;DATE(LEFT($AV$3, 4), MONTH("1 " &amp; S$6 &amp; " " &amp; LEFT($AV$3, 4)) + 1, 0 ), 'Raw Data'!$AM:$AM,"&gt;" &amp;DATE(LEFT($AV$3, 4), MONTH("1 " &amp; S$6 &amp; " " &amp; LEFT($AV$3, 4)), 0 ), 'Raw Data'!$J:$J, $A136, 'Raw Data'!$H:$H, "Ear*", 'Raw Data'!$O:$O,""&amp;'Raw Data'!$B$1,'Raw Data'!$D:$D,"&lt;&gt;*ithdr*",'Raw Data'!$D:$D,"&lt;&gt;*ancel*",'Raw Data'!$P:$P,"--")
+
COUNTIFS( 'Raw Data'!$AM:$AM,"&lt;=" &amp;DATE(LEFT($AV$3, 4), MONTH("1 " &amp; S$6 &amp; " " &amp; LEFT($AV$3, 4)) + 1, 0 ), 'Raw Data'!$AM:$AM,"&gt;" &amp;DATE(LEFT($AV$3, 4), MONTH("1 " &amp; S$6 &amp; " " &amp; LEFT($AV$3, 4)), 0 ), 'Raw Data'!$J:$J, $A136, 'Raw Data'!$H:$H, "Ear*", 'Raw Data'!$P:$P,""&amp;'Raw Data'!$B$1,'Raw Data'!$D:$D,"&lt;&gt;*ithdr*",'Raw Data'!$D:$D,"&lt;&gt;*ancel*")</f>
        <v>0</v>
      </c>
      <c r="T151" s="73"/>
      <c r="U151" s="73"/>
      <c r="V151" s="77"/>
      <c r="W151" s="113">
        <f>COUNTIFS('Raw Data'!$AM:$AM,"&lt;=" &amp;DATE(LEFT($AV$3, 4), MONTH("1 " &amp; W$6 &amp; " " &amp; LEFT($AV$3, 4)) + 1, 0 ), 'Raw Data'!$AM:$AM,"&gt;" &amp;DATE(LEFT($AV$3, 4), MONTH("1 " &amp; W$6 &amp; " " &amp; LEFT($AV$3, 4)), 0 ), 'Raw Data'!$J:$J, $A136, 'Raw Data'!$H:$H, "Ear*", 'Raw Data'!$O:$O,""&amp;'Raw Data'!$B$1,'Raw Data'!$D:$D,"&lt;&gt;*ithdr*",'Raw Data'!$D:$D,"&lt;&gt;*ancel*",'Raw Data'!$P:$P,"--")
+
COUNTIFS( 'Raw Data'!$AM:$AM,"&lt;=" &amp;DATE(LEFT($AV$3, 4), MONTH("1 " &amp; W$6 &amp; " " &amp; LEFT($AV$3, 4)) + 1, 0 ), 'Raw Data'!$AM:$AM,"&gt;" &amp;DATE(LEFT($AV$3, 4), MONTH("1 " &amp; W$6 &amp; " " &amp; LEFT($AV$3, 4)), 0 ), 'Raw Data'!$J:$J, $A136, 'Raw Data'!$H:$H, "Ear*", 'Raw Data'!$P:$P,""&amp;'Raw Data'!$B$1,'Raw Data'!$D:$D,"&lt;&gt;*ithdr*",'Raw Data'!$D:$D,"&lt;&gt;*ancel*")</f>
        <v>0</v>
      </c>
      <c r="X151" s="73"/>
      <c r="Y151" s="73"/>
      <c r="Z151" s="77"/>
      <c r="AA151" s="113">
        <f>COUNTIFS('Raw Data'!$AM:$AM,"&lt;=" &amp;DATE(LEFT($AV$3, 4), MONTH("1 " &amp; AA$6 &amp; " " &amp; LEFT($AV$3, 4)) + 1, 0 ), 'Raw Data'!$AM:$AM,"&gt;" &amp;DATE(LEFT($AV$3, 4), MONTH("1 " &amp; AA$6 &amp; " " &amp; LEFT($AV$3, 4)), 0 ), 'Raw Data'!$J:$J, $A136, 'Raw Data'!$H:$H, "Ear*", 'Raw Data'!$O:$O,""&amp;'Raw Data'!$B$1,'Raw Data'!$D:$D,"&lt;&gt;*ithdr*",'Raw Data'!$D:$D,"&lt;&gt;*ancel*",'Raw Data'!$P:$P,"--")
+
COUNTIFS( 'Raw Data'!$AM:$AM,"&lt;=" &amp;DATE(LEFT($AV$3, 4), MONTH("1 " &amp; AA$6 &amp; " " &amp; LEFT($AV$3, 4)) + 1, 0 ), 'Raw Data'!$AM:$AM,"&gt;" &amp;DATE(LEFT($AV$3, 4), MONTH("1 " &amp; AA$6 &amp; " " &amp; LEFT($AV$3, 4)), 0 ), 'Raw Data'!$J:$J, $A136, 'Raw Data'!$H:$H, "Ear*", 'Raw Data'!$P:$P,""&amp;'Raw Data'!$B$1,'Raw Data'!$D:$D,"&lt;&gt;*ithdr*",'Raw Data'!$D:$D,"&lt;&gt;*ancel*")</f>
        <v>0</v>
      </c>
      <c r="AB151" s="73"/>
      <c r="AC151" s="73"/>
      <c r="AD151" s="77"/>
      <c r="AE151" s="113">
        <f>COUNTIFS('Raw Data'!$AM:$AM,"&lt;=" &amp;DATE(LEFT($AV$3, 4), MONTH("1 " &amp; AE$6 &amp; " " &amp; LEFT($AV$3, 4)) + 1, 0 ), 'Raw Data'!$AM:$AM,"&gt;" &amp;DATE(LEFT($AV$3, 4), MONTH("1 " &amp; AE$6 &amp; " " &amp; LEFT($AV$3, 4)), 0 ), 'Raw Data'!$J:$J, $A136, 'Raw Data'!$H:$H, "Ear*", 'Raw Data'!$O:$O,""&amp;'Raw Data'!$B$1,'Raw Data'!$D:$D,"&lt;&gt;*ithdr*",'Raw Data'!$D:$D,"&lt;&gt;*ancel*",'Raw Data'!$P:$P,"--")
+
COUNTIFS( 'Raw Data'!$AM:$AM,"&lt;=" &amp;DATE(LEFT($AV$3, 4), MONTH("1 " &amp; AE$6 &amp; " " &amp; LEFT($AV$3, 4)) + 1, 0 ), 'Raw Data'!$AM:$AM,"&gt;" &amp;DATE(LEFT($AV$3, 4), MONTH("1 " &amp; AE$6 &amp; " " &amp; LEFT($AV$3, 4)), 0 ), 'Raw Data'!$J:$J, $A136, 'Raw Data'!$H:$H, "Ear*", 'Raw Data'!$P:$P,""&amp;'Raw Data'!$B$1,'Raw Data'!$D:$D,"&lt;&gt;*ithdr*",'Raw Data'!$D:$D,"&lt;&gt;*ancel*")</f>
        <v>0</v>
      </c>
      <c r="AF151" s="73"/>
      <c r="AG151" s="73"/>
      <c r="AH151" s="77"/>
      <c r="AI151" s="113">
        <f>COUNTIFS('Raw Data'!$AM:$AM,"&lt;=" &amp;DATE(LEFT($AV$3, 4), MONTH("1 " &amp; AI$6 &amp; " " &amp; LEFT($AV$3, 4)) + 1, 0 ), 'Raw Data'!$AM:$AM,"&gt;" &amp;DATE(LEFT($AV$3, 4), MONTH("1 " &amp; AI$6 &amp; " " &amp; LEFT($AV$3, 4)), 0 ), 'Raw Data'!$J:$J, $A136, 'Raw Data'!$H:$H, "Ear*", 'Raw Data'!$O:$O,""&amp;'Raw Data'!$B$1,'Raw Data'!$D:$D,"&lt;&gt;*ithdr*",'Raw Data'!$D:$D,"&lt;&gt;*ancel*",'Raw Data'!$P:$P,"--")
+
COUNTIFS( 'Raw Data'!$AM:$AM,"&lt;=" &amp;DATE(LEFT($AV$3, 4), MONTH("1 " &amp; AI$6 &amp; " " &amp; LEFT($AV$3, 4)) + 1, 0 ), 'Raw Data'!$AM:$AM,"&gt;" &amp;DATE(LEFT($AV$3, 4), MONTH("1 " &amp; AI$6 &amp; " " &amp; LEFT($AV$3, 4)), 0 ), 'Raw Data'!$J:$J, $A136, 'Raw Data'!$H:$H, "Ear*", 'Raw Data'!$P:$P,""&amp;'Raw Data'!$B$1,'Raw Data'!$D:$D,"&lt;&gt;*ithdr*",'Raw Data'!$D:$D,"&lt;&gt;*ancel*")</f>
        <v>0</v>
      </c>
      <c r="AJ151" s="73"/>
      <c r="AK151" s="73"/>
      <c r="AL151" s="77"/>
      <c r="AM151" s="113">
        <f>COUNTIFS('Raw Data'!$AM:$AM,"&lt;=" &amp;DATE(LEFT($AV$3, 4), MONTH("1 " &amp; AM$6 &amp; " " &amp; LEFT($AV$3, 4)) + 1, 0 ), 'Raw Data'!$AM:$AM,"&gt;" &amp;DATE(LEFT($AV$3, 4), MONTH("1 " &amp; AM$6 &amp; " " &amp; LEFT($AV$3, 4)), 0 ), 'Raw Data'!$J:$J, $A136, 'Raw Data'!$H:$H, "Ear*", 'Raw Data'!$O:$O,""&amp;'Raw Data'!$B$1,'Raw Data'!$D:$D,"&lt;&gt;*ithdr*",'Raw Data'!$D:$D,"&lt;&gt;*ancel*",'Raw Data'!$P:$P,"--")
+
COUNTIFS( 'Raw Data'!$AM:$AM,"&lt;=" &amp;DATE(LEFT($AV$3, 4), MONTH("1 " &amp; AM$6 &amp; " " &amp; LEFT($AV$3, 4)) + 1, 0 ), 'Raw Data'!$AM:$AM,"&gt;" &amp;DATE(LEFT($AV$3, 4), MONTH("1 " &amp; AM$6 &amp; " " &amp; LEFT($AV$3, 4)), 0 ), 'Raw Data'!$J:$J, $A136, 'Raw Data'!$H:$H, "Ear*", 'Raw Data'!$P:$P,""&amp;'Raw Data'!$B$1,'Raw Data'!$D:$D,"&lt;&gt;*ithdr*",'Raw Data'!$D:$D,"&lt;&gt;*ancel*")</f>
        <v>0</v>
      </c>
      <c r="AN151" s="73"/>
      <c r="AO151" s="73"/>
      <c r="AP151" s="77"/>
      <c r="AQ151" s="113">
        <f>COUNTIFS('Raw Data'!$AM:$AM,"&lt;=" &amp;DATE(LEFT($AV$3, 4), MONTH("1 " &amp; AQ$6 &amp; " " &amp; LEFT($AV$3, 4)) + 1, 0 ), 'Raw Data'!$AM:$AM,"&gt;" &amp;DATE(LEFT($AV$3, 4), MONTH("1 " &amp; AQ$6 &amp; " " &amp; LEFT($AV$3, 4)), 0 ), 'Raw Data'!$J:$J, $A136, 'Raw Data'!$H:$H, "Ear*", 'Raw Data'!$O:$O,""&amp;'Raw Data'!$B$1,'Raw Data'!$D:$D,"&lt;&gt;*ithdr*",'Raw Data'!$D:$D,"&lt;&gt;*ancel*",'Raw Data'!$P:$P,"--")
+
COUNTIFS( 'Raw Data'!$AM:$AM,"&lt;=" &amp;DATE(LEFT($AV$3, 4), MONTH("1 " &amp; AQ$6 &amp; " " &amp; LEFT($AV$3, 4)) + 1, 0 ), 'Raw Data'!$AM:$AM,"&gt;" &amp;DATE(LEFT($AV$3, 4), MONTH("1 " &amp; AQ$6 &amp; " " &amp; LEFT($AV$3, 4)), 0 ), 'Raw Data'!$J:$J, $A136, 'Raw Data'!$H:$H, "Ear*", 'Raw Data'!$P:$P,""&amp;'Raw Data'!$B$1,'Raw Data'!$D:$D,"&lt;&gt;*ithdr*",'Raw Data'!$D:$D,"&lt;&gt;*ancel*")</f>
        <v>0</v>
      </c>
      <c r="AR151" s="73"/>
      <c r="AS151" s="73"/>
      <c r="AT151" s="77"/>
      <c r="AU151" s="113">
        <f>COUNTIFS('Raw Data'!$AM:$AM,"&lt;=" &amp;DATE(MID($AV$3, 15, 4), MONTH("1 " &amp; AU$6 &amp; " " &amp; MID($AV$3, 15, 4)) + 1, 0 ), 'Raw Data'!$AN:$AN,"&gt;" &amp;DATE(MID($AV$3, 15, 4), MONTH("1 " &amp; AU$6 &amp; " " &amp; MID($AV$3, 15, 4)), 0 ), 'Raw Data'!$J:$J, $A136, 'Raw Data'!$H:$H, "Ear*", 'Raw Data'!$O:$O,""&amp;'Raw Data'!$B$1,'Raw Data'!$D:$D,"&lt;&gt;*ithdr*",'Raw Data'!$D:$D,"&lt;&gt;*ancel*",'Raw Data'!$P:$P,"--")
+
COUNTIFS( 'Raw Data'!$AM:$AM,"&lt;=" &amp;DATE(MID($AV$3, 15, 4), MONTH("1 " &amp; AU$6 &amp; " " &amp; MID($AV$3, 15, 4)) + 1, 0 ), 'Raw Data'!$AN:$AN,"&gt;" &amp;DATE(MID($AV$3, 15, 4), MONTH("1 " &amp; AU$6 &amp; " " &amp; MID($AV$3, 15, 4)), 0 ), 'Raw Data'!$J:$J, $A136, 'Raw Data'!$H:$H, "Ear*", 'Raw Data'!$P:$P,""&amp;'Raw Data'!$B$1,'Raw Data'!$D:$D,"&lt;&gt;*ithdr*",'Raw Data'!$D:$D,"&lt;&gt;*ancel*")</f>
        <v>0</v>
      </c>
      <c r="AV151" s="73"/>
      <c r="AW151" s="73"/>
      <c r="AX151" s="77"/>
      <c r="AY151" s="113">
        <f>COUNTIFS('Raw Data'!$AM:$AM,"&lt;=" &amp;DATE(MID($AV$3, 15, 4), MONTH("1 " &amp; AY$6 &amp; " " &amp; MID($AV$3, 15, 4)) + 1, 0 ), 'Raw Data'!$AN:$AN,"&gt;" &amp;DATE(MID($AV$3, 15, 4), MONTH("1 " &amp; AY$6 &amp; " " &amp; MID($AV$3, 15, 4)), 0 ), 'Raw Data'!$J:$J, $A136, 'Raw Data'!$H:$H, "Ear*", 'Raw Data'!$O:$O,""&amp;'Raw Data'!$B$1,'Raw Data'!$D:$D,"&lt;&gt;*ithdr*",'Raw Data'!$D:$D,"&lt;&gt;*ancel*",'Raw Data'!$P:$P,"--")
+
COUNTIFS( 'Raw Data'!$AM:$AM,"&lt;=" &amp;DATE(MID($AV$3, 15, 4), MONTH("1 " &amp; AY$6 &amp; " " &amp; MID($AV$3, 15, 4)) + 1, 0 ), 'Raw Data'!$AN:$AN,"&gt;" &amp;DATE(MID($AV$3, 15, 4), MONTH("1 " &amp; AY$6 &amp; " " &amp; MID($AV$3, 15, 4)), 0 ), 'Raw Data'!$J:$J, $A136, 'Raw Data'!$H:$H, "Ear*", 'Raw Data'!$P:$P,""&amp;'Raw Data'!$B$1,'Raw Data'!$D:$D,"&lt;&gt;*ithdr*",'Raw Data'!$D:$D,"&lt;&gt;*ancel*")</f>
        <v>0</v>
      </c>
      <c r="AZ151" s="73"/>
      <c r="BA151" s="73"/>
      <c r="BB151" s="77"/>
      <c r="BC151" s="113">
        <f>COUNTIFS('Raw Data'!$AM:$AM,"&lt;=" &amp;DATE(MID($AV$3, 15, 4), MONTH("1 " &amp; BC$6 &amp; " " &amp; MID($AV$3, 15, 4)) + 1, 0 ), 'Raw Data'!$AN:$AN,"&gt;" &amp;DATE(MID($AV$3, 15, 4), MONTH("1 " &amp; BC$6 &amp; " " &amp; MID($AV$3, 15, 4)), 0 ), 'Raw Data'!$J:$J, $A136, 'Raw Data'!$H:$H, "Ear*", 'Raw Data'!$O:$O,""&amp;'Raw Data'!$B$1,'Raw Data'!$D:$D,"&lt;&gt;*ithdr*",'Raw Data'!$D:$D,"&lt;&gt;*ancel*",'Raw Data'!$P:$P,"--")
+
COUNTIFS( 'Raw Data'!$AM:$AM,"&lt;=" &amp;DATE(MID($AV$3, 15, 4), MONTH("1 " &amp; BC$6 &amp; " " &amp; MID($AV$3, 15, 4)) + 1, 0 ), 'Raw Data'!$AN:$AN,"&gt;" &amp;DATE(MID($AV$3, 15, 4), MONTH("1 " &amp; BC$6 &amp; " " &amp; MID($AV$3, 15, 4)), 0 ), 'Raw Data'!$J:$J, $A136, 'Raw Data'!$H:$H, "Ear*", 'Raw Data'!$P:$P,""&amp;'Raw Data'!$B$1,'Raw Data'!$D:$D,"&lt;&gt;*ithdr*",'Raw Data'!$D:$D,"&lt;&gt;*ancel*")</f>
        <v>0</v>
      </c>
      <c r="BD151" s="73"/>
      <c r="BE151" s="73"/>
      <c r="BF151" s="77"/>
    </row>
    <row r="152" ht="12.75" customHeight="1">
      <c r="A152" s="114" t="s">
        <v>210</v>
      </c>
      <c r="B152" s="73"/>
      <c r="C152" s="73"/>
      <c r="D152" s="73"/>
      <c r="E152" s="73"/>
      <c r="F152" s="73"/>
      <c r="G152" s="73"/>
      <c r="H152" s="73"/>
      <c r="I152" s="73"/>
      <c r="J152" s="77"/>
      <c r="K152" s="113">
        <f>COUNTIFS('Raw Data'!$AM:$AM,"&lt;=" &amp;DATE(LEFT($AV$3, 4), MONTH("1 " &amp; K$6 &amp; " " &amp; LEFT($AV$3, 4)) + 1, 0 ), 'Raw Data'!$AM:$AM,"&gt;" &amp;DATE(LEFT($AV$3, 4), MONTH("1 " &amp; K$6 &amp; " " &amp; LEFT($AV$3, 4)), 0 ), 'Raw Data'!$J:$J, $A136, 'Raw Data'!$H:$H, "Non*", 'Raw Data'!$O:$O,""&amp;'Raw Data'!$B$1,'Raw Data'!$D:$D,"&lt;&gt;*ithdr*",'Raw Data'!$D:$D,"&lt;&gt;*ancel*",'Raw Data'!$P:$P,"--")
+
COUNTIFS( 'Raw Data'!$AM:$AM,"&lt;=" &amp;DATE(LEFT($AV$3, 4), MONTH("1 " &amp; K$6 &amp; " " &amp; LEFT($AV$3, 4)) + 1, 0 ), 'Raw Data'!$AM:$AM,"&gt;" &amp;DATE(LEFT($AV$3, 4), MONTH("1 " &amp; K$6 &amp; " " &amp; LEFT($AV$3, 4)), 0 ), 'Raw Data'!$J:$J, $A136, 'Raw Data'!$H:$H, "Non*", 'Raw Data'!$P:$P,""&amp;'Raw Data'!$B$1,'Raw Data'!$D:$D,"&lt;&gt;*ithdr*",'Raw Data'!$D:$D,"&lt;&gt;*ancel*")</f>
        <v>0</v>
      </c>
      <c r="L152" s="73"/>
      <c r="M152" s="73"/>
      <c r="N152" s="77"/>
      <c r="O152" s="113">
        <f>COUNTIFS('Raw Data'!$AM:$AM,"&lt;=" &amp;DATE(LEFT($AV$3, 4), MONTH("1 " &amp; O$6 &amp; " " &amp; LEFT($AV$3, 4)) + 1, 0 ), 'Raw Data'!$AM:$AM,"&gt;" &amp;DATE(LEFT($AV$3, 4), MONTH("1 " &amp; O$6 &amp; " " &amp; LEFT($AV$3, 4)), 0 ), 'Raw Data'!$J:$J, $A136, 'Raw Data'!$H:$H, "Non*", 'Raw Data'!$O:$O,""&amp;'Raw Data'!$B$1,'Raw Data'!$D:$D,"&lt;&gt;*ithdr*",'Raw Data'!$D:$D,"&lt;&gt;*ancel*",'Raw Data'!$P:$P,"--")
+
COUNTIFS( 'Raw Data'!$AM:$AM,"&lt;=" &amp;DATE(LEFT($AV$3, 4), MONTH("1 " &amp; O$6 &amp; " " &amp; LEFT($AV$3, 4)) + 1, 0 ), 'Raw Data'!$AM:$AM,"&gt;" &amp;DATE(LEFT($AV$3, 4), MONTH("1 " &amp; O$6 &amp; " " &amp; LEFT($AV$3, 4)), 0 ), 'Raw Data'!$J:$J, $A136, 'Raw Data'!$H:$H, "Non*", 'Raw Data'!$P:$P,""&amp;'Raw Data'!$B$1,'Raw Data'!$D:$D,"&lt;&gt;*ithdr*",'Raw Data'!$D:$D,"&lt;&gt;*ancel*")</f>
        <v>0</v>
      </c>
      <c r="P152" s="73"/>
      <c r="Q152" s="73"/>
      <c r="R152" s="77"/>
      <c r="S152" s="113">
        <f>COUNTIFS('Raw Data'!$AM:$AM,"&lt;=" &amp;DATE(LEFT($AV$3, 4), MONTH("1 " &amp; S$6 &amp; " " &amp; LEFT($AV$3, 4)) + 1, 0 ), 'Raw Data'!$AM:$AM,"&gt;" &amp;DATE(LEFT($AV$3, 4), MONTH("1 " &amp; S$6 &amp; " " &amp; LEFT($AV$3, 4)), 0 ), 'Raw Data'!$J:$J, $A136, 'Raw Data'!$H:$H, "Non*", 'Raw Data'!$O:$O,""&amp;'Raw Data'!$B$1,'Raw Data'!$D:$D,"&lt;&gt;*ithdr*",'Raw Data'!$D:$D,"&lt;&gt;*ancel*",'Raw Data'!$P:$P,"--")
+
COUNTIFS( 'Raw Data'!$AM:$AM,"&lt;=" &amp;DATE(LEFT($AV$3, 4), MONTH("1 " &amp; S$6 &amp; " " &amp; LEFT($AV$3, 4)) + 1, 0 ), 'Raw Data'!$AM:$AM,"&gt;" &amp;DATE(LEFT($AV$3, 4), MONTH("1 " &amp; S$6 &amp; " " &amp; LEFT($AV$3, 4)), 0 ), 'Raw Data'!$J:$J, $A136, 'Raw Data'!$H:$H, "Non*", 'Raw Data'!$P:$P,""&amp;'Raw Data'!$B$1,'Raw Data'!$D:$D,"&lt;&gt;*ithdr*",'Raw Data'!$D:$D,"&lt;&gt;*ancel*")</f>
        <v>0</v>
      </c>
      <c r="T152" s="73"/>
      <c r="U152" s="73"/>
      <c r="V152" s="77"/>
      <c r="W152" s="113">
        <f>COUNTIFS('Raw Data'!$AM:$AM,"&lt;=" &amp;DATE(LEFT($AV$3, 4), MONTH("1 " &amp; W$6 &amp; " " &amp; LEFT($AV$3, 4)) + 1, 0 ), 'Raw Data'!$AM:$AM,"&gt;" &amp;DATE(LEFT($AV$3, 4), MONTH("1 " &amp; W$6 &amp; " " &amp; LEFT($AV$3, 4)), 0 ), 'Raw Data'!$J:$J, $A136, 'Raw Data'!$H:$H, "Non*", 'Raw Data'!$O:$O,""&amp;'Raw Data'!$B$1,'Raw Data'!$D:$D,"&lt;&gt;*ithdr*",'Raw Data'!$D:$D,"&lt;&gt;*ancel*",'Raw Data'!$P:$P,"--")
+
COUNTIFS( 'Raw Data'!$AM:$AM,"&lt;=" &amp;DATE(LEFT($AV$3, 4), MONTH("1 " &amp; W$6 &amp; " " &amp; LEFT($AV$3, 4)) + 1, 0 ), 'Raw Data'!$AM:$AM,"&gt;" &amp;DATE(LEFT($AV$3, 4), MONTH("1 " &amp; W$6 &amp; " " &amp; LEFT($AV$3, 4)), 0 ), 'Raw Data'!$J:$J, $A136, 'Raw Data'!$H:$H, "Non*", 'Raw Data'!$P:$P,""&amp;'Raw Data'!$B$1,'Raw Data'!$D:$D,"&lt;&gt;*ithdr*",'Raw Data'!$D:$D,"&lt;&gt;*ancel*")</f>
        <v>0</v>
      </c>
      <c r="X152" s="73"/>
      <c r="Y152" s="73"/>
      <c r="Z152" s="77"/>
      <c r="AA152" s="113">
        <f>COUNTIFS('Raw Data'!$AM:$AM,"&lt;=" &amp;DATE(LEFT($AV$3, 4), MONTH("1 " &amp; AA$6 &amp; " " &amp; LEFT($AV$3, 4)) + 1, 0 ), 'Raw Data'!$AM:$AM,"&gt;" &amp;DATE(LEFT($AV$3, 4), MONTH("1 " &amp; AA$6 &amp; " " &amp; LEFT($AV$3, 4)), 0 ), 'Raw Data'!$J:$J, $A136, 'Raw Data'!$H:$H, "Non*", 'Raw Data'!$O:$O,""&amp;'Raw Data'!$B$1,'Raw Data'!$D:$D,"&lt;&gt;*ithdr*",'Raw Data'!$D:$D,"&lt;&gt;*ancel*",'Raw Data'!$P:$P,"--")
+
COUNTIFS( 'Raw Data'!$AM:$AM,"&lt;=" &amp;DATE(LEFT($AV$3, 4), MONTH("1 " &amp; AA$6 &amp; " " &amp; LEFT($AV$3, 4)) + 1, 0 ), 'Raw Data'!$AM:$AM,"&gt;" &amp;DATE(LEFT($AV$3, 4), MONTH("1 " &amp; AA$6 &amp; " " &amp; LEFT($AV$3, 4)), 0 ), 'Raw Data'!$J:$J, $A136, 'Raw Data'!$H:$H, "Non*", 'Raw Data'!$P:$P,""&amp;'Raw Data'!$B$1,'Raw Data'!$D:$D,"&lt;&gt;*ithdr*",'Raw Data'!$D:$D,"&lt;&gt;*ancel*")</f>
        <v>0</v>
      </c>
      <c r="AB152" s="73"/>
      <c r="AC152" s="73"/>
      <c r="AD152" s="77"/>
      <c r="AE152" s="113">
        <f>COUNTIFS('Raw Data'!$AM:$AM,"&lt;=" &amp;DATE(LEFT($AV$3, 4), MONTH("1 " &amp; AE$6 &amp; " " &amp; LEFT($AV$3, 4)) + 1, 0 ), 'Raw Data'!$AM:$AM,"&gt;" &amp;DATE(LEFT($AV$3, 4), MONTH("1 " &amp; AE$6 &amp; " " &amp; LEFT($AV$3, 4)), 0 ), 'Raw Data'!$J:$J, $A136, 'Raw Data'!$H:$H, "Non*", 'Raw Data'!$O:$O,""&amp;'Raw Data'!$B$1,'Raw Data'!$D:$D,"&lt;&gt;*ithdr*",'Raw Data'!$D:$D,"&lt;&gt;*ancel*",'Raw Data'!$P:$P,"--")
+
COUNTIFS( 'Raw Data'!$AM:$AM,"&lt;=" &amp;DATE(LEFT($AV$3, 4), MONTH("1 " &amp; AE$6 &amp; " " &amp; LEFT($AV$3, 4)) + 1, 0 ), 'Raw Data'!$AM:$AM,"&gt;" &amp;DATE(LEFT($AV$3, 4), MONTH("1 " &amp; AE$6 &amp; " " &amp; LEFT($AV$3, 4)), 0 ), 'Raw Data'!$J:$J, $A136, 'Raw Data'!$H:$H, "Non*", 'Raw Data'!$P:$P,""&amp;'Raw Data'!$B$1,'Raw Data'!$D:$D,"&lt;&gt;*ithdr*",'Raw Data'!$D:$D,"&lt;&gt;*ancel*")</f>
        <v>0</v>
      </c>
      <c r="AF152" s="73"/>
      <c r="AG152" s="73"/>
      <c r="AH152" s="77"/>
      <c r="AI152" s="113">
        <f>COUNTIFS('Raw Data'!$AM:$AM,"&lt;=" &amp;DATE(LEFT($AV$3, 4), MONTH("1 " &amp; AI$6 &amp; " " &amp; LEFT($AV$3, 4)) + 1, 0 ), 'Raw Data'!$AM:$AM,"&gt;" &amp;DATE(LEFT($AV$3, 4), MONTH("1 " &amp; AI$6 &amp; " " &amp; LEFT($AV$3, 4)), 0 ), 'Raw Data'!$J:$J, $A136, 'Raw Data'!$H:$H, "Non*", 'Raw Data'!$O:$O,""&amp;'Raw Data'!$B$1,'Raw Data'!$D:$D,"&lt;&gt;*ithdr*",'Raw Data'!$D:$D,"&lt;&gt;*ancel*",'Raw Data'!$P:$P,"--")
+
COUNTIFS( 'Raw Data'!$AM:$AM,"&lt;=" &amp;DATE(LEFT($AV$3, 4), MONTH("1 " &amp; AI$6 &amp; " " &amp; LEFT($AV$3, 4)) + 1, 0 ), 'Raw Data'!$AM:$AM,"&gt;" &amp;DATE(LEFT($AV$3, 4), MONTH("1 " &amp; AI$6 &amp; " " &amp; LEFT($AV$3, 4)), 0 ), 'Raw Data'!$J:$J, $A136, 'Raw Data'!$H:$H, "Non*", 'Raw Data'!$P:$P,""&amp;'Raw Data'!$B$1,'Raw Data'!$D:$D,"&lt;&gt;*ithdr*",'Raw Data'!$D:$D,"&lt;&gt;*ancel*")</f>
        <v>0</v>
      </c>
      <c r="AJ152" s="73"/>
      <c r="AK152" s="73"/>
      <c r="AL152" s="77"/>
      <c r="AM152" s="113">
        <f>COUNTIFS('Raw Data'!$AM:$AM,"&lt;=" &amp;DATE(LEFT($AV$3, 4), MONTH("1 " &amp; AM$6 &amp; " " &amp; LEFT($AV$3, 4)) + 1, 0 ), 'Raw Data'!$AM:$AM,"&gt;" &amp;DATE(LEFT($AV$3, 4), MONTH("1 " &amp; AM$6 &amp; " " &amp; LEFT($AV$3, 4)), 0 ), 'Raw Data'!$J:$J, $A136, 'Raw Data'!$H:$H, "Non*", 'Raw Data'!$O:$O,""&amp;'Raw Data'!$B$1,'Raw Data'!$D:$D,"&lt;&gt;*ithdr*",'Raw Data'!$D:$D,"&lt;&gt;*ancel*",'Raw Data'!$P:$P,"--")
+
COUNTIFS( 'Raw Data'!$AM:$AM,"&lt;=" &amp;DATE(LEFT($AV$3, 4), MONTH("1 " &amp; AM$6 &amp; " " &amp; LEFT($AV$3, 4)) + 1, 0 ), 'Raw Data'!$AM:$AM,"&gt;" &amp;DATE(LEFT($AV$3, 4), MONTH("1 " &amp; AM$6 &amp; " " &amp; LEFT($AV$3, 4)), 0 ), 'Raw Data'!$J:$J, $A136, 'Raw Data'!$H:$H, "Non*", 'Raw Data'!$P:$P,""&amp;'Raw Data'!$B$1,'Raw Data'!$D:$D,"&lt;&gt;*ithdr*",'Raw Data'!$D:$D,"&lt;&gt;*ancel*")</f>
        <v>0</v>
      </c>
      <c r="AN152" s="73"/>
      <c r="AO152" s="73"/>
      <c r="AP152" s="77"/>
      <c r="AQ152" s="113">
        <f>COUNTIFS('Raw Data'!$AM:$AM,"&lt;=" &amp;DATE(LEFT($AV$3, 4), MONTH("1 " &amp; AQ$6 &amp; " " &amp; LEFT($AV$3, 4)) + 1, 0 ), 'Raw Data'!$AM:$AM,"&gt;" &amp;DATE(LEFT($AV$3, 4), MONTH("1 " &amp; AQ$6 &amp; " " &amp; LEFT($AV$3, 4)), 0 ), 'Raw Data'!$J:$J, $A136, 'Raw Data'!$H:$H, "Non*", 'Raw Data'!$O:$O,""&amp;'Raw Data'!$B$1,'Raw Data'!$D:$D,"&lt;&gt;*ithdr*",'Raw Data'!$D:$D,"&lt;&gt;*ancel*",'Raw Data'!$P:$P,"--")
+
COUNTIFS( 'Raw Data'!$AM:$AM,"&lt;=" &amp;DATE(LEFT($AV$3, 4), MONTH("1 " &amp; AQ$6 &amp; " " &amp; LEFT($AV$3, 4)) + 1, 0 ), 'Raw Data'!$AM:$AM,"&gt;" &amp;DATE(LEFT($AV$3, 4), MONTH("1 " &amp; AQ$6 &amp; " " &amp; LEFT($AV$3, 4)), 0 ), 'Raw Data'!$J:$J, $A136, 'Raw Data'!$H:$H, "Non*", 'Raw Data'!$P:$P,""&amp;'Raw Data'!$B$1,'Raw Data'!$D:$D,"&lt;&gt;*ithdr*",'Raw Data'!$D:$D,"&lt;&gt;*ancel*")</f>
        <v>0</v>
      </c>
      <c r="AR152" s="73"/>
      <c r="AS152" s="73"/>
      <c r="AT152" s="77"/>
      <c r="AU152" s="113">
        <f>COUNTIFS('Raw Data'!$AM:$AM,"&lt;=" &amp;DATE(MID($AV$3, 15, 4), MONTH("1 " &amp; AU$6 &amp; " " &amp; MID($AV$3, 15, 4)) + 1, 0 ), 'Raw Data'!$AN:$AN,"&gt;" &amp;DATE(MID($AV$3, 15, 4), MONTH("1 " &amp; AU$6 &amp; " " &amp; MID($AV$3, 15, 4)), 0 ), 'Raw Data'!$J:$J, $A136, 'Raw Data'!$H:$H, "Non*", 'Raw Data'!$O:$O,""&amp;'Raw Data'!$B$1,'Raw Data'!$D:$D,"&lt;&gt;*ithdr*",'Raw Data'!$D:$D,"&lt;&gt;*ancel*",'Raw Data'!$P:$P,"--")
+
COUNTIFS( 'Raw Data'!$AM:$AM,"&lt;=" &amp;DATE(MID($AV$3, 15, 4), MONTH("1 " &amp; AU$6 &amp; " " &amp; MID($AV$3, 15, 4)) + 1, 0 ), 'Raw Data'!$AN:$AN,"&gt;" &amp;DATE(MID($AV$3, 15, 4), MONTH("1 " &amp; AU$6 &amp; " " &amp; MID($AV$3, 15, 4)), 0 ), 'Raw Data'!$J:$J, $A136, 'Raw Data'!$H:$H, "Non*", 'Raw Data'!$P:$P,""&amp;'Raw Data'!$B$1,'Raw Data'!$D:$D,"&lt;&gt;*ithdr*",'Raw Data'!$D:$D,"&lt;&gt;*ancel*")</f>
        <v>0</v>
      </c>
      <c r="AV152" s="73"/>
      <c r="AW152" s="73"/>
      <c r="AX152" s="77"/>
      <c r="AY152" s="113">
        <f>COUNTIFS('Raw Data'!$AM:$AM,"&lt;=" &amp;DATE(MID($AV$3, 15, 4), MONTH("1 " &amp; AY$6 &amp; " " &amp; MID($AV$3, 15, 4)) + 1, 0 ), 'Raw Data'!$AN:$AN,"&gt;" &amp;DATE(MID($AV$3, 15, 4), MONTH("1 " &amp; AY$6 &amp; " " &amp; MID($AV$3, 15, 4)), 0 ), 'Raw Data'!$J:$J, $A136, 'Raw Data'!$H:$H, "Non*", 'Raw Data'!$O:$O,""&amp;'Raw Data'!$B$1,'Raw Data'!$D:$D,"&lt;&gt;*ithdr*",'Raw Data'!$D:$D,"&lt;&gt;*ancel*",'Raw Data'!$P:$P,"--")
+
COUNTIFS( 'Raw Data'!$AM:$AM,"&lt;=" &amp;DATE(MID($AV$3, 15, 4), MONTH("1 " &amp; AY$6 &amp; " " &amp; MID($AV$3, 15, 4)) + 1, 0 ), 'Raw Data'!$AN:$AN,"&gt;" &amp;DATE(MID($AV$3, 15, 4), MONTH("1 " &amp; AY$6 &amp; " " &amp; MID($AV$3, 15, 4)), 0 ), 'Raw Data'!$J:$J, $A136, 'Raw Data'!$H:$H, "Non*", 'Raw Data'!$P:$P,""&amp;'Raw Data'!$B$1,'Raw Data'!$D:$D,"&lt;&gt;*ithdr*",'Raw Data'!$D:$D,"&lt;&gt;*ancel*")</f>
        <v>0</v>
      </c>
      <c r="AZ152" s="73"/>
      <c r="BA152" s="73"/>
      <c r="BB152" s="77"/>
      <c r="BC152" s="113">
        <f>COUNTIFS('Raw Data'!$AM:$AM,"&lt;=" &amp;DATE(MID($AV$3, 15, 4), MONTH("1 " &amp; BC$6 &amp; " " &amp; MID($AV$3, 15, 4)) + 1, 0 ), 'Raw Data'!$AN:$AN,"&gt;" &amp;DATE(MID($AV$3, 15, 4), MONTH("1 " &amp; BC$6 &amp; " " &amp; MID($AV$3, 15, 4)), 0 ), 'Raw Data'!$J:$J, $A136, 'Raw Data'!$H:$H, "Non*", 'Raw Data'!$O:$O,""&amp;'Raw Data'!$B$1,'Raw Data'!$D:$D,"&lt;&gt;*ithdr*",'Raw Data'!$D:$D,"&lt;&gt;*ancel*",'Raw Data'!$P:$P,"--")
+
COUNTIFS( 'Raw Data'!$AM:$AM,"&lt;=" &amp;DATE(MID($AV$3, 15, 4), MONTH("1 " &amp; BC$6 &amp; " " &amp; MID($AV$3, 15, 4)) + 1, 0 ), 'Raw Data'!$AN:$AN,"&gt;" &amp;DATE(MID($AV$3, 15, 4), MONTH("1 " &amp; BC$6 &amp; " " &amp; MID($AV$3, 15, 4)), 0 ), 'Raw Data'!$J:$J, $A136, 'Raw Data'!$H:$H, "Non*", 'Raw Data'!$P:$P,""&amp;'Raw Data'!$B$1,'Raw Data'!$D:$D,"&lt;&gt;*ithdr*",'Raw Data'!$D:$D,"&lt;&gt;*ancel*")</f>
        <v>0</v>
      </c>
      <c r="BD152" s="73"/>
      <c r="BE152" s="73"/>
      <c r="BF152" s="77"/>
    </row>
    <row r="153" ht="12.75" customHeight="1">
      <c r="A153" s="75" t="s">
        <v>211</v>
      </c>
      <c r="B153" s="73"/>
      <c r="C153" s="73"/>
      <c r="D153" s="73"/>
      <c r="E153" s="73"/>
      <c r="F153" s="73"/>
      <c r="G153" s="73"/>
      <c r="H153" s="73"/>
      <c r="I153" s="73"/>
      <c r="J153" s="77"/>
      <c r="K153" s="113">
        <f>COUNTIFS( 'Raw Data'!$AM:$AM,"&lt;=" &amp;DATE(LEFT($AV$3, 4), MONTH("1 " &amp; K$6 &amp; " " &amp; LEFT($AV$3, 4)) + 1, 0 ), 'Raw Data'!$AM:$AM,"&gt;" &amp;DATE(LEFT($AV$3, 4), MONTH("1 " &amp; K$6 &amp; " " &amp; LEFT($AV$3, 4)), 0 ), 'Raw Data'!$J:$J, $A136, 'Raw Data'!$O:$O,""&amp;'Raw Data'!$B$1,'Raw Data'!$D:$D,"&lt;&gt;*ithdr*",'Raw Data'!$D:$D,"&lt;&gt;*ancel*",'Raw Data'!$P:$P,"--",'Raw Data'!$AW:$AW,"*arl*")
+
COUNTIFS( 'Raw Data'!$AM:$AM,"&lt;=" &amp;DATE(LEFT($AV$3, 4), MONTH("1 " &amp; K$6 &amp; " " &amp; LEFT($AV$3, 4)) + 1, 0 ), 'Raw Data'!$AM:$AM,"&gt;" &amp;DATE(LEFT($AV$3, 4), MONTH("1 " &amp; K$6 &amp; " " &amp; LEFT($AV$3, 4)), 0 ), 'Raw Data'!$J:$J, $A136, 'Raw Data'!$P:$P,""&amp;'Raw Data'!$B$1,'Raw Data'!$D:$D,"&lt;&gt;*ithdr*",'Raw Data'!$D:$D,"&lt;&gt;*ancel*",'Raw Data'!$AW:$AW,"*arl*")</f>
        <v>0</v>
      </c>
      <c r="L153" s="73"/>
      <c r="M153" s="73"/>
      <c r="N153" s="77"/>
      <c r="O153" s="113">
        <f>COUNTIFS( 'Raw Data'!$AM:$AM,"&lt;=" &amp;DATE(LEFT($AV$3, 4), MONTH("1 " &amp; O$6 &amp; " " &amp; LEFT($AV$3, 4)) + 1, 0 ), 'Raw Data'!$AM:$AM,"&gt;" &amp;DATE(LEFT($AV$3, 4), MONTH("1 " &amp; O$6 &amp; " " &amp; LEFT($AV$3, 4)), 0 ), 'Raw Data'!$J:$J, $A136, 'Raw Data'!$O:$O,""&amp;'Raw Data'!$B$1,'Raw Data'!$D:$D,"&lt;&gt;*ithdr*",'Raw Data'!$D:$D,"&lt;&gt;*ancel*",'Raw Data'!$P:$P,"--",'Raw Data'!$AW:$AW,"*arl*")
+
COUNTIFS( 'Raw Data'!$AM:$AM,"&lt;=" &amp;DATE(LEFT($AV$3, 4), MONTH("1 " &amp; O$6 &amp; " " &amp; LEFT($AV$3, 4)) + 1, 0 ), 'Raw Data'!$AM:$AM,"&gt;" &amp;DATE(LEFT($AV$3, 4), MONTH("1 " &amp; O$6 &amp; " " &amp; LEFT($AV$3, 4)), 0 ), 'Raw Data'!$J:$J, $A136, 'Raw Data'!$P:$P,""&amp;'Raw Data'!$B$1,'Raw Data'!$D:$D,"&lt;&gt;*ithdr*",'Raw Data'!$D:$D,"&lt;&gt;*ancel*",'Raw Data'!$AW:$AW,"*arl*")</f>
        <v>0</v>
      </c>
      <c r="P153" s="73"/>
      <c r="Q153" s="73"/>
      <c r="R153" s="77"/>
      <c r="S153" s="113">
        <f>COUNTIFS( 'Raw Data'!$AM:$AM,"&lt;=" &amp;DATE(LEFT($AV$3, 4), MONTH("1 " &amp; S$6 &amp; " " &amp; LEFT($AV$3, 4)) + 1, 0 ), 'Raw Data'!$AM:$AM,"&gt;" &amp;DATE(LEFT($AV$3, 4), MONTH("1 " &amp; S$6 &amp; " " &amp; LEFT($AV$3, 4)), 0 ), 'Raw Data'!$J:$J, $A136, 'Raw Data'!$O:$O,""&amp;'Raw Data'!$B$1,'Raw Data'!$D:$D,"&lt;&gt;*ithdr*",'Raw Data'!$D:$D,"&lt;&gt;*ancel*",'Raw Data'!$P:$P,"--",'Raw Data'!$AW:$AW,"*arl*")
+
COUNTIFS( 'Raw Data'!$AM:$AM,"&lt;=" &amp;DATE(LEFT($AV$3, 4), MONTH("1 " &amp; S$6 &amp; " " &amp; LEFT($AV$3, 4)) + 1, 0 ), 'Raw Data'!$AM:$AM,"&gt;" &amp;DATE(LEFT($AV$3, 4), MONTH("1 " &amp; S$6 &amp; " " &amp; LEFT($AV$3, 4)), 0 ), 'Raw Data'!$J:$J, $A136, 'Raw Data'!$P:$P,""&amp;'Raw Data'!$B$1,'Raw Data'!$D:$D,"&lt;&gt;*ithdr*",'Raw Data'!$D:$D,"&lt;&gt;*ancel*",'Raw Data'!$AW:$AW,"*arl*")</f>
        <v>0</v>
      </c>
      <c r="T153" s="73"/>
      <c r="U153" s="73"/>
      <c r="V153" s="77"/>
      <c r="W153" s="113">
        <f>COUNTIFS( 'Raw Data'!$AM:$AM,"&lt;=" &amp;DATE(LEFT($AV$3, 4), MONTH("1 " &amp; W$6 &amp; " " &amp; LEFT($AV$3, 4)) + 1, 0 ), 'Raw Data'!$AM:$AM,"&gt;" &amp;DATE(LEFT($AV$3, 4), MONTH("1 " &amp; W$6 &amp; " " &amp; LEFT($AV$3, 4)), 0 ), 'Raw Data'!$J:$J, $A136, 'Raw Data'!$O:$O,""&amp;'Raw Data'!$B$1,'Raw Data'!$D:$D,"&lt;&gt;*ithdr*",'Raw Data'!$D:$D,"&lt;&gt;*ancel*",'Raw Data'!$P:$P,"--",'Raw Data'!$AW:$AW,"*arl*")
+
COUNTIFS( 'Raw Data'!$AM:$AM,"&lt;=" &amp;DATE(LEFT($AV$3, 4), MONTH("1 " &amp; W$6 &amp; " " &amp; LEFT($AV$3, 4)) + 1, 0 ), 'Raw Data'!$AM:$AM,"&gt;" &amp;DATE(LEFT($AV$3, 4), MONTH("1 " &amp; W$6 &amp; " " &amp; LEFT($AV$3, 4)), 0 ), 'Raw Data'!$J:$J, $A136, 'Raw Data'!$P:$P,""&amp;'Raw Data'!$B$1,'Raw Data'!$D:$D,"&lt;&gt;*ithdr*",'Raw Data'!$D:$D,"&lt;&gt;*ancel*",'Raw Data'!$AW:$AW,"*arl*")</f>
        <v>0</v>
      </c>
      <c r="X153" s="73"/>
      <c r="Y153" s="73"/>
      <c r="Z153" s="77"/>
      <c r="AA153" s="113">
        <f>COUNTIFS( 'Raw Data'!$AM:$AM,"&lt;=" &amp;DATE(LEFT($AV$3, 4), MONTH("1 " &amp; AA$6 &amp; " " &amp; LEFT($AV$3, 4)) + 1, 0 ), 'Raw Data'!$AM:$AM,"&gt;" &amp;DATE(LEFT($AV$3, 4), MONTH("1 " &amp; AA$6 &amp; " " &amp; LEFT($AV$3, 4)), 0 ), 'Raw Data'!$J:$J, $A136, 'Raw Data'!$O:$O,""&amp;'Raw Data'!$B$1,'Raw Data'!$D:$D,"&lt;&gt;*ithdr*",'Raw Data'!$D:$D,"&lt;&gt;*ancel*",'Raw Data'!$P:$P,"--",'Raw Data'!$AW:$AW,"*arl*")
+
COUNTIFS( 'Raw Data'!$AM:$AM,"&lt;=" &amp;DATE(LEFT($AV$3, 4), MONTH("1 " &amp; AA$6 &amp; " " &amp; LEFT($AV$3, 4)) + 1, 0 ), 'Raw Data'!$AM:$AM,"&gt;" &amp;DATE(LEFT($AV$3, 4), MONTH("1 " &amp; AA$6 &amp; " " &amp; LEFT($AV$3, 4)), 0 ), 'Raw Data'!$J:$J, $A136, 'Raw Data'!$P:$P,""&amp;'Raw Data'!$B$1,'Raw Data'!$D:$D,"&lt;&gt;*ithdr*",'Raw Data'!$D:$D,"&lt;&gt;*ancel*",'Raw Data'!$AW:$AW,"*arl*")</f>
        <v>0</v>
      </c>
      <c r="AB153" s="73"/>
      <c r="AC153" s="73"/>
      <c r="AD153" s="77"/>
      <c r="AE153" s="113">
        <f>COUNTIFS( 'Raw Data'!$AM:$AM,"&lt;=" &amp;DATE(LEFT($AV$3, 4), MONTH("1 " &amp; AE$6 &amp; " " &amp; LEFT($AV$3, 4)) + 1, 0 ), 'Raw Data'!$AM:$AM,"&gt;" &amp;DATE(LEFT($AV$3, 4), MONTH("1 " &amp; AE$6 &amp; " " &amp; LEFT($AV$3, 4)), 0 ), 'Raw Data'!$J:$J, $A136, 'Raw Data'!$O:$O,""&amp;'Raw Data'!$B$1,'Raw Data'!$D:$D,"&lt;&gt;*ithdr*",'Raw Data'!$D:$D,"&lt;&gt;*ancel*",'Raw Data'!$P:$P,"--",'Raw Data'!$AW:$AW,"*arl*")
+
COUNTIFS( 'Raw Data'!$AM:$AM,"&lt;=" &amp;DATE(LEFT($AV$3, 4), MONTH("1 " &amp; AE$6 &amp; " " &amp; LEFT($AV$3, 4)) + 1, 0 ), 'Raw Data'!$AM:$AM,"&gt;" &amp;DATE(LEFT($AV$3, 4), MONTH("1 " &amp; AE$6 &amp; " " &amp; LEFT($AV$3, 4)), 0 ), 'Raw Data'!$J:$J, $A136, 'Raw Data'!$P:$P,""&amp;'Raw Data'!$B$1,'Raw Data'!$D:$D,"&lt;&gt;*ithdr*",'Raw Data'!$D:$D,"&lt;&gt;*ancel*",'Raw Data'!$AW:$AW,"*arl*")</f>
        <v>0</v>
      </c>
      <c r="AF153" s="73"/>
      <c r="AG153" s="73"/>
      <c r="AH153" s="77"/>
      <c r="AI153" s="113">
        <f>COUNTIFS( 'Raw Data'!$AM:$AM,"&lt;=" &amp;DATE(LEFT($AV$3, 4), MONTH("1 " &amp; AI$6 &amp; " " &amp; LEFT($AV$3, 4)) + 1, 0 ), 'Raw Data'!$AM:$AM,"&gt;" &amp;DATE(LEFT($AV$3, 4), MONTH("1 " &amp; AI$6 &amp; " " &amp; LEFT($AV$3, 4)), 0 ), 'Raw Data'!$J:$J, $A136, 'Raw Data'!$O:$O,""&amp;'Raw Data'!$B$1,'Raw Data'!$D:$D,"&lt;&gt;*ithdr*",'Raw Data'!$D:$D,"&lt;&gt;*ancel*",'Raw Data'!$P:$P,"--",'Raw Data'!$AW:$AW,"*arl*")
+
COUNTIFS( 'Raw Data'!$AM:$AM,"&lt;=" &amp;DATE(LEFT($AV$3, 4), MONTH("1 " &amp; AI$6 &amp; " " &amp; LEFT($AV$3, 4)) + 1, 0 ), 'Raw Data'!$AM:$AM,"&gt;" &amp;DATE(LEFT($AV$3, 4), MONTH("1 " &amp; AI$6 &amp; " " &amp; LEFT($AV$3, 4)), 0 ), 'Raw Data'!$J:$J, $A136, 'Raw Data'!$P:$P,""&amp;'Raw Data'!$B$1,'Raw Data'!$D:$D,"&lt;&gt;*ithdr*",'Raw Data'!$D:$D,"&lt;&gt;*ancel*",'Raw Data'!$AW:$AW,"*arl*")</f>
        <v>0</v>
      </c>
      <c r="AJ153" s="73"/>
      <c r="AK153" s="73"/>
      <c r="AL153" s="77"/>
      <c r="AM153" s="113">
        <f>COUNTIFS( 'Raw Data'!$AM:$AM,"&lt;=" &amp;DATE(LEFT($AV$3, 4), MONTH("1 " &amp; AM$6 &amp; " " &amp; LEFT($AV$3, 4)) + 1, 0 ), 'Raw Data'!$AM:$AM,"&gt;" &amp;DATE(LEFT($AV$3, 4), MONTH("1 " &amp; AM$6 &amp; " " &amp; LEFT($AV$3, 4)), 0 ), 'Raw Data'!$J:$J, $A136, 'Raw Data'!$O:$O,""&amp;'Raw Data'!$B$1,'Raw Data'!$D:$D,"&lt;&gt;*ithdr*",'Raw Data'!$D:$D,"&lt;&gt;*ancel*",'Raw Data'!$P:$P,"--",'Raw Data'!$AW:$AW,"*arl*")
+
COUNTIFS( 'Raw Data'!$AM:$AM,"&lt;=" &amp;DATE(LEFT($AV$3, 4), MONTH("1 " &amp; AM$6 &amp; " " &amp; LEFT($AV$3, 4)) + 1, 0 ), 'Raw Data'!$AM:$AM,"&gt;" &amp;DATE(LEFT($AV$3, 4), MONTH("1 " &amp; AM$6 &amp; " " &amp; LEFT($AV$3, 4)), 0 ), 'Raw Data'!$J:$J, $A136, 'Raw Data'!$P:$P,""&amp;'Raw Data'!$B$1,'Raw Data'!$D:$D,"&lt;&gt;*ithdr*",'Raw Data'!$D:$D,"&lt;&gt;*ancel*",'Raw Data'!$AW:$AW,"*arl*")</f>
        <v>0</v>
      </c>
      <c r="AN153" s="73"/>
      <c r="AO153" s="73"/>
      <c r="AP153" s="77"/>
      <c r="AQ153" s="113">
        <f>COUNTIFS( 'Raw Data'!$AM:$AM,"&lt;=" &amp;DATE(LEFT($AV$3, 4), MONTH("1 " &amp; AQ$6 &amp; " " &amp; LEFT($AV$3, 4)) + 1, 0 ), 'Raw Data'!$AM:$AM,"&gt;" &amp;DATE(LEFT($AV$3, 4), MONTH("1 " &amp; AQ$6 &amp; " " &amp; LEFT($AV$3, 4)), 0 ), 'Raw Data'!$J:$J, $A136, 'Raw Data'!$O:$O,""&amp;'Raw Data'!$B$1,'Raw Data'!$D:$D,"&lt;&gt;*ithdr*",'Raw Data'!$D:$D,"&lt;&gt;*ancel*",'Raw Data'!$P:$P,"--",'Raw Data'!$AW:$AW,"*arl*")
+
COUNTIFS( 'Raw Data'!$AM:$AM,"&lt;=" &amp;DATE(LEFT($AV$3, 4), MONTH("1 " &amp; AQ$6 &amp; " " &amp; LEFT($AV$3, 4)) + 1, 0 ), 'Raw Data'!$AM:$AM,"&gt;" &amp;DATE(LEFT($AV$3, 4), MONTH("1 " &amp; AQ$6 &amp; " " &amp; LEFT($AV$3, 4)), 0 ), 'Raw Data'!$J:$J, $A136, 'Raw Data'!$P:$P,""&amp;'Raw Data'!$B$1,'Raw Data'!$D:$D,"&lt;&gt;*ithdr*",'Raw Data'!$D:$D,"&lt;&gt;*ancel*",'Raw Data'!$AW:$AW,"*arl*")</f>
        <v>0</v>
      </c>
      <c r="AR153" s="73"/>
      <c r="AS153" s="73"/>
      <c r="AT153" s="77"/>
      <c r="AU153" s="113">
        <f>COUNTIFS( 'Raw Data'!$AM:$AM,"&lt;=" &amp;DATE(MID($AV$3, 15, 4), MONTH("1 " &amp; AU$6 &amp; " " &amp; MID($AV$3, 15, 4)) + 1, 0 ), 'Raw Data'!$AN:$AN,"&gt;" &amp;DATE(MID($AV$3, 15, 4), MONTH("1 " &amp; AU$6 &amp; " " &amp; MID($AV$3, 15, 4)), 0 ), 'Raw Data'!$J:$J, $A136, 'Raw Data'!$O:$O,""&amp;'Raw Data'!$B$1,'Raw Data'!$D:$D,"&lt;&gt;*ithdr*",'Raw Data'!$D:$D,"&lt;&gt;*ancel*",'Raw Data'!$P:$P,"--",'Raw Data'!$AW:$AW,"*arl*")
+
COUNTIFS( 'Raw Data'!$AM:$AM,"&lt;=" &amp;DATE(MID($AV$3, 15, 4), MONTH("1 " &amp; AU$6 &amp; " " &amp; MID($AV$3, 15, 4)) + 1, 0 ), 'Raw Data'!$AN:$AN,"&gt;" &amp;DATE(MID($AV$3, 15, 4), MONTH("1 " &amp; AU$6 &amp; " " &amp; MID($AV$3, 15, 4)), 0 ), 'Raw Data'!$J:$J, $A136, 'Raw Data'!$P:$P,""&amp;'Raw Data'!$B$1,'Raw Data'!$D:$D,"&lt;&gt;*ithdr*",'Raw Data'!$D:$D,"&lt;&gt;*ancel*",'Raw Data'!$AW:$AW,"*arl*")</f>
        <v>0</v>
      </c>
      <c r="AV153" s="73"/>
      <c r="AW153" s="73"/>
      <c r="AX153" s="77"/>
      <c r="AY153" s="113">
        <f>COUNTIFS( 'Raw Data'!$AM:$AM,"&lt;=" &amp;DATE(MID($AV$3, 15, 4), MONTH("1 " &amp; AY$6 &amp; " " &amp; MID($AV$3, 15, 4)) + 1, 0 ), 'Raw Data'!$AN:$AN,"&gt;" &amp;DATE(MID($AV$3, 15, 4), MONTH("1 " &amp; AY$6 &amp; " " &amp; MID($AV$3, 15, 4)), 0 ), 'Raw Data'!$J:$J, $A136, 'Raw Data'!$O:$O,""&amp;'Raw Data'!$B$1,'Raw Data'!$D:$D,"&lt;&gt;*ithdr*",'Raw Data'!$D:$D,"&lt;&gt;*ancel*",'Raw Data'!$P:$P,"--",'Raw Data'!$AW:$AW,"*arl*")
+
COUNTIFS( 'Raw Data'!$AM:$AM,"&lt;=" &amp;DATE(MID($AV$3, 15, 4), MONTH("1 " &amp; AY$6 &amp; " " &amp; MID($AV$3, 15, 4)) + 1, 0 ), 'Raw Data'!$AN:$AN,"&gt;" &amp;DATE(MID($AV$3, 15, 4), MONTH("1 " &amp; AY$6 &amp; " " &amp; MID($AV$3, 15, 4)), 0 ), 'Raw Data'!$J:$J, $A136, 'Raw Data'!$P:$P,""&amp;'Raw Data'!$B$1,'Raw Data'!$D:$D,"&lt;&gt;*ithdr*",'Raw Data'!$D:$D,"&lt;&gt;*ancel*",'Raw Data'!$AW:$AW,"*arl*")</f>
        <v>0</v>
      </c>
      <c r="AZ153" s="73"/>
      <c r="BA153" s="73"/>
      <c r="BB153" s="77"/>
      <c r="BC153" s="113">
        <f>COUNTIFS( 'Raw Data'!$AM:$AM,"&lt;=" &amp;DATE(MID($AV$3, 15, 4), MONTH("1 " &amp; BC$6 &amp; " " &amp; MID($AV$3, 15, 4)) + 1, 0 ), 'Raw Data'!$AN:$AN,"&gt;" &amp;DATE(MID($AV$3, 15, 4), MONTH("1 " &amp; BC$6 &amp; " " &amp; MID($AV$3, 15, 4)), 0 ), 'Raw Data'!$J:$J, $A136, 'Raw Data'!$O:$O,""&amp;'Raw Data'!$B$1,'Raw Data'!$D:$D,"&lt;&gt;*ithdr*",'Raw Data'!$D:$D,"&lt;&gt;*ancel*",'Raw Data'!$P:$P,"--",'Raw Data'!$AW:$AW,"*arl*")
+
COUNTIFS( 'Raw Data'!$AM:$AM,"&lt;=" &amp;DATE(MID($AV$3, 15, 4), MONTH("1 " &amp; BC$6 &amp; " " &amp; MID($AV$3, 15, 4)) + 1, 0 ), 'Raw Data'!$AN:$AN,"&gt;" &amp;DATE(MID($AV$3, 15, 4), MONTH("1 " &amp; BC$6 &amp; " " &amp; MID($AV$3, 15, 4)), 0 ), 'Raw Data'!$J:$J, $A136, 'Raw Data'!$P:$P,""&amp;'Raw Data'!$B$1,'Raw Data'!$D:$D,"&lt;&gt;*ithdr*",'Raw Data'!$D:$D,"&lt;&gt;*ancel*",'Raw Data'!$AW:$AW,"*arl*")</f>
        <v>0</v>
      </c>
      <c r="BD153" s="73"/>
      <c r="BE153" s="73"/>
      <c r="BF153" s="77"/>
    </row>
    <row r="154" ht="12.75" customHeight="1">
      <c r="A154" s="75" t="s">
        <v>212</v>
      </c>
      <c r="B154" s="73"/>
      <c r="C154" s="73"/>
      <c r="D154" s="73"/>
      <c r="E154" s="73"/>
      <c r="F154" s="73"/>
      <c r="G154" s="73"/>
      <c r="H154" s="73"/>
      <c r="I154" s="73"/>
      <c r="J154" s="77"/>
      <c r="K154" s="106" t="str">
        <f>IFERROR(ROUND(((K153/K150)*100),0), "---")</f>
        <v>---</v>
      </c>
      <c r="L154" s="73"/>
      <c r="M154" s="73"/>
      <c r="N154" s="77"/>
      <c r="O154" s="106" t="str">
        <f>IFERROR(ROUND(((O153/O150)*100),0), "---")</f>
        <v>---</v>
      </c>
      <c r="P154" s="73"/>
      <c r="Q154" s="73"/>
      <c r="R154" s="77"/>
      <c r="S154" s="106" t="str">
        <f>IFERROR(ROUND(((S153/S150)*100),0), "---")</f>
        <v>---</v>
      </c>
      <c r="T154" s="73"/>
      <c r="U154" s="73"/>
      <c r="V154" s="77"/>
      <c r="W154" s="106" t="str">
        <f>IFERROR(ROUND(((W153/W150)*100),0), "---")</f>
        <v>---</v>
      </c>
      <c r="X154" s="73"/>
      <c r="Y154" s="73"/>
      <c r="Z154" s="77"/>
      <c r="AA154" s="106" t="str">
        <f>IFERROR(ROUND(((AA153/AA150)*100),0), "---")</f>
        <v>---</v>
      </c>
      <c r="AB154" s="73"/>
      <c r="AC154" s="73"/>
      <c r="AD154" s="77"/>
      <c r="AE154" s="106" t="str">
        <f>IFERROR(ROUND(((AE153/AE150)*100),0), "---")</f>
        <v>---</v>
      </c>
      <c r="AF154" s="73"/>
      <c r="AG154" s="73"/>
      <c r="AH154" s="77"/>
      <c r="AI154" s="106" t="str">
        <f>IFERROR(ROUND(((AI153/AI150)*100),0), "---")</f>
        <v>---</v>
      </c>
      <c r="AJ154" s="73"/>
      <c r="AK154" s="73"/>
      <c r="AL154" s="77"/>
      <c r="AM154" s="106" t="str">
        <f>IFERROR(ROUND(((AM153/AM150)*100),0), "---")</f>
        <v>---</v>
      </c>
      <c r="AN154" s="73"/>
      <c r="AO154" s="73"/>
      <c r="AP154" s="77"/>
      <c r="AQ154" s="106" t="str">
        <f>IFERROR(ROUND(((AQ153/AQ150)*100),0), "---")</f>
        <v>---</v>
      </c>
      <c r="AR154" s="73"/>
      <c r="AS154" s="73"/>
      <c r="AT154" s="77"/>
      <c r="AU154" s="106" t="str">
        <f>IFERROR(ROUND(((AU153/AU150)*100),0), "---")</f>
        <v>---</v>
      </c>
      <c r="AV154" s="73"/>
      <c r="AW154" s="73"/>
      <c r="AX154" s="77"/>
      <c r="AY154" s="106" t="str">
        <f>IFERROR(ROUND(((AY153/AY150)*100),0), "---")</f>
        <v>---</v>
      </c>
      <c r="AZ154" s="73"/>
      <c r="BA154" s="73"/>
      <c r="BB154" s="77"/>
      <c r="BC154" s="106" t="str">
        <f>IFERROR(ROUND(((BC153/BC150)*100),0), "---")</f>
        <v>---</v>
      </c>
      <c r="BD154" s="73"/>
      <c r="BE154" s="73"/>
      <c r="BF154" s="77"/>
    </row>
    <row r="155" ht="12.75" customHeight="1">
      <c r="A155" s="75" t="s">
        <v>175</v>
      </c>
      <c r="B155" s="73"/>
      <c r="C155" s="73"/>
      <c r="D155" s="73"/>
      <c r="E155" s="73"/>
      <c r="F155" s="73"/>
      <c r="G155" s="73"/>
      <c r="H155" s="73"/>
      <c r="I155" s="73"/>
      <c r="J155" s="77"/>
      <c r="K155" s="113">
        <f>SUMIFS('Raw Data'!$R:$R, 'Raw Data'!$AN:$AN,"&lt;=" &amp;DATE(LEFT($AV$3, 4), MONTH("1 " &amp; K$6 &amp; " " &amp; LEFT($AV$3, 4)) + 1, 0 ), 'Raw Data'!$AN:$AN,"&gt;" &amp;DATE(LEFT($AV$3, 4), MONTH("1 " &amp; K$6 &amp; " " &amp; LEFT($AV$3, 4)), 0 ), 'Raw Data'!$J:$J, $A136, 'Raw Data'!$O:$O,""&amp;'Raw Data'!$B$1,'Raw Data'!$D:$D,"&lt;&gt;*ithdr*",'Raw Data'!$D:$D,"&lt;&gt;*ancel*",'Raw Data'!$P:$P,"--")
+
SUMIFS('Raw Data'!$R:$R, 'Raw Data'!$AN:$AN,"&lt;=" &amp;DATE(LEFT($AV$3, 4), MONTH("1 " &amp; K$6 &amp; " " &amp; LEFT($AV$3, 4)) + 1, 0 ), 'Raw Data'!$AN:$AN,"&gt;" &amp;DATE(LEFT($AV$3, 4), MONTH("1 " &amp; K$6 &amp; " " &amp; LEFT($AV$3, 4)), 0 ), 'Raw Data'!$J:$J, $A136, 'Raw Data'!$P:$P,""&amp;'Raw Data'!$B$1,'Raw Data'!$D:$D,"&lt;&gt;*ithdr*",'Raw Data'!$D:$D,"&lt;&gt;*ancel*")</f>
        <v>0</v>
      </c>
      <c r="L155" s="73"/>
      <c r="M155" s="73"/>
      <c r="N155" s="77"/>
      <c r="O155" s="113">
        <f>SUMIFS('Raw Data'!$R:$R, 'Raw Data'!$AN:$AN,"&lt;=" &amp;DATE(LEFT($AV$3, 4), MONTH("1 " &amp; O$6 &amp; " " &amp; LEFT($AV$3, 4)) + 1, 0 ), 'Raw Data'!$AN:$AN,"&gt;" &amp;DATE(LEFT($AV$3, 4), MONTH("1 " &amp; O$6 &amp; " " &amp; LEFT($AV$3, 4)), 0 ), 'Raw Data'!$J:$J, $A136, 'Raw Data'!$O:$O,""&amp;'Raw Data'!$B$1,'Raw Data'!$D:$D,"&lt;&gt;*ithdr*",'Raw Data'!$D:$D,"&lt;&gt;*ancel*",'Raw Data'!$P:$P,"--")
+
SUMIFS('Raw Data'!$R:$R, 'Raw Data'!$AN:$AN,"&lt;=" &amp;DATE(LEFT($AV$3, 4), MONTH("1 " &amp; O$6 &amp; " " &amp; LEFT($AV$3, 4)) + 1, 0 ), 'Raw Data'!$AN:$AN,"&gt;" &amp;DATE(LEFT($AV$3, 4), MONTH("1 " &amp; O$6 &amp; " " &amp; LEFT($AV$3, 4)), 0 ), 'Raw Data'!$J:$J, $A136, 'Raw Data'!$P:$P,""&amp;'Raw Data'!$B$1,'Raw Data'!$D:$D,"&lt;&gt;*ithdr*",'Raw Data'!$D:$D,"&lt;&gt;*ancel*")</f>
        <v>0</v>
      </c>
      <c r="P155" s="73"/>
      <c r="Q155" s="73"/>
      <c r="R155" s="77"/>
      <c r="S155" s="113">
        <f>SUMIFS('Raw Data'!$R:$R, 'Raw Data'!$AN:$AN,"&lt;=" &amp;DATE(LEFT($AV$3, 4), MONTH("1 " &amp; S$6 &amp; " " &amp; LEFT($AV$3, 4)) + 1, 0 ), 'Raw Data'!$AN:$AN,"&gt;" &amp;DATE(LEFT($AV$3, 4), MONTH("1 " &amp; S$6 &amp; " " &amp; LEFT($AV$3, 4)), 0 ), 'Raw Data'!$J:$J, $A136, 'Raw Data'!$O:$O,""&amp;'Raw Data'!$B$1,'Raw Data'!$D:$D,"&lt;&gt;*ithdr*",'Raw Data'!$D:$D,"&lt;&gt;*ancel*",'Raw Data'!$P:$P,"--")
+
SUMIFS('Raw Data'!$R:$R, 'Raw Data'!$AN:$AN,"&lt;=" &amp;DATE(LEFT($AV$3, 4), MONTH("1 " &amp; S$6 &amp; " " &amp; LEFT($AV$3, 4)) + 1, 0 ), 'Raw Data'!$AN:$AN,"&gt;" &amp;DATE(LEFT($AV$3, 4), MONTH("1 " &amp; S$6 &amp; " " &amp; LEFT($AV$3, 4)), 0 ), 'Raw Data'!$J:$J, $A136, 'Raw Data'!$P:$P,""&amp;'Raw Data'!$B$1,'Raw Data'!$D:$D,"&lt;&gt;*ithdr*",'Raw Data'!$D:$D,"&lt;&gt;*ancel*")</f>
        <v>0</v>
      </c>
      <c r="T155" s="73"/>
      <c r="U155" s="73"/>
      <c r="V155" s="77"/>
      <c r="W155" s="113">
        <f>SUMIFS('Raw Data'!$R:$R, 'Raw Data'!$AN:$AN,"&lt;=" &amp;DATE(LEFT($AV$3, 4), MONTH("1 " &amp; W$6 &amp; " " &amp; LEFT($AV$3, 4)) + 1, 0 ), 'Raw Data'!$AN:$AN,"&gt;" &amp;DATE(LEFT($AV$3, 4), MONTH("1 " &amp; W$6 &amp; " " &amp; LEFT($AV$3, 4)), 0 ), 'Raw Data'!$J:$J, $A136, 'Raw Data'!$O:$O,""&amp;'Raw Data'!$B$1,'Raw Data'!$D:$D,"&lt;&gt;*ithdr*",'Raw Data'!$D:$D,"&lt;&gt;*ancel*",'Raw Data'!$P:$P,"--")
+
SUMIFS('Raw Data'!$R:$R, 'Raw Data'!$AN:$AN,"&lt;=" &amp;DATE(LEFT($AV$3, 4), MONTH("1 " &amp; W$6 &amp; " " &amp; LEFT($AV$3, 4)) + 1, 0 ), 'Raw Data'!$AN:$AN,"&gt;" &amp;DATE(LEFT($AV$3, 4), MONTH("1 " &amp; W$6 &amp; " " &amp; LEFT($AV$3, 4)), 0 ), 'Raw Data'!$J:$J, $A136, 'Raw Data'!$P:$P,""&amp;'Raw Data'!$B$1,'Raw Data'!$D:$D,"&lt;&gt;*ithdr*",'Raw Data'!$D:$D,"&lt;&gt;*ancel*")</f>
        <v>0</v>
      </c>
      <c r="X155" s="73"/>
      <c r="Y155" s="73"/>
      <c r="Z155" s="77"/>
      <c r="AA155" s="113">
        <f>SUMIFS('Raw Data'!$R:$R, 'Raw Data'!$AN:$AN,"&lt;=" &amp;DATE(LEFT($AV$3, 4), MONTH("1 " &amp; AA$6 &amp; " " &amp; LEFT($AV$3, 4)) + 1, 0 ), 'Raw Data'!$AN:$AN,"&gt;" &amp;DATE(LEFT($AV$3, 4), MONTH("1 " &amp; AA$6 &amp; " " &amp; LEFT($AV$3, 4)), 0 ), 'Raw Data'!$J:$J, $A136, 'Raw Data'!$O:$O,""&amp;'Raw Data'!$B$1,'Raw Data'!$D:$D,"&lt;&gt;*ithdr*",'Raw Data'!$D:$D,"&lt;&gt;*ancel*",'Raw Data'!$P:$P,"--")
+
SUMIFS('Raw Data'!$R:$R, 'Raw Data'!$AN:$AN,"&lt;=" &amp;DATE(LEFT($AV$3, 4), MONTH("1 " &amp; AA$6 &amp; " " &amp; LEFT($AV$3, 4)) + 1, 0 ), 'Raw Data'!$AN:$AN,"&gt;" &amp;DATE(LEFT($AV$3, 4), MONTH("1 " &amp; AA$6 &amp; " " &amp; LEFT($AV$3, 4)), 0 ), 'Raw Data'!$J:$J, $A136, 'Raw Data'!$P:$P,""&amp;'Raw Data'!$B$1,'Raw Data'!$D:$D,"&lt;&gt;*ithdr*",'Raw Data'!$D:$D,"&lt;&gt;*ancel*")</f>
        <v>0</v>
      </c>
      <c r="AB155" s="73"/>
      <c r="AC155" s="73"/>
      <c r="AD155" s="77"/>
      <c r="AE155" s="113">
        <f>SUMIFS('Raw Data'!$R:$R, 'Raw Data'!$AN:$AN,"&lt;=" &amp;DATE(LEFT($AV$3, 4), MONTH("1 " &amp; AE$6 &amp; " " &amp; LEFT($AV$3, 4)) + 1, 0 ), 'Raw Data'!$AN:$AN,"&gt;" &amp;DATE(LEFT($AV$3, 4), MONTH("1 " &amp; AE$6 &amp; " " &amp; LEFT($AV$3, 4)), 0 ), 'Raw Data'!$J:$J, $A136, 'Raw Data'!$O:$O,""&amp;'Raw Data'!$B$1,'Raw Data'!$D:$D,"&lt;&gt;*ithdr*",'Raw Data'!$D:$D,"&lt;&gt;*ancel*",'Raw Data'!$P:$P,"--")
+
SUMIFS('Raw Data'!$R:$R, 'Raw Data'!$AN:$AN,"&lt;=" &amp;DATE(LEFT($AV$3, 4), MONTH("1 " &amp; AE$6 &amp; " " &amp; LEFT($AV$3, 4)) + 1, 0 ), 'Raw Data'!$AN:$AN,"&gt;" &amp;DATE(LEFT($AV$3, 4), MONTH("1 " &amp; AE$6 &amp; " " &amp; LEFT($AV$3, 4)), 0 ), 'Raw Data'!$J:$J, $A136, 'Raw Data'!$P:$P,""&amp;'Raw Data'!$B$1,'Raw Data'!$D:$D,"&lt;&gt;*ithdr*",'Raw Data'!$D:$D,"&lt;&gt;*ancel*")</f>
        <v>0</v>
      </c>
      <c r="AF155" s="73"/>
      <c r="AG155" s="73"/>
      <c r="AH155" s="77"/>
      <c r="AI155" s="113">
        <f>SUMIFS('Raw Data'!$R:$R, 'Raw Data'!$AN:$AN,"&lt;=" &amp;DATE(LEFT($AV$3, 4), MONTH("1 " &amp; AI$6 &amp; " " &amp; LEFT($AV$3, 4)) + 1, 0 ), 'Raw Data'!$AN:$AN,"&gt;" &amp;DATE(LEFT($AV$3, 4), MONTH("1 " &amp; AI$6 &amp; " " &amp; LEFT($AV$3, 4)), 0 ), 'Raw Data'!$J:$J, $A136, 'Raw Data'!$O:$O,""&amp;'Raw Data'!$B$1,'Raw Data'!$D:$D,"&lt;&gt;*ithdr*",'Raw Data'!$D:$D,"&lt;&gt;*ancel*",'Raw Data'!$P:$P,"--")
+
SUMIFS('Raw Data'!$R:$R, 'Raw Data'!$AN:$AN,"&lt;=" &amp;DATE(LEFT($AV$3, 4), MONTH("1 " &amp; AI$6 &amp; " " &amp; LEFT($AV$3, 4)) + 1, 0 ), 'Raw Data'!$AN:$AN,"&gt;" &amp;DATE(LEFT($AV$3, 4), MONTH("1 " &amp; AI$6 &amp; " " &amp; LEFT($AV$3, 4)), 0 ), 'Raw Data'!$J:$J, $A136, 'Raw Data'!$P:$P,""&amp;'Raw Data'!$B$1,'Raw Data'!$D:$D,"&lt;&gt;*ithdr*",'Raw Data'!$D:$D,"&lt;&gt;*ancel*")</f>
        <v>0</v>
      </c>
      <c r="AJ155" s="73"/>
      <c r="AK155" s="73"/>
      <c r="AL155" s="77"/>
      <c r="AM155" s="113">
        <f>SUMIFS('Raw Data'!$R:$R, 'Raw Data'!$AN:$AN,"&lt;=" &amp;DATE(LEFT($AV$3, 4), MONTH("1 " &amp; AM$6 &amp; " " &amp; LEFT($AV$3, 4)) + 1, 0 ), 'Raw Data'!$AN:$AN,"&gt;" &amp;DATE(LEFT($AV$3, 4), MONTH("1 " &amp; AM$6 &amp; " " &amp; LEFT($AV$3, 4)), 0 ), 'Raw Data'!$J:$J, $A136, 'Raw Data'!$O:$O,""&amp;'Raw Data'!$B$1,'Raw Data'!$D:$D,"&lt;&gt;*ithdr*",'Raw Data'!$D:$D,"&lt;&gt;*ancel*",'Raw Data'!$P:$P,"--")
+
SUMIFS('Raw Data'!$R:$R, 'Raw Data'!$AN:$AN,"&lt;=" &amp;DATE(LEFT($AV$3, 4), MONTH("1 " &amp; AM$6 &amp; " " &amp; LEFT($AV$3, 4)) + 1, 0 ), 'Raw Data'!$AN:$AN,"&gt;" &amp;DATE(LEFT($AV$3, 4), MONTH("1 " &amp; AM$6 &amp; " " &amp; LEFT($AV$3, 4)), 0 ), 'Raw Data'!$J:$J, $A136, 'Raw Data'!$P:$P,""&amp;'Raw Data'!$B$1,'Raw Data'!$D:$D,"&lt;&gt;*ithdr*",'Raw Data'!$D:$D,"&lt;&gt;*ancel*")</f>
        <v>0</v>
      </c>
      <c r="AN155" s="73"/>
      <c r="AO155" s="73"/>
      <c r="AP155" s="77"/>
      <c r="AQ155" s="113">
        <f>SUMIFS('Raw Data'!$R:$R, 'Raw Data'!$AN:$AN,"&lt;=" &amp;DATE(LEFT($AV$3, 4), MONTH("1 " &amp; AQ$6 &amp; " " &amp; LEFT($AV$3, 4)) + 1, 0 ), 'Raw Data'!$AN:$AN,"&gt;" &amp;DATE(LEFT($AV$3, 4), MONTH("1 " &amp; AQ$6 &amp; " " &amp; LEFT($AV$3, 4)), 0 ), 'Raw Data'!$J:$J, $A136, 'Raw Data'!$O:$O,""&amp;'Raw Data'!$B$1,'Raw Data'!$D:$D,"&lt;&gt;*ithdr*",'Raw Data'!$D:$D,"&lt;&gt;*ancel*",'Raw Data'!$P:$P,"--")
+
SUMIFS('Raw Data'!$R:$R, 'Raw Data'!$AN:$AN,"&lt;=" &amp;DATE(LEFT($AV$3, 4), MONTH("1 " &amp; AQ$6 &amp; " " &amp; LEFT($AV$3, 4)) + 1, 0 ), 'Raw Data'!$AN:$AN,"&gt;" &amp;DATE(LEFT($AV$3, 4), MONTH("1 " &amp; AQ$6 &amp; " " &amp; LEFT($AV$3, 4)), 0 ), 'Raw Data'!$J:$J, $A136, 'Raw Data'!$P:$P,""&amp;'Raw Data'!$B$1,'Raw Data'!$D:$D,"&lt;&gt;*ithdr*",'Raw Data'!$D:$D,"&lt;&gt;*ancel*")</f>
        <v>0</v>
      </c>
      <c r="AR155" s="73"/>
      <c r="AS155" s="73"/>
      <c r="AT155" s="77"/>
      <c r="AU155" s="113">
        <f>SUMIFS('Raw Data'!$R:$R, 'Raw Data'!$AN:$AN,"&lt;=" &amp;DATE(MID($AV$3, 15, 4), MONTH("1 " &amp; AU$6 &amp; " " &amp; MID($AV$3, 15, 4)) + 1, 0 ), 'Raw Data'!$AN:$AN,"&gt;" &amp;DATE(MID($AV$3, 15, 4), MONTH("1 " &amp; AU$6 &amp; " " &amp; MID($AV$3, 15, 4)), 0 ), 'Raw Data'!$J:$J, $A136, 'Raw Data'!$O:$O,""&amp;'Raw Data'!$B$1,'Raw Data'!$D:$D,"&lt;&gt;*ithdr*",'Raw Data'!$D:$D,"&lt;&gt;*ancel*",'Raw Data'!$P:$P,"--")
+
SUMIFS('Raw Data'!$R:$R, 'Raw Data'!$AN:$AN,"&lt;=" &amp;DATE(MID($AV$3, 15, 4), MONTH("1 " &amp; AU$6 &amp; " " &amp; MID($AV$3, 15, 4)) + 1, 0 ), 'Raw Data'!$AN:$AN,"&gt;" &amp;DATE(MID($AV$3, 15, 4), MONTH("1 " &amp; AU$6 &amp; " " &amp; MID($AV$3, 15, 4)), 0 ), 'Raw Data'!$J:$J, $A136, 'Raw Data'!$P:$P,""&amp;'Raw Data'!$B$1,'Raw Data'!$D:$D,"&lt;&gt;*ithdr*",'Raw Data'!$D:$D,"&lt;&gt;*ancel*")</f>
        <v>0</v>
      </c>
      <c r="AV155" s="73"/>
      <c r="AW155" s="73"/>
      <c r="AX155" s="77"/>
      <c r="AY155" s="113">
        <f>SUMIFS('Raw Data'!$R:$R, 'Raw Data'!$AN:$AN,"&lt;=" &amp;DATE(MID($AV$3, 15, 4), MONTH("1 " &amp; AY$6 &amp; " " &amp; MID($AV$3, 15, 4)) + 1, 0 ), 'Raw Data'!$AN:$AN,"&gt;" &amp;DATE(MID($AV$3, 15, 4), MONTH("1 " &amp; AY$6 &amp; " " &amp; MID($AV$3, 15, 4)), 0 ), 'Raw Data'!$J:$J, $A136, 'Raw Data'!$O:$O,""&amp;'Raw Data'!$B$1,'Raw Data'!$D:$D,"&lt;&gt;*ithdr*",'Raw Data'!$D:$D,"&lt;&gt;*ancel*",'Raw Data'!$P:$P,"--")
+
SUMIFS('Raw Data'!$R:$R, 'Raw Data'!$AN:$AN,"&lt;=" &amp;DATE(MID($AV$3, 15, 4), MONTH("1 " &amp; AY$6 &amp; " " &amp; MID($AV$3, 15, 4)) + 1, 0 ), 'Raw Data'!$AN:$AN,"&gt;" &amp;DATE(MID($AV$3, 15, 4), MONTH("1 " &amp; AY$6 &amp; " " &amp; MID($AV$3, 15, 4)), 0 ), 'Raw Data'!$J:$J, $A136, 'Raw Data'!$P:$P,""&amp;'Raw Data'!$B$1,'Raw Data'!$D:$D,"&lt;&gt;*ithdr*",'Raw Data'!$D:$D,"&lt;&gt;*ancel*")</f>
        <v>0</v>
      </c>
      <c r="AZ155" s="73"/>
      <c r="BA155" s="73"/>
      <c r="BB155" s="77"/>
      <c r="BC155" s="113">
        <f>SUMIFS('Raw Data'!$R:$R, 'Raw Data'!$AN:$AN,"&lt;=" &amp;DATE(MID($AV$3, 15, 4), MONTH("1 " &amp; BC$6 &amp; " " &amp; MID($AV$3, 15, 4)) + 1, 0 ), 'Raw Data'!$AN:$AN,"&gt;" &amp;DATE(MID($AV$3, 15, 4), MONTH("1 " &amp; BC$6 &amp; " " &amp; MID($AV$3, 15, 4)), 0 ), 'Raw Data'!$J:$J, $A136, 'Raw Data'!$O:$O,""&amp;'Raw Data'!$B$1,'Raw Data'!$D:$D,"&lt;&gt;*ithdr*",'Raw Data'!$D:$D,"&lt;&gt;*ancel*",'Raw Data'!$P:$P,"--")
+
SUMIFS('Raw Data'!$R:$R, 'Raw Data'!$AN:$AN,"&lt;=" &amp;DATE(MID($AV$3, 15, 4), MONTH("1 " &amp; BC$6 &amp; " " &amp; MID($AV$3, 15, 4)) + 1, 0 ), 'Raw Data'!$AN:$AN,"&gt;" &amp;DATE(MID($AV$3, 15, 4), MONTH("1 " &amp; BC$6 &amp; " " &amp; MID($AV$3, 15, 4)), 0 ), 'Raw Data'!$J:$J, $A136, 'Raw Data'!$P:$P,""&amp;'Raw Data'!$B$1,'Raw Data'!$D:$D,"&lt;&gt;*ithdr*",'Raw Data'!$D:$D,"&lt;&gt;*ancel*")</f>
        <v>0</v>
      </c>
      <c r="BD155" s="73"/>
      <c r="BE155" s="73"/>
      <c r="BF155" s="77"/>
    </row>
    <row r="156" ht="12.75" customHeight="1">
      <c r="A156" s="116" t="s">
        <v>110</v>
      </c>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s="73"/>
      <c r="AD156" s="73"/>
      <c r="AE156" s="73"/>
      <c r="AF156" s="73"/>
      <c r="AG156" s="73"/>
      <c r="AH156" s="73"/>
      <c r="AI156" s="73"/>
      <c r="AJ156" s="73"/>
      <c r="AK156" s="73"/>
      <c r="AL156" s="73"/>
      <c r="AM156" s="73"/>
      <c r="AN156" s="73"/>
      <c r="AO156" s="73"/>
      <c r="AP156" s="73"/>
      <c r="AQ156" s="73"/>
      <c r="AR156" s="73"/>
      <c r="AS156" s="73"/>
      <c r="AT156" s="73"/>
      <c r="AU156" s="73"/>
      <c r="AV156" s="73"/>
      <c r="AW156" s="73"/>
      <c r="AX156" s="73"/>
      <c r="AY156" s="73"/>
      <c r="AZ156" s="73"/>
      <c r="BA156" s="73"/>
      <c r="BB156" s="73"/>
      <c r="BC156" s="73"/>
      <c r="BD156" s="73"/>
      <c r="BE156" s="73"/>
      <c r="BF156" s="74"/>
    </row>
    <row r="157" ht="12.75" customHeight="1">
      <c r="A157" s="75" t="s">
        <v>153</v>
      </c>
      <c r="B157" s="73"/>
      <c r="C157" s="73"/>
      <c r="D157" s="73"/>
      <c r="E157" s="73"/>
      <c r="F157" s="73"/>
      <c r="G157" s="73"/>
      <c r="H157" s="73"/>
      <c r="I157" s="73"/>
      <c r="J157" s="77"/>
      <c r="K157" s="113">
        <f>SUMIFS('Raw Data'!$S:$S, 'Raw Data'!$AN:$AN,"&lt;=" &amp;DATE(LEFT($AV$3, 4), MONTH("1 " &amp; K$6 &amp; " " &amp; LEFT($AV$3, 4)) + 1, 0 ), 'Raw Data'!$AN:$AN,"&gt;" &amp;DATE(LEFT($AV$3, 4), MONTH("1 " &amp; K$6 &amp; " " &amp; LEFT($AV$3, 4)), 0 ), 'Raw Data'!$J:$J, $A156, 'Raw Data'!$O:$O,""&amp;'Raw Data'!$B$1,'Raw Data'!$D:$D,"&lt;&gt;*ithdr*",'Raw Data'!$D:$D,"&lt;&gt;*ancel*",'Raw Data'!$P:$P,"--")
+
SUMIFS('Raw Data'!$S:$S, 'Raw Data'!$AN:$AN,"&lt;=" &amp;DATE(LEFT($AV$3, 4), MONTH("1 " &amp; K$6 &amp; " " &amp; LEFT($AV$3, 4)) + 1, 0 ), 'Raw Data'!$AN:$AN,"&gt;" &amp;DATE(LEFT($AV$3, 4), MONTH("1 " &amp; K$6 &amp; " " &amp; LEFT($AV$3, 4)), 0 ), 'Raw Data'!$J:$J, $A156, 'Raw Data'!$P:$P,""&amp;'Raw Data'!$B$1,'Raw Data'!$D:$D,"&lt;&gt;*ithdr*",'Raw Data'!$D:$D,"&lt;&gt;*ancel*")</f>
        <v>0</v>
      </c>
      <c r="L157" s="73"/>
      <c r="M157" s="73"/>
      <c r="N157" s="77"/>
      <c r="O157" s="113">
        <f>SUMIFS('Raw Data'!$S:$S, 'Raw Data'!$AN:$AN,"&lt;=" &amp;DATE(LEFT($AV$3, 4), MONTH("1 " &amp; O$6 &amp; " " &amp; LEFT($AV$3, 4)) + 1, 0 ), 'Raw Data'!$AN:$AN,"&gt;" &amp;DATE(LEFT($AV$3, 4), MONTH("1 " &amp; O$6 &amp; " " &amp; LEFT($AV$3, 4)), 0 ), 'Raw Data'!$J:$J, $A156, 'Raw Data'!$O:$O,""&amp;'Raw Data'!$B$1,'Raw Data'!$D:$D,"&lt;&gt;*ithdr*",'Raw Data'!$D:$D,"&lt;&gt;*ancel*",'Raw Data'!$P:$P,"--")
+
SUMIFS('Raw Data'!$S:$S, 'Raw Data'!$AN:$AN,"&lt;=" &amp;DATE(LEFT($AV$3, 4), MONTH("1 " &amp; O$6 &amp; " " &amp; LEFT($AV$3, 4)) + 1, 0 ), 'Raw Data'!$AN:$AN,"&gt;" &amp;DATE(LEFT($AV$3, 4), MONTH("1 " &amp; O$6 &amp; " " &amp; LEFT($AV$3, 4)), 0 ), 'Raw Data'!$J:$J, $A156, 'Raw Data'!$P:$P,""&amp;'Raw Data'!$B$1,'Raw Data'!$D:$D,"&lt;&gt;*ithdr*",'Raw Data'!$D:$D,"&lt;&gt;*ancel*")</f>
        <v>0</v>
      </c>
      <c r="P157" s="73"/>
      <c r="Q157" s="73"/>
      <c r="R157" s="77"/>
      <c r="S157" s="113">
        <f>SUMIFS('Raw Data'!$S:$S, 'Raw Data'!$AN:$AN,"&lt;=" &amp;DATE(LEFT($AV$3, 4), MONTH("1 " &amp; S$6 &amp; " " &amp; LEFT($AV$3, 4)) + 1, 0 ), 'Raw Data'!$AN:$AN,"&gt;" &amp;DATE(LEFT($AV$3, 4), MONTH("1 " &amp; S$6 &amp; " " &amp; LEFT($AV$3, 4)), 0 ), 'Raw Data'!$J:$J, $A156, 'Raw Data'!$O:$O,""&amp;'Raw Data'!$B$1,'Raw Data'!$D:$D,"&lt;&gt;*ithdr*",'Raw Data'!$D:$D,"&lt;&gt;*ancel*",'Raw Data'!$P:$P,"--")
+
SUMIFS('Raw Data'!$S:$S, 'Raw Data'!$AN:$AN,"&lt;=" &amp;DATE(LEFT($AV$3, 4), MONTH("1 " &amp; S$6 &amp; " " &amp; LEFT($AV$3, 4)) + 1, 0 ), 'Raw Data'!$AN:$AN,"&gt;" &amp;DATE(LEFT($AV$3, 4), MONTH("1 " &amp; S$6 &amp; " " &amp; LEFT($AV$3, 4)), 0 ), 'Raw Data'!$J:$J, $A156, 'Raw Data'!$P:$P,""&amp;'Raw Data'!$B$1,'Raw Data'!$D:$D,"&lt;&gt;*ithdr*",'Raw Data'!$D:$D,"&lt;&gt;*ancel*")</f>
        <v>0</v>
      </c>
      <c r="T157" s="73"/>
      <c r="U157" s="73"/>
      <c r="V157" s="77"/>
      <c r="W157" s="113">
        <f>SUMIFS('Raw Data'!$S:$S, 'Raw Data'!$AN:$AN,"&lt;=" &amp;DATE(LEFT($AV$3, 4), MONTH("1 " &amp; W$6 &amp; " " &amp; LEFT($AV$3, 4)) + 1, 0 ), 'Raw Data'!$AN:$AN,"&gt;" &amp;DATE(LEFT($AV$3, 4), MONTH("1 " &amp; W$6 &amp; " " &amp; LEFT($AV$3, 4)), 0 ), 'Raw Data'!$J:$J, $A156, 'Raw Data'!$O:$O,""&amp;'Raw Data'!$B$1,'Raw Data'!$D:$D,"&lt;&gt;*ithdr*",'Raw Data'!$D:$D,"&lt;&gt;*ancel*",'Raw Data'!$P:$P,"--")
+
SUMIFS('Raw Data'!$S:$S, 'Raw Data'!$AN:$AN,"&lt;=" &amp;DATE(LEFT($AV$3, 4), MONTH("1 " &amp; W$6 &amp; " " &amp; LEFT($AV$3, 4)) + 1, 0 ), 'Raw Data'!$AN:$AN,"&gt;" &amp;DATE(LEFT($AV$3, 4), MONTH("1 " &amp; W$6 &amp; " " &amp; LEFT($AV$3, 4)), 0 ), 'Raw Data'!$J:$J, $A156, 'Raw Data'!$P:$P,""&amp;'Raw Data'!$B$1,'Raw Data'!$D:$D,"&lt;&gt;*ithdr*",'Raw Data'!$D:$D,"&lt;&gt;*ancel*")</f>
        <v>0</v>
      </c>
      <c r="X157" s="73"/>
      <c r="Y157" s="73"/>
      <c r="Z157" s="77"/>
      <c r="AA157" s="113">
        <f>SUMIFS('Raw Data'!$S:$S, 'Raw Data'!$AN:$AN,"&lt;=" &amp;DATE(LEFT($AV$3, 4), MONTH("1 " &amp; AA$6 &amp; " " &amp; LEFT($AV$3, 4)) + 1, 0 ), 'Raw Data'!$AN:$AN,"&gt;" &amp;DATE(LEFT($AV$3, 4), MONTH("1 " &amp; AA$6 &amp; " " &amp; LEFT($AV$3, 4)), 0 ), 'Raw Data'!$J:$J, $A156, 'Raw Data'!$O:$O,""&amp;'Raw Data'!$B$1,'Raw Data'!$D:$D,"&lt;&gt;*ithdr*",'Raw Data'!$D:$D,"&lt;&gt;*ancel*",'Raw Data'!$P:$P,"--")
+
SUMIFS('Raw Data'!$S:$S, 'Raw Data'!$AN:$AN,"&lt;=" &amp;DATE(LEFT($AV$3, 4), MONTH("1 " &amp; AA$6 &amp; " " &amp; LEFT($AV$3, 4)) + 1, 0 ), 'Raw Data'!$AN:$AN,"&gt;" &amp;DATE(LEFT($AV$3, 4), MONTH("1 " &amp; AA$6 &amp; " " &amp; LEFT($AV$3, 4)), 0 ), 'Raw Data'!$J:$J, $A156, 'Raw Data'!$P:$P,""&amp;'Raw Data'!$B$1,'Raw Data'!$D:$D,"&lt;&gt;*ithdr*",'Raw Data'!$D:$D,"&lt;&gt;*ancel*")</f>
        <v>0</v>
      </c>
      <c r="AB157" s="73"/>
      <c r="AC157" s="73"/>
      <c r="AD157" s="77"/>
      <c r="AE157" s="113">
        <f>SUMIFS('Raw Data'!$S:$S, 'Raw Data'!$AN:$AN,"&lt;=" &amp;DATE(LEFT($AV$3, 4), MONTH("1 " &amp; AE$6 &amp; " " &amp; LEFT($AV$3, 4)) + 1, 0 ), 'Raw Data'!$AN:$AN,"&gt;" &amp;DATE(LEFT($AV$3, 4), MONTH("1 " &amp; AE$6 &amp; " " &amp; LEFT($AV$3, 4)), 0 ), 'Raw Data'!$J:$J, $A156, 'Raw Data'!$O:$O,""&amp;'Raw Data'!$B$1,'Raw Data'!$D:$D,"&lt;&gt;*ithdr*",'Raw Data'!$D:$D,"&lt;&gt;*ancel*",'Raw Data'!$P:$P,"--")
+
SUMIFS('Raw Data'!$S:$S, 'Raw Data'!$AN:$AN,"&lt;=" &amp;DATE(LEFT($AV$3, 4), MONTH("1 " &amp; AE$6 &amp; " " &amp; LEFT($AV$3, 4)) + 1, 0 ), 'Raw Data'!$AN:$AN,"&gt;" &amp;DATE(LEFT($AV$3, 4), MONTH("1 " &amp; AE$6 &amp; " " &amp; LEFT($AV$3, 4)), 0 ), 'Raw Data'!$J:$J, $A156, 'Raw Data'!$P:$P,""&amp;'Raw Data'!$B$1,'Raw Data'!$D:$D,"&lt;&gt;*ithdr*",'Raw Data'!$D:$D,"&lt;&gt;*ancel*")</f>
        <v>0</v>
      </c>
      <c r="AF157" s="73"/>
      <c r="AG157" s="73"/>
      <c r="AH157" s="77"/>
      <c r="AI157" s="113">
        <f>SUMIFS('Raw Data'!$S:$S, 'Raw Data'!$AN:$AN,"&lt;=" &amp;DATE(LEFT($AV$3, 4), MONTH("1 " &amp; AI$6 &amp; " " &amp; LEFT($AV$3, 4)) + 1, 0 ), 'Raw Data'!$AN:$AN,"&gt;" &amp;DATE(LEFT($AV$3, 4), MONTH("1 " &amp; AI$6 &amp; " " &amp; LEFT($AV$3, 4)), 0 ), 'Raw Data'!$J:$J, $A156, 'Raw Data'!$O:$O,""&amp;'Raw Data'!$B$1,'Raw Data'!$D:$D,"&lt;&gt;*ithdr*",'Raw Data'!$D:$D,"&lt;&gt;*ancel*",'Raw Data'!$P:$P,"--")
+
SUMIFS('Raw Data'!$S:$S, 'Raw Data'!$AN:$AN,"&lt;=" &amp;DATE(LEFT($AV$3, 4), MONTH("1 " &amp; AI$6 &amp; " " &amp; LEFT($AV$3, 4)) + 1, 0 ), 'Raw Data'!$AN:$AN,"&gt;" &amp;DATE(LEFT($AV$3, 4), MONTH("1 " &amp; AI$6 &amp; " " &amp; LEFT($AV$3, 4)), 0 ), 'Raw Data'!$J:$J, $A156, 'Raw Data'!$P:$P,""&amp;'Raw Data'!$B$1,'Raw Data'!$D:$D,"&lt;&gt;*ithdr*",'Raw Data'!$D:$D,"&lt;&gt;*ancel*")</f>
        <v>0</v>
      </c>
      <c r="AJ157" s="73"/>
      <c r="AK157" s="73"/>
      <c r="AL157" s="77"/>
      <c r="AM157" s="113">
        <f>SUMIFS('Raw Data'!$S:$S, 'Raw Data'!$AN:$AN,"&lt;=" &amp;DATE(LEFT($AV$3, 4), MONTH("1 " &amp; AM$6 &amp; " " &amp; LEFT($AV$3, 4)) + 1, 0 ), 'Raw Data'!$AN:$AN,"&gt;" &amp;DATE(LEFT($AV$3, 4), MONTH("1 " &amp; AM$6 &amp; " " &amp; LEFT($AV$3, 4)), 0 ), 'Raw Data'!$J:$J, $A156, 'Raw Data'!$O:$O,""&amp;'Raw Data'!$B$1,'Raw Data'!$D:$D,"&lt;&gt;*ithdr*",'Raw Data'!$D:$D,"&lt;&gt;*ancel*",'Raw Data'!$P:$P,"--")
+
SUMIFS('Raw Data'!$S:$S, 'Raw Data'!$AN:$AN,"&lt;=" &amp;DATE(LEFT($AV$3, 4), MONTH("1 " &amp; AM$6 &amp; " " &amp; LEFT($AV$3, 4)) + 1, 0 ), 'Raw Data'!$AN:$AN,"&gt;" &amp;DATE(LEFT($AV$3, 4), MONTH("1 " &amp; AM$6 &amp; " " &amp; LEFT($AV$3, 4)), 0 ), 'Raw Data'!$J:$J, $A156, 'Raw Data'!$P:$P,""&amp;'Raw Data'!$B$1,'Raw Data'!$D:$D,"&lt;&gt;*ithdr*",'Raw Data'!$D:$D,"&lt;&gt;*ancel*")</f>
        <v>0</v>
      </c>
      <c r="AN157" s="73"/>
      <c r="AO157" s="73"/>
      <c r="AP157" s="77"/>
      <c r="AQ157" s="113">
        <f>SUMIFS('Raw Data'!$S:$S, 'Raw Data'!$AN:$AN,"&lt;=" &amp;DATE(LEFT($AV$3, 4), MONTH("1 " &amp; AQ$6 &amp; " " &amp; LEFT($AV$3, 4)) + 1, 0 ), 'Raw Data'!$AN:$AN,"&gt;" &amp;DATE(LEFT($AV$3, 4), MONTH("1 " &amp; AQ$6 &amp; " " &amp; LEFT($AV$3, 4)), 0 ), 'Raw Data'!$J:$J, $A156, 'Raw Data'!$O:$O,""&amp;'Raw Data'!$B$1,'Raw Data'!$D:$D,"&lt;&gt;*ithdr*",'Raw Data'!$D:$D,"&lt;&gt;*ancel*",'Raw Data'!$P:$P,"--")
+
SUMIFS('Raw Data'!$S:$S, 'Raw Data'!$AN:$AN,"&lt;=" &amp;DATE(LEFT($AV$3, 4), MONTH("1 " &amp; AQ$6 &amp; " " &amp; LEFT($AV$3, 4)) + 1, 0 ), 'Raw Data'!$AN:$AN,"&gt;" &amp;DATE(LEFT($AV$3, 4), MONTH("1 " &amp; AQ$6 &amp; " " &amp; LEFT($AV$3, 4)), 0 ), 'Raw Data'!$J:$J, $A156, 'Raw Data'!$P:$P,""&amp;'Raw Data'!$B$1,'Raw Data'!$D:$D,"&lt;&gt;*ithdr*",'Raw Data'!$D:$D,"&lt;&gt;*ancel*")</f>
        <v>0</v>
      </c>
      <c r="AR157" s="73"/>
      <c r="AS157" s="73"/>
      <c r="AT157" s="77"/>
      <c r="AU157" s="113">
        <f>SUMIFS('Raw Data'!$S:$S, 'Raw Data'!$AN:$AN,"&lt;=" &amp;DATE(MID($AV$3, 15, 4), MONTH("1 " &amp; AU$6 &amp; " " &amp; MID($AV$3, 15, 4)) + 1, 0 ), 'Raw Data'!$AN:$AN,"&gt;" &amp;DATE(MID($AV$3, 15, 4), MONTH("1 " &amp; AU$6 &amp; " " &amp; MID($AV$3, 15, 4)), 0 ), 'Raw Data'!$J:$J, $A156, 'Raw Data'!$O:$O,""&amp;'Raw Data'!$B$1,'Raw Data'!$D:$D,"&lt;&gt;*ithdr*",'Raw Data'!$D:$D,"&lt;&gt;*ancel*",'Raw Data'!$P:$P,"--")
+
SUMIFS('Raw Data'!$S:$S, 'Raw Data'!$AN:$AN,"&lt;=" &amp;DATE(MID($AV$3, 15, 4), MONTH("1 " &amp; AU$6 &amp; " " &amp; MID($AV$3, 15, 4)) + 1, 0 ), 'Raw Data'!$AN:$AN,"&gt;" &amp;DATE(MID($AV$3, 15, 4), MONTH("1 " &amp; AU$6 &amp; " " &amp; MID($AV$3, 15, 4)), 0 ), 'Raw Data'!$J:$J, $A156, 'Raw Data'!$P:$P,""&amp;'Raw Data'!$B$1,'Raw Data'!$D:$D,"&lt;&gt;*ithdr*",'Raw Data'!$D:$D,"&lt;&gt;*ancel*")</f>
        <v>0</v>
      </c>
      <c r="AV157" s="73"/>
      <c r="AW157" s="73"/>
      <c r="AX157" s="77"/>
      <c r="AY157" s="113">
        <f>SUMIFS('Raw Data'!$S:$S, 'Raw Data'!$AN:$AN,"&lt;=" &amp;DATE(MID($AV$3, 15, 4), MONTH("1 " &amp; AY$6 &amp; " " &amp; MID($AV$3, 15, 4)) + 1, 0 ), 'Raw Data'!$AN:$AN,"&gt;" &amp;DATE(MID($AV$3, 15, 4), MONTH("1 " &amp; AY$6 &amp; " " &amp; MID($AV$3, 15, 4)), 0 ), 'Raw Data'!$J:$J, $A156, 'Raw Data'!$O:$O,""&amp;'Raw Data'!$B$1,'Raw Data'!$D:$D,"&lt;&gt;*ithdr*",'Raw Data'!$D:$D,"&lt;&gt;*ancel*",'Raw Data'!$P:$P,"--")
+
SUMIFS('Raw Data'!$S:$S, 'Raw Data'!$AN:$AN,"&lt;=" &amp;DATE(MID($AV$3, 15, 4), MONTH("1 " &amp; AY$6 &amp; " " &amp; MID($AV$3, 15, 4)) + 1, 0 ), 'Raw Data'!$AN:$AN,"&gt;" &amp;DATE(MID($AV$3, 15, 4), MONTH("1 " &amp; AY$6 &amp; " " &amp; MID($AV$3, 15, 4)), 0 ), 'Raw Data'!$J:$J, $A156, 'Raw Data'!$P:$P,""&amp;'Raw Data'!$B$1,'Raw Data'!$D:$D,"&lt;&gt;*ithdr*",'Raw Data'!$D:$D,"&lt;&gt;*ancel*")</f>
        <v>0</v>
      </c>
      <c r="AZ157" s="73"/>
      <c r="BA157" s="73"/>
      <c r="BB157" s="77"/>
      <c r="BC157" s="113">
        <f>SUMIFS('Raw Data'!$S:$S, 'Raw Data'!$AN:$AN,"&lt;=" &amp;DATE(MID($AV$3, 15, 4), MONTH("1 " &amp; BC$6 &amp; " " &amp; MID($AV$3, 15, 4)) + 1, 0 ), 'Raw Data'!$AN:$AN,"&gt;" &amp;DATE(MID($AV$3, 15, 4), MONTH("1 " &amp; BC$6 &amp; " " &amp; MID($AV$3, 15, 4)), 0 ), 'Raw Data'!$J:$J, $A156, 'Raw Data'!$O:$O,""&amp;'Raw Data'!$B$1,'Raw Data'!$D:$D,"&lt;&gt;*ithdr*",'Raw Data'!$D:$D,"&lt;&gt;*ancel*",'Raw Data'!$P:$P,"--")
+
SUMIFS('Raw Data'!$S:$S, 'Raw Data'!$AN:$AN,"&lt;=" &amp;DATE(MID($AV$3, 15, 4), MONTH("1 " &amp; BC$6 &amp; " " &amp; MID($AV$3, 15, 4)) + 1, 0 ), 'Raw Data'!$AN:$AN,"&gt;" &amp;DATE(MID($AV$3, 15, 4), MONTH("1 " &amp; BC$6 &amp; " " &amp; MID($AV$3, 15, 4)), 0 ), 'Raw Data'!$J:$J, $A156, 'Raw Data'!$P:$P,""&amp;'Raw Data'!$B$1,'Raw Data'!$D:$D,"&lt;&gt;*ithdr*",'Raw Data'!$D:$D,"&lt;&gt;*ancel*")</f>
        <v>0</v>
      </c>
      <c r="BD157" s="73"/>
      <c r="BE157" s="73"/>
      <c r="BF157" s="77"/>
    </row>
    <row r="158" ht="12.75" customHeight="1">
      <c r="A158" s="114" t="s">
        <v>154</v>
      </c>
      <c r="B158" s="73"/>
      <c r="C158" s="73"/>
      <c r="D158" s="73"/>
      <c r="E158" s="73"/>
      <c r="F158" s="73"/>
      <c r="G158" s="73"/>
      <c r="H158" s="73"/>
      <c r="I158" s="73"/>
      <c r="J158" s="77"/>
      <c r="K158" s="113">
        <f>SUMIFS('Raw Data'!$S:$S, 'Raw Data'!$AN:$AN,"&lt;=" &amp;DATE(LEFT($AV$3, 4), MONTH("1 " &amp; K$6 &amp; " " &amp; LEFT($AV$3, 4)) + 1, 0 ), 'Raw Data'!$AN:$AN,"&gt;" &amp;DATE(LEFT($AV$3, 4), MONTH("1 " &amp; K$6 &amp; " " &amp; LEFT($AV$3, 4)), 0 ), 'Raw Data'!$J:$J, $A156, 'Raw Data'!$H:$H, "Ear*", 'Raw Data'!$O:$O,""&amp;'Raw Data'!$B$1,'Raw Data'!$D:$D,"&lt;&gt;*ithdr*",'Raw Data'!$D:$D,"&lt;&gt;*ancel*",'Raw Data'!$P:$P,"--")
+
SUMIFS('Raw Data'!$S:$S, 'Raw Data'!$AN:$AN,"&lt;=" &amp;DATE(LEFT($AV$3, 4), MONTH("1 " &amp; K$6 &amp; " " &amp; LEFT($AV$3, 4)) + 1, 0 ), 'Raw Data'!$AN:$AN,"&gt;" &amp;DATE(LEFT($AV$3, 4), MONTH("1 " &amp; K$6 &amp; " " &amp; LEFT($AV$3, 4)), 0 ), 'Raw Data'!$J:$J, $A156, 'Raw Data'!$H:$H, "Ear*", 'Raw Data'!$P:$P,""&amp;'Raw Data'!$B$1,'Raw Data'!$D:$D,"&lt;&gt;*ithdr*",'Raw Data'!$D:$D,"&lt;&gt;*ancel*")</f>
        <v>0</v>
      </c>
      <c r="L158" s="73"/>
      <c r="M158" s="73"/>
      <c r="N158" s="77"/>
      <c r="O158" s="113">
        <f>SUMIFS('Raw Data'!$S:$S, 'Raw Data'!$AN:$AN,"&lt;=" &amp;DATE(LEFT($AV$3, 4), MONTH("1 " &amp; O$6 &amp; " " &amp; LEFT($AV$3, 4)) + 1, 0 ), 'Raw Data'!$AN:$AN,"&gt;" &amp;DATE(LEFT($AV$3, 4), MONTH("1 " &amp; O$6 &amp; " " &amp; LEFT($AV$3, 4)), 0 ), 'Raw Data'!$J:$J, $A156, 'Raw Data'!$H:$H, "Ear*", 'Raw Data'!$O:$O,""&amp;'Raw Data'!$B$1,'Raw Data'!$D:$D,"&lt;&gt;*ithdr*",'Raw Data'!$D:$D,"&lt;&gt;*ancel*",'Raw Data'!$P:$P,"--")
+
SUMIFS('Raw Data'!$S:$S, 'Raw Data'!$AN:$AN,"&lt;=" &amp;DATE(LEFT($AV$3, 4), MONTH("1 " &amp; O$6 &amp; " " &amp; LEFT($AV$3, 4)) + 1, 0 ), 'Raw Data'!$AN:$AN,"&gt;" &amp;DATE(LEFT($AV$3, 4), MONTH("1 " &amp; O$6 &amp; " " &amp; LEFT($AV$3, 4)), 0 ), 'Raw Data'!$J:$J, $A156, 'Raw Data'!$H:$H, "Ear*", 'Raw Data'!$P:$P,""&amp;'Raw Data'!$B$1,'Raw Data'!$D:$D,"&lt;&gt;*ithdr*",'Raw Data'!$D:$D,"&lt;&gt;*ancel*")</f>
        <v>0</v>
      </c>
      <c r="P158" s="73"/>
      <c r="Q158" s="73"/>
      <c r="R158" s="77"/>
      <c r="S158" s="113">
        <f>SUMIFS('Raw Data'!$S:$S, 'Raw Data'!$AN:$AN,"&lt;=" &amp;DATE(LEFT($AV$3, 4), MONTH("1 " &amp; S$6 &amp; " " &amp; LEFT($AV$3, 4)) + 1, 0 ), 'Raw Data'!$AN:$AN,"&gt;" &amp;DATE(LEFT($AV$3, 4), MONTH("1 " &amp; S$6 &amp; " " &amp; LEFT($AV$3, 4)), 0 ), 'Raw Data'!$J:$J, $A156, 'Raw Data'!$H:$H, "Ear*", 'Raw Data'!$O:$O,""&amp;'Raw Data'!$B$1,'Raw Data'!$D:$D,"&lt;&gt;*ithdr*",'Raw Data'!$D:$D,"&lt;&gt;*ancel*",'Raw Data'!$P:$P,"--")
+
SUMIFS('Raw Data'!$S:$S, 'Raw Data'!$AN:$AN,"&lt;=" &amp;DATE(LEFT($AV$3, 4), MONTH("1 " &amp; S$6 &amp; " " &amp; LEFT($AV$3, 4)) + 1, 0 ), 'Raw Data'!$AN:$AN,"&gt;" &amp;DATE(LEFT($AV$3, 4), MONTH("1 " &amp; S$6 &amp; " " &amp; LEFT($AV$3, 4)), 0 ), 'Raw Data'!$J:$J, $A156, 'Raw Data'!$H:$H, "Ear*", 'Raw Data'!$P:$P,""&amp;'Raw Data'!$B$1,'Raw Data'!$D:$D,"&lt;&gt;*ithdr*",'Raw Data'!$D:$D,"&lt;&gt;*ancel*")</f>
        <v>0</v>
      </c>
      <c r="T158" s="73"/>
      <c r="U158" s="73"/>
      <c r="V158" s="77"/>
      <c r="W158" s="113">
        <f>SUMIFS('Raw Data'!$S:$S, 'Raw Data'!$AN:$AN,"&lt;=" &amp;DATE(LEFT($AV$3, 4), MONTH("1 " &amp; W$6 &amp; " " &amp; LEFT($AV$3, 4)) + 1, 0 ), 'Raw Data'!$AN:$AN,"&gt;" &amp;DATE(LEFT($AV$3, 4), MONTH("1 " &amp; W$6 &amp; " " &amp; LEFT($AV$3, 4)), 0 ), 'Raw Data'!$J:$J, $A156, 'Raw Data'!$H:$H, "Ear*", 'Raw Data'!$O:$O,""&amp;'Raw Data'!$B$1,'Raw Data'!$D:$D,"&lt;&gt;*ithdr*",'Raw Data'!$D:$D,"&lt;&gt;*ancel*",'Raw Data'!$P:$P,"--")
+
SUMIFS('Raw Data'!$S:$S, 'Raw Data'!$AN:$AN,"&lt;=" &amp;DATE(LEFT($AV$3, 4), MONTH("1 " &amp; W$6 &amp; " " &amp; LEFT($AV$3, 4)) + 1, 0 ), 'Raw Data'!$AN:$AN,"&gt;" &amp;DATE(LEFT($AV$3, 4), MONTH("1 " &amp; W$6 &amp; " " &amp; LEFT($AV$3, 4)), 0 ), 'Raw Data'!$J:$J, $A156, 'Raw Data'!$H:$H, "Ear*", 'Raw Data'!$P:$P,""&amp;'Raw Data'!$B$1,'Raw Data'!$D:$D,"&lt;&gt;*ithdr*",'Raw Data'!$D:$D,"&lt;&gt;*ancel*")</f>
        <v>0</v>
      </c>
      <c r="X158" s="73"/>
      <c r="Y158" s="73"/>
      <c r="Z158" s="77"/>
      <c r="AA158" s="113">
        <f>SUMIFS('Raw Data'!$S:$S, 'Raw Data'!$AN:$AN,"&lt;=" &amp;DATE(LEFT($AV$3, 4), MONTH("1 " &amp; AA$6 &amp; " " &amp; LEFT($AV$3, 4)) + 1, 0 ), 'Raw Data'!$AN:$AN,"&gt;" &amp;DATE(LEFT($AV$3, 4), MONTH("1 " &amp; AA$6 &amp; " " &amp; LEFT($AV$3, 4)), 0 ), 'Raw Data'!$J:$J, $A156, 'Raw Data'!$H:$H, "Ear*", 'Raw Data'!$O:$O,""&amp;'Raw Data'!$B$1,'Raw Data'!$D:$D,"&lt;&gt;*ithdr*",'Raw Data'!$D:$D,"&lt;&gt;*ancel*",'Raw Data'!$P:$P,"--")
+
SUMIFS('Raw Data'!$S:$S, 'Raw Data'!$AN:$AN,"&lt;=" &amp;DATE(LEFT($AV$3, 4), MONTH("1 " &amp; AA$6 &amp; " " &amp; LEFT($AV$3, 4)) + 1, 0 ), 'Raw Data'!$AN:$AN,"&gt;" &amp;DATE(LEFT($AV$3, 4), MONTH("1 " &amp; AA$6 &amp; " " &amp; LEFT($AV$3, 4)), 0 ), 'Raw Data'!$J:$J, $A156, 'Raw Data'!$H:$H, "Ear*", 'Raw Data'!$P:$P,""&amp;'Raw Data'!$B$1,'Raw Data'!$D:$D,"&lt;&gt;*ithdr*",'Raw Data'!$D:$D,"&lt;&gt;*ancel*")</f>
        <v>0</v>
      </c>
      <c r="AB158" s="73"/>
      <c r="AC158" s="73"/>
      <c r="AD158" s="77"/>
      <c r="AE158" s="113">
        <f>SUMIFS('Raw Data'!$S:$S, 'Raw Data'!$AN:$AN,"&lt;=" &amp;DATE(LEFT($AV$3, 4), MONTH("1 " &amp; AE$6 &amp; " " &amp; LEFT($AV$3, 4)) + 1, 0 ), 'Raw Data'!$AN:$AN,"&gt;" &amp;DATE(LEFT($AV$3, 4), MONTH("1 " &amp; AE$6 &amp; " " &amp; LEFT($AV$3, 4)), 0 ), 'Raw Data'!$J:$J, $A156, 'Raw Data'!$H:$H, "Ear*", 'Raw Data'!$O:$O,""&amp;'Raw Data'!$B$1,'Raw Data'!$D:$D,"&lt;&gt;*ithdr*",'Raw Data'!$D:$D,"&lt;&gt;*ancel*",'Raw Data'!$P:$P,"--")
+
SUMIFS('Raw Data'!$S:$S, 'Raw Data'!$AN:$AN,"&lt;=" &amp;DATE(LEFT($AV$3, 4), MONTH("1 " &amp; AE$6 &amp; " " &amp; LEFT($AV$3, 4)) + 1, 0 ), 'Raw Data'!$AN:$AN,"&gt;" &amp;DATE(LEFT($AV$3, 4), MONTH("1 " &amp; AE$6 &amp; " " &amp; LEFT($AV$3, 4)), 0 ), 'Raw Data'!$J:$J, $A156, 'Raw Data'!$H:$H, "Ear*", 'Raw Data'!$P:$P,""&amp;'Raw Data'!$B$1,'Raw Data'!$D:$D,"&lt;&gt;*ithdr*",'Raw Data'!$D:$D,"&lt;&gt;*ancel*")</f>
        <v>0</v>
      </c>
      <c r="AF158" s="73"/>
      <c r="AG158" s="73"/>
      <c r="AH158" s="77"/>
      <c r="AI158" s="113">
        <f>SUMIFS('Raw Data'!$S:$S, 'Raw Data'!$AN:$AN,"&lt;=" &amp;DATE(LEFT($AV$3, 4), MONTH("1 " &amp; AI$6 &amp; " " &amp; LEFT($AV$3, 4)) + 1, 0 ), 'Raw Data'!$AN:$AN,"&gt;" &amp;DATE(LEFT($AV$3, 4), MONTH("1 " &amp; AI$6 &amp; " " &amp; LEFT($AV$3, 4)), 0 ), 'Raw Data'!$J:$J, $A156, 'Raw Data'!$H:$H, "Ear*", 'Raw Data'!$O:$O,""&amp;'Raw Data'!$B$1,'Raw Data'!$D:$D,"&lt;&gt;*ithdr*",'Raw Data'!$D:$D,"&lt;&gt;*ancel*",'Raw Data'!$P:$P,"--")
+
SUMIFS('Raw Data'!$S:$S, 'Raw Data'!$AN:$AN,"&lt;=" &amp;DATE(LEFT($AV$3, 4), MONTH("1 " &amp; AI$6 &amp; " " &amp; LEFT($AV$3, 4)) + 1, 0 ), 'Raw Data'!$AN:$AN,"&gt;" &amp;DATE(LEFT($AV$3, 4), MONTH("1 " &amp; AI$6 &amp; " " &amp; LEFT($AV$3, 4)), 0 ), 'Raw Data'!$J:$J, $A156, 'Raw Data'!$H:$H, "Ear*", 'Raw Data'!$P:$P,""&amp;'Raw Data'!$B$1,'Raw Data'!$D:$D,"&lt;&gt;*ithdr*",'Raw Data'!$D:$D,"&lt;&gt;*ancel*")</f>
        <v>0</v>
      </c>
      <c r="AJ158" s="73"/>
      <c r="AK158" s="73"/>
      <c r="AL158" s="77"/>
      <c r="AM158" s="113">
        <f>SUMIFS('Raw Data'!$S:$S, 'Raw Data'!$AN:$AN,"&lt;=" &amp;DATE(LEFT($AV$3, 4), MONTH("1 " &amp; AM$6 &amp; " " &amp; LEFT($AV$3, 4)) + 1, 0 ), 'Raw Data'!$AN:$AN,"&gt;" &amp;DATE(LEFT($AV$3, 4), MONTH("1 " &amp; AM$6 &amp; " " &amp; LEFT($AV$3, 4)), 0 ), 'Raw Data'!$J:$J, $A156, 'Raw Data'!$H:$H, "Ear*", 'Raw Data'!$O:$O,""&amp;'Raw Data'!$B$1,'Raw Data'!$D:$D,"&lt;&gt;*ithdr*",'Raw Data'!$D:$D,"&lt;&gt;*ancel*",'Raw Data'!$P:$P,"--")
+
SUMIFS('Raw Data'!$S:$S, 'Raw Data'!$AN:$AN,"&lt;=" &amp;DATE(LEFT($AV$3, 4), MONTH("1 " &amp; AM$6 &amp; " " &amp; LEFT($AV$3, 4)) + 1, 0 ), 'Raw Data'!$AN:$AN,"&gt;" &amp;DATE(LEFT($AV$3, 4), MONTH("1 " &amp; AM$6 &amp; " " &amp; LEFT($AV$3, 4)), 0 ), 'Raw Data'!$J:$J, $A156, 'Raw Data'!$H:$H, "Ear*", 'Raw Data'!$P:$P,""&amp;'Raw Data'!$B$1,'Raw Data'!$D:$D,"&lt;&gt;*ithdr*",'Raw Data'!$D:$D,"&lt;&gt;*ancel*")</f>
        <v>0</v>
      </c>
      <c r="AN158" s="73"/>
      <c r="AO158" s="73"/>
      <c r="AP158" s="77"/>
      <c r="AQ158" s="113">
        <f>SUMIFS('Raw Data'!$S:$S, 'Raw Data'!$AN:$AN,"&lt;=" &amp;DATE(LEFT($AV$3, 4), MONTH("1 " &amp; AQ$6 &amp; " " &amp; LEFT($AV$3, 4)) + 1, 0 ), 'Raw Data'!$AN:$AN,"&gt;" &amp;DATE(LEFT($AV$3, 4), MONTH("1 " &amp; AQ$6 &amp; " " &amp; LEFT($AV$3, 4)), 0 ), 'Raw Data'!$J:$J, $A156, 'Raw Data'!$H:$H, "Ear*", 'Raw Data'!$O:$O,""&amp;'Raw Data'!$B$1,'Raw Data'!$D:$D,"&lt;&gt;*ithdr*",'Raw Data'!$D:$D,"&lt;&gt;*ancel*",'Raw Data'!$P:$P,"--")
+
SUMIFS('Raw Data'!$S:$S, 'Raw Data'!$AN:$AN,"&lt;=" &amp;DATE(LEFT($AV$3, 4), MONTH("1 " &amp; AQ$6 &amp; " " &amp; LEFT($AV$3, 4)) + 1, 0 ), 'Raw Data'!$AN:$AN,"&gt;" &amp;DATE(LEFT($AV$3, 4), MONTH("1 " &amp; AQ$6 &amp; " " &amp; LEFT($AV$3, 4)), 0 ), 'Raw Data'!$J:$J, $A156, 'Raw Data'!$H:$H, "Ear*", 'Raw Data'!$P:$P,""&amp;'Raw Data'!$B$1,'Raw Data'!$D:$D,"&lt;&gt;*ithdr*",'Raw Data'!$D:$D,"&lt;&gt;*ancel*")</f>
        <v>0</v>
      </c>
      <c r="AR158" s="73"/>
      <c r="AS158" s="73"/>
      <c r="AT158" s="77"/>
      <c r="AU158" s="113">
        <f>SUMIFS('Raw Data'!$S:$S, 'Raw Data'!$AN:$AN,"&lt;=" &amp;DATE(MID($AV$3, 15, 4), MONTH("1 " &amp; AU$6 &amp; " " &amp; MID($AV$3, 15, 4)) + 1, 0 ), 'Raw Data'!$AN:$AN,"&gt;" &amp;DATE(MID($AV$3, 15, 4), MONTH("1 " &amp; AU$6 &amp; " " &amp; MID($AV$3, 15, 4)), 0 ), 'Raw Data'!$J:$J, $A156, 'Raw Data'!$H:$H, "Ear*", 'Raw Data'!$O:$O,""&amp;'Raw Data'!$B$1,'Raw Data'!$D:$D,"&lt;&gt;*ithdr*",'Raw Data'!$D:$D,"&lt;&gt;*ancel*",'Raw Data'!$P:$P,"--")
+
SUMIFS('Raw Data'!$S:$S, 'Raw Data'!$AN:$AN,"&lt;=" &amp;DATE(MID($AV$3, 15, 4), MONTH("1 " &amp; AU$6 &amp; " " &amp; MID($AV$3, 15, 4)) + 1, 0 ), 'Raw Data'!$AN:$AN,"&gt;" &amp;DATE(MID($AV$3, 15, 4), MONTH("1 " &amp; AU$6 &amp; " " &amp; MID($AV$3, 15, 4)), 0 ), 'Raw Data'!$J:$J, $A156, 'Raw Data'!$H:$H, "Ear*", 'Raw Data'!$P:$P,""&amp;'Raw Data'!$B$1,'Raw Data'!$D:$D,"&lt;&gt;*ithdr*",'Raw Data'!$D:$D,"&lt;&gt;*ancel*")</f>
        <v>0</v>
      </c>
      <c r="AV158" s="73"/>
      <c r="AW158" s="73"/>
      <c r="AX158" s="77"/>
      <c r="AY158" s="113">
        <f>SUMIFS('Raw Data'!$S:$S, 'Raw Data'!$AN:$AN,"&lt;=" &amp;DATE(MID($AV$3, 15, 4), MONTH("1 " &amp; AY$6 &amp; " " &amp; MID($AV$3, 15, 4)) + 1, 0 ), 'Raw Data'!$AN:$AN,"&gt;" &amp;DATE(MID($AV$3, 15, 4), MONTH("1 " &amp; AY$6 &amp; " " &amp; MID($AV$3, 15, 4)), 0 ), 'Raw Data'!$J:$J, $A156, 'Raw Data'!$H:$H, "Ear*", 'Raw Data'!$O:$O,""&amp;'Raw Data'!$B$1,'Raw Data'!$D:$D,"&lt;&gt;*ithdr*",'Raw Data'!$D:$D,"&lt;&gt;*ancel*",'Raw Data'!$P:$P,"--")
+
SUMIFS('Raw Data'!$S:$S, 'Raw Data'!$AN:$AN,"&lt;=" &amp;DATE(MID($AV$3, 15, 4), MONTH("1 " &amp; AY$6 &amp; " " &amp; MID($AV$3, 15, 4)) + 1, 0 ), 'Raw Data'!$AN:$AN,"&gt;" &amp;DATE(MID($AV$3, 15, 4), MONTH("1 " &amp; AY$6 &amp; " " &amp; MID($AV$3, 15, 4)), 0 ), 'Raw Data'!$J:$J, $A156, 'Raw Data'!$H:$H, "Ear*", 'Raw Data'!$P:$P,""&amp;'Raw Data'!$B$1,'Raw Data'!$D:$D,"&lt;&gt;*ithdr*",'Raw Data'!$D:$D,"&lt;&gt;*ancel*")</f>
        <v>0</v>
      </c>
      <c r="AZ158" s="73"/>
      <c r="BA158" s="73"/>
      <c r="BB158" s="77"/>
      <c r="BC158" s="113">
        <f>SUMIFS('Raw Data'!$S:$S, 'Raw Data'!$AN:$AN,"&lt;=" &amp;DATE(MID($AV$3, 15, 4), MONTH("1 " &amp; BC$6 &amp; " " &amp; MID($AV$3, 15, 4)) + 1, 0 ), 'Raw Data'!$AN:$AN,"&gt;" &amp;DATE(MID($AV$3, 15, 4), MONTH("1 " &amp; BC$6 &amp; " " &amp; MID($AV$3, 15, 4)), 0 ), 'Raw Data'!$J:$J, $A156, 'Raw Data'!$H:$H, "Ear*", 'Raw Data'!$O:$O,""&amp;'Raw Data'!$B$1,'Raw Data'!$D:$D,"&lt;&gt;*ithdr*",'Raw Data'!$D:$D,"&lt;&gt;*ancel*",'Raw Data'!$P:$P,"--")
+
SUMIFS('Raw Data'!$S:$S, 'Raw Data'!$AN:$AN,"&lt;=" &amp;DATE(MID($AV$3, 15, 4), MONTH("1 " &amp; BC$6 &amp; " " &amp; MID($AV$3, 15, 4)) + 1, 0 ), 'Raw Data'!$AN:$AN,"&gt;" &amp;DATE(MID($AV$3, 15, 4), MONTH("1 " &amp; BC$6 &amp; " " &amp; MID($AV$3, 15, 4)), 0 ), 'Raw Data'!$J:$J, $A156, 'Raw Data'!$H:$H, "Ear*", 'Raw Data'!$P:$P,""&amp;'Raw Data'!$B$1,'Raw Data'!$D:$D,"&lt;&gt;*ithdr*",'Raw Data'!$D:$D,"&lt;&gt;*ancel*")</f>
        <v>0</v>
      </c>
      <c r="BD158" s="73"/>
      <c r="BE158" s="73"/>
      <c r="BF158" s="77"/>
    </row>
    <row r="159" ht="12.75" customHeight="1">
      <c r="A159" s="114" t="s">
        <v>155</v>
      </c>
      <c r="B159" s="73"/>
      <c r="C159" s="73"/>
      <c r="D159" s="73"/>
      <c r="E159" s="73"/>
      <c r="F159" s="73"/>
      <c r="G159" s="73"/>
      <c r="H159" s="73"/>
      <c r="I159" s="73"/>
      <c r="J159" s="77"/>
      <c r="K159" s="113">
        <f>SUMIFS('Raw Data'!$S:$S, 'Raw Data'!$AN:$AN,"&lt;=" &amp;DATE(LEFT($AV$3, 4), MONTH("1 " &amp; K$6 &amp; " " &amp; LEFT($AV$3, 4)) + 1, 0 ), 'Raw Data'!$AN:$AN,"&gt;" &amp;DATE(LEFT($AV$3, 4), MONTH("1 " &amp; K$6 &amp; " " &amp; LEFT($AV$3, 4)), 0 ), 'Raw Data'!$J:$J, $A156, 'Raw Data'!$H:$H, "Non*", 'Raw Data'!$O:$O,""&amp;'Raw Data'!$B$1,'Raw Data'!$D:$D,"&lt;&gt;*ithdr*",'Raw Data'!$D:$D,"&lt;&gt;*ancel*",'Raw Data'!$P:$P,"--")
+
SUMIFS('Raw Data'!$S:$S, 'Raw Data'!$AN:$AN,"&lt;=" &amp;DATE(LEFT($AV$3, 4), MONTH("1 " &amp; K$6 &amp; " " &amp; LEFT($AV$3, 4)) + 1, 0 ), 'Raw Data'!$AN:$AN,"&gt;" &amp;DATE(LEFT($AV$3, 4), MONTH("1 " &amp; K$6 &amp; " " &amp; LEFT($AV$3, 4)), 0 ), 'Raw Data'!$J:$J, $A156, 'Raw Data'!$H:$H, "Non*", 'Raw Data'!$P:$P,""&amp;'Raw Data'!$B$1,'Raw Data'!$D:$D,"&lt;&gt;*ithdr*",'Raw Data'!$D:$D,"&lt;&gt;*ancel*")</f>
        <v>0</v>
      </c>
      <c r="L159" s="73"/>
      <c r="M159" s="73"/>
      <c r="N159" s="77"/>
      <c r="O159" s="113">
        <f>SUMIFS('Raw Data'!$S:$S, 'Raw Data'!$AN:$AN,"&lt;=" &amp;DATE(LEFT($AV$3, 4), MONTH("1 " &amp; O$6 &amp; " " &amp; LEFT($AV$3, 4)) + 1, 0 ), 'Raw Data'!$AN:$AN,"&gt;" &amp;DATE(LEFT($AV$3, 4), MONTH("1 " &amp; O$6 &amp; " " &amp; LEFT($AV$3, 4)), 0 ), 'Raw Data'!$J:$J, $A156, 'Raw Data'!$H:$H, "Non*", 'Raw Data'!$O:$O,""&amp;'Raw Data'!$B$1,'Raw Data'!$D:$D,"&lt;&gt;*ithdr*",'Raw Data'!$D:$D,"&lt;&gt;*ancel*",'Raw Data'!$P:$P,"--")
+
SUMIFS('Raw Data'!$S:$S, 'Raw Data'!$AN:$AN,"&lt;=" &amp;DATE(LEFT($AV$3, 4), MONTH("1 " &amp; O$6 &amp; " " &amp; LEFT($AV$3, 4)) + 1, 0 ), 'Raw Data'!$AN:$AN,"&gt;" &amp;DATE(LEFT($AV$3, 4), MONTH("1 " &amp; O$6 &amp; " " &amp; LEFT($AV$3, 4)), 0 ), 'Raw Data'!$J:$J, $A156, 'Raw Data'!$H:$H, "Non*", 'Raw Data'!$P:$P,""&amp;'Raw Data'!$B$1,'Raw Data'!$D:$D,"&lt;&gt;*ithdr*",'Raw Data'!$D:$D,"&lt;&gt;*ancel*")</f>
        <v>0</v>
      </c>
      <c r="P159" s="73"/>
      <c r="Q159" s="73"/>
      <c r="R159" s="77"/>
      <c r="S159" s="113">
        <f>SUMIFS('Raw Data'!$S:$S, 'Raw Data'!$AN:$AN,"&lt;=" &amp;DATE(LEFT($AV$3, 4), MONTH("1 " &amp; S$6 &amp; " " &amp; LEFT($AV$3, 4)) + 1, 0 ), 'Raw Data'!$AN:$AN,"&gt;" &amp;DATE(LEFT($AV$3, 4), MONTH("1 " &amp; S$6 &amp; " " &amp; LEFT($AV$3, 4)), 0 ), 'Raw Data'!$J:$J, $A156, 'Raw Data'!$H:$H, "Non*", 'Raw Data'!$O:$O,""&amp;'Raw Data'!$B$1,'Raw Data'!$D:$D,"&lt;&gt;*ithdr*",'Raw Data'!$D:$D,"&lt;&gt;*ancel*",'Raw Data'!$P:$P,"--")
+
SUMIFS('Raw Data'!$S:$S, 'Raw Data'!$AN:$AN,"&lt;=" &amp;DATE(LEFT($AV$3, 4), MONTH("1 " &amp; S$6 &amp; " " &amp; LEFT($AV$3, 4)) + 1, 0 ), 'Raw Data'!$AN:$AN,"&gt;" &amp;DATE(LEFT($AV$3, 4), MONTH("1 " &amp; S$6 &amp; " " &amp; LEFT($AV$3, 4)), 0 ), 'Raw Data'!$J:$J, $A156, 'Raw Data'!$H:$H, "Non*", 'Raw Data'!$P:$P,""&amp;'Raw Data'!$B$1,'Raw Data'!$D:$D,"&lt;&gt;*ithdr*",'Raw Data'!$D:$D,"&lt;&gt;*ancel*")</f>
        <v>0</v>
      </c>
      <c r="T159" s="73"/>
      <c r="U159" s="73"/>
      <c r="V159" s="77"/>
      <c r="W159" s="113">
        <f>SUMIFS('Raw Data'!$S:$S, 'Raw Data'!$AN:$AN,"&lt;=" &amp;DATE(LEFT($AV$3, 4), MONTH("1 " &amp; W$6 &amp; " " &amp; LEFT($AV$3, 4)) + 1, 0 ), 'Raw Data'!$AN:$AN,"&gt;" &amp;DATE(LEFT($AV$3, 4), MONTH("1 " &amp; W$6 &amp; " " &amp; LEFT($AV$3, 4)), 0 ), 'Raw Data'!$J:$J, $A156, 'Raw Data'!$H:$H, "Non*", 'Raw Data'!$O:$O,""&amp;'Raw Data'!$B$1,'Raw Data'!$D:$D,"&lt;&gt;*ithdr*",'Raw Data'!$D:$D,"&lt;&gt;*ancel*",'Raw Data'!$P:$P,"--")
+
SUMIFS('Raw Data'!$S:$S, 'Raw Data'!$AN:$AN,"&lt;=" &amp;DATE(LEFT($AV$3, 4), MONTH("1 " &amp; W$6 &amp; " " &amp; LEFT($AV$3, 4)) + 1, 0 ), 'Raw Data'!$AN:$AN,"&gt;" &amp;DATE(LEFT($AV$3, 4), MONTH("1 " &amp; W$6 &amp; " " &amp; LEFT($AV$3, 4)), 0 ), 'Raw Data'!$J:$J, $A156, 'Raw Data'!$H:$H, "Non*", 'Raw Data'!$P:$P,""&amp;'Raw Data'!$B$1,'Raw Data'!$D:$D,"&lt;&gt;*ithdr*",'Raw Data'!$D:$D,"&lt;&gt;*ancel*")</f>
        <v>0</v>
      </c>
      <c r="X159" s="73"/>
      <c r="Y159" s="73"/>
      <c r="Z159" s="77"/>
      <c r="AA159" s="113">
        <f>SUMIFS('Raw Data'!$S:$S, 'Raw Data'!$AN:$AN,"&lt;=" &amp;DATE(LEFT($AV$3, 4), MONTH("1 " &amp; AA$6 &amp; " " &amp; LEFT($AV$3, 4)) + 1, 0 ), 'Raw Data'!$AN:$AN,"&gt;" &amp;DATE(LEFT($AV$3, 4), MONTH("1 " &amp; AA$6 &amp; " " &amp; LEFT($AV$3, 4)), 0 ), 'Raw Data'!$J:$J, $A156, 'Raw Data'!$H:$H, "Non*", 'Raw Data'!$O:$O,""&amp;'Raw Data'!$B$1,'Raw Data'!$D:$D,"&lt;&gt;*ithdr*",'Raw Data'!$D:$D,"&lt;&gt;*ancel*",'Raw Data'!$P:$P,"--")
+
SUMIFS('Raw Data'!$S:$S, 'Raw Data'!$AN:$AN,"&lt;=" &amp;DATE(LEFT($AV$3, 4), MONTH("1 " &amp; AA$6 &amp; " " &amp; LEFT($AV$3, 4)) + 1, 0 ), 'Raw Data'!$AN:$AN,"&gt;" &amp;DATE(LEFT($AV$3, 4), MONTH("1 " &amp; AA$6 &amp; " " &amp; LEFT($AV$3, 4)), 0 ), 'Raw Data'!$J:$J, $A156, 'Raw Data'!$H:$H, "Non*", 'Raw Data'!$P:$P,""&amp;'Raw Data'!$B$1,'Raw Data'!$D:$D,"&lt;&gt;*ithdr*",'Raw Data'!$D:$D,"&lt;&gt;*ancel*")</f>
        <v>0</v>
      </c>
      <c r="AB159" s="73"/>
      <c r="AC159" s="73"/>
      <c r="AD159" s="77"/>
      <c r="AE159" s="113">
        <f>SUMIFS('Raw Data'!$S:$S, 'Raw Data'!$AN:$AN,"&lt;=" &amp;DATE(LEFT($AV$3, 4), MONTH("1 " &amp; AE$6 &amp; " " &amp; LEFT($AV$3, 4)) + 1, 0 ), 'Raw Data'!$AN:$AN,"&gt;" &amp;DATE(LEFT($AV$3, 4), MONTH("1 " &amp; AE$6 &amp; " " &amp; LEFT($AV$3, 4)), 0 ), 'Raw Data'!$J:$J, $A156, 'Raw Data'!$H:$H, "Non*", 'Raw Data'!$O:$O,""&amp;'Raw Data'!$B$1,'Raw Data'!$D:$D,"&lt;&gt;*ithdr*",'Raw Data'!$D:$D,"&lt;&gt;*ancel*",'Raw Data'!$P:$P,"--")
+
SUMIFS('Raw Data'!$S:$S, 'Raw Data'!$AN:$AN,"&lt;=" &amp;DATE(LEFT($AV$3, 4), MONTH("1 " &amp; AE$6 &amp; " " &amp; LEFT($AV$3, 4)) + 1, 0 ), 'Raw Data'!$AN:$AN,"&gt;" &amp;DATE(LEFT($AV$3, 4), MONTH("1 " &amp; AE$6 &amp; " " &amp; LEFT($AV$3, 4)), 0 ), 'Raw Data'!$J:$J, $A156, 'Raw Data'!$H:$H, "Non*", 'Raw Data'!$P:$P,""&amp;'Raw Data'!$B$1,'Raw Data'!$D:$D,"&lt;&gt;*ithdr*",'Raw Data'!$D:$D,"&lt;&gt;*ancel*")</f>
        <v>0</v>
      </c>
      <c r="AF159" s="73"/>
      <c r="AG159" s="73"/>
      <c r="AH159" s="77"/>
      <c r="AI159" s="113">
        <f>SUMIFS('Raw Data'!$S:$S, 'Raw Data'!$AN:$AN,"&lt;=" &amp;DATE(LEFT($AV$3, 4), MONTH("1 " &amp; AI$6 &amp; " " &amp; LEFT($AV$3, 4)) + 1, 0 ), 'Raw Data'!$AN:$AN,"&gt;" &amp;DATE(LEFT($AV$3, 4), MONTH("1 " &amp; AI$6 &amp; " " &amp; LEFT($AV$3, 4)), 0 ), 'Raw Data'!$J:$J, $A156, 'Raw Data'!$H:$H, "Non*", 'Raw Data'!$O:$O,""&amp;'Raw Data'!$B$1,'Raw Data'!$D:$D,"&lt;&gt;*ithdr*",'Raw Data'!$D:$D,"&lt;&gt;*ancel*",'Raw Data'!$P:$P,"--")
+
SUMIFS('Raw Data'!$S:$S, 'Raw Data'!$AN:$AN,"&lt;=" &amp;DATE(LEFT($AV$3, 4), MONTH("1 " &amp; AI$6 &amp; " " &amp; LEFT($AV$3, 4)) + 1, 0 ), 'Raw Data'!$AN:$AN,"&gt;" &amp;DATE(LEFT($AV$3, 4), MONTH("1 " &amp; AI$6 &amp; " " &amp; LEFT($AV$3, 4)), 0 ), 'Raw Data'!$J:$J, $A156, 'Raw Data'!$H:$H, "Non*", 'Raw Data'!$P:$P,""&amp;'Raw Data'!$B$1,'Raw Data'!$D:$D,"&lt;&gt;*ithdr*",'Raw Data'!$D:$D,"&lt;&gt;*ancel*")</f>
        <v>0</v>
      </c>
      <c r="AJ159" s="73"/>
      <c r="AK159" s="73"/>
      <c r="AL159" s="77"/>
      <c r="AM159" s="113">
        <f>SUMIFS('Raw Data'!$S:$S, 'Raw Data'!$AN:$AN,"&lt;=" &amp;DATE(LEFT($AV$3, 4), MONTH("1 " &amp; AM$6 &amp; " " &amp; LEFT($AV$3, 4)) + 1, 0 ), 'Raw Data'!$AN:$AN,"&gt;" &amp;DATE(LEFT($AV$3, 4), MONTH("1 " &amp; AM$6 &amp; " " &amp; LEFT($AV$3, 4)), 0 ), 'Raw Data'!$J:$J, $A156, 'Raw Data'!$H:$H, "Non*", 'Raw Data'!$O:$O,""&amp;'Raw Data'!$B$1,'Raw Data'!$D:$D,"&lt;&gt;*ithdr*",'Raw Data'!$D:$D,"&lt;&gt;*ancel*",'Raw Data'!$P:$P,"--")
+
SUMIFS('Raw Data'!$S:$S, 'Raw Data'!$AN:$AN,"&lt;=" &amp;DATE(LEFT($AV$3, 4), MONTH("1 " &amp; AM$6 &amp; " " &amp; LEFT($AV$3, 4)) + 1, 0 ), 'Raw Data'!$AN:$AN,"&gt;" &amp;DATE(LEFT($AV$3, 4), MONTH("1 " &amp; AM$6 &amp; " " &amp; LEFT($AV$3, 4)), 0 ), 'Raw Data'!$J:$J, $A156, 'Raw Data'!$H:$H, "Non*", 'Raw Data'!$P:$P,""&amp;'Raw Data'!$B$1,'Raw Data'!$D:$D,"&lt;&gt;*ithdr*",'Raw Data'!$D:$D,"&lt;&gt;*ancel*")</f>
        <v>0</v>
      </c>
      <c r="AN159" s="73"/>
      <c r="AO159" s="73"/>
      <c r="AP159" s="77"/>
      <c r="AQ159" s="113">
        <f>SUMIFS('Raw Data'!$S:$S, 'Raw Data'!$AN:$AN,"&lt;=" &amp;DATE(LEFT($AV$3, 4), MONTH("1 " &amp; AQ$6 &amp; " " &amp; LEFT($AV$3, 4)) + 1, 0 ), 'Raw Data'!$AN:$AN,"&gt;" &amp;DATE(LEFT($AV$3, 4), MONTH("1 " &amp; AQ$6 &amp; " " &amp; LEFT($AV$3, 4)), 0 ), 'Raw Data'!$J:$J, $A156, 'Raw Data'!$H:$H, "Non*", 'Raw Data'!$O:$O,""&amp;'Raw Data'!$B$1,'Raw Data'!$D:$D,"&lt;&gt;*ithdr*",'Raw Data'!$D:$D,"&lt;&gt;*ancel*",'Raw Data'!$P:$P,"--")
+
SUMIFS('Raw Data'!$S:$S, 'Raw Data'!$AN:$AN,"&lt;=" &amp;DATE(LEFT($AV$3, 4), MONTH("1 " &amp; AQ$6 &amp; " " &amp; LEFT($AV$3, 4)) + 1, 0 ), 'Raw Data'!$AN:$AN,"&gt;" &amp;DATE(LEFT($AV$3, 4), MONTH("1 " &amp; AQ$6 &amp; " " &amp; LEFT($AV$3, 4)), 0 ), 'Raw Data'!$J:$J, $A156, 'Raw Data'!$H:$H, "Non*", 'Raw Data'!$P:$P,""&amp;'Raw Data'!$B$1,'Raw Data'!$D:$D,"&lt;&gt;*ithdr*",'Raw Data'!$D:$D,"&lt;&gt;*ancel*")</f>
        <v>0</v>
      </c>
      <c r="AR159" s="73"/>
      <c r="AS159" s="73"/>
      <c r="AT159" s="77"/>
      <c r="AU159" s="113">
        <f>SUMIFS('Raw Data'!$S:$S, 'Raw Data'!$AN:$AN,"&lt;=" &amp;DATE(MID($AV$3, 15, 4), MONTH("1 " &amp; AU$6 &amp; " " &amp; MID($AV$3, 15, 4)) + 1, 0 ), 'Raw Data'!$AN:$AN,"&gt;" &amp;DATE(MID($AV$3, 15, 4), MONTH("1 " &amp; AU$6 &amp; " " &amp; MID($AV$3, 15, 4)), 0 ), 'Raw Data'!$J:$J, $A156, 'Raw Data'!$H:$H, "Non*", 'Raw Data'!$O:$O,""&amp;'Raw Data'!$B$1,'Raw Data'!$D:$D,"&lt;&gt;*ithdr*",'Raw Data'!$D:$D,"&lt;&gt;*ancel*",'Raw Data'!$P:$P,"--")
+
SUMIFS('Raw Data'!$S:$S, 'Raw Data'!$AN:$AN,"&lt;=" &amp;DATE(MID($AV$3, 15, 4), MONTH("1 " &amp; AU$6 &amp; " " &amp; MID($AV$3, 15, 4)) + 1, 0 ), 'Raw Data'!$AN:$AN,"&gt;" &amp;DATE(MID($AV$3, 15, 4), MONTH("1 " &amp; AU$6 &amp; " " &amp; MID($AV$3, 15, 4)), 0 ), 'Raw Data'!$J:$J, $A156, 'Raw Data'!$H:$H, "Non*", 'Raw Data'!$P:$P,""&amp;'Raw Data'!$B$1,'Raw Data'!$D:$D,"&lt;&gt;*ithdr*",'Raw Data'!$D:$D,"&lt;&gt;*ancel*")</f>
        <v>0</v>
      </c>
      <c r="AV159" s="73"/>
      <c r="AW159" s="73"/>
      <c r="AX159" s="77"/>
      <c r="AY159" s="113">
        <f>SUMIFS('Raw Data'!$S:$S, 'Raw Data'!$AN:$AN,"&lt;=" &amp;DATE(MID($AV$3, 15, 4), MONTH("1 " &amp; AY$6 &amp; " " &amp; MID($AV$3, 15, 4)) + 1, 0 ), 'Raw Data'!$AN:$AN,"&gt;" &amp;DATE(MID($AV$3, 15, 4), MONTH("1 " &amp; AY$6 &amp; " " &amp; MID($AV$3, 15, 4)), 0 ), 'Raw Data'!$J:$J, $A156, 'Raw Data'!$H:$H, "Non*", 'Raw Data'!$O:$O,""&amp;'Raw Data'!$B$1,'Raw Data'!$D:$D,"&lt;&gt;*ithdr*",'Raw Data'!$D:$D,"&lt;&gt;*ancel*",'Raw Data'!$P:$P,"--")
+
SUMIFS('Raw Data'!$S:$S, 'Raw Data'!$AN:$AN,"&lt;=" &amp;DATE(MID($AV$3, 15, 4), MONTH("1 " &amp; AY$6 &amp; " " &amp; MID($AV$3, 15, 4)) + 1, 0 ), 'Raw Data'!$AN:$AN,"&gt;" &amp;DATE(MID($AV$3, 15, 4), MONTH("1 " &amp; AY$6 &amp; " " &amp; MID($AV$3, 15, 4)), 0 ), 'Raw Data'!$J:$J, $A156, 'Raw Data'!$H:$H, "Non*", 'Raw Data'!$P:$P,""&amp;'Raw Data'!$B$1,'Raw Data'!$D:$D,"&lt;&gt;*ithdr*",'Raw Data'!$D:$D,"&lt;&gt;*ancel*")</f>
        <v>0</v>
      </c>
      <c r="AZ159" s="73"/>
      <c r="BA159" s="73"/>
      <c r="BB159" s="77"/>
      <c r="BC159" s="113">
        <f>SUMIFS('Raw Data'!$S:$S, 'Raw Data'!$AN:$AN,"&lt;=" &amp;DATE(MID($AV$3, 15, 4), MONTH("1 " &amp; BC$6 &amp; " " &amp; MID($AV$3, 15, 4)) + 1, 0 ), 'Raw Data'!$AN:$AN,"&gt;" &amp;DATE(MID($AV$3, 15, 4), MONTH("1 " &amp; BC$6 &amp; " " &amp; MID($AV$3, 15, 4)), 0 ), 'Raw Data'!$J:$J, $A156, 'Raw Data'!$H:$H, "Non*", 'Raw Data'!$O:$O,""&amp;'Raw Data'!$B$1,'Raw Data'!$D:$D,"&lt;&gt;*ithdr*",'Raw Data'!$D:$D,"&lt;&gt;*ancel*",'Raw Data'!$P:$P,"--")
+
SUMIFS('Raw Data'!$S:$S, 'Raw Data'!$AN:$AN,"&lt;=" &amp;DATE(MID($AV$3, 15, 4), MONTH("1 " &amp; BC$6 &amp; " " &amp; MID($AV$3, 15, 4)) + 1, 0 ), 'Raw Data'!$AN:$AN,"&gt;" &amp;DATE(MID($AV$3, 15, 4), MONTH("1 " &amp; BC$6 &amp; " " &amp; MID($AV$3, 15, 4)), 0 ), 'Raw Data'!$J:$J, $A156, 'Raw Data'!$H:$H, "Non*", 'Raw Data'!$P:$P,""&amp;'Raw Data'!$B$1,'Raw Data'!$D:$D,"&lt;&gt;*ithdr*",'Raw Data'!$D:$D,"&lt;&gt;*ancel*")</f>
        <v>0</v>
      </c>
      <c r="BD159" s="73"/>
      <c r="BE159" s="73"/>
      <c r="BF159" s="77"/>
    </row>
    <row r="160" ht="12.75" customHeight="1">
      <c r="A160" s="75" t="s">
        <v>156</v>
      </c>
      <c r="B160" s="73"/>
      <c r="C160" s="73"/>
      <c r="D160" s="73"/>
      <c r="E160" s="73"/>
      <c r="F160" s="73"/>
      <c r="G160" s="73"/>
      <c r="H160" s="73"/>
      <c r="I160" s="73"/>
      <c r="J160" s="77"/>
      <c r="K160" s="113">
        <f>SUMIFS('Raw Data'!$T:$T, 'Raw Data'!$AN:$AN,"&lt;=" &amp;DATE(LEFT($AV$3, 4), MONTH("1 " &amp; K$6 &amp; " " &amp; LEFT($AV$3, 4)) + 1, 0 ), 'Raw Data'!$AN:$AN,"&gt;" &amp;DATE(LEFT($AV$3, 4), MONTH("1 " &amp; K$6 &amp; " " &amp; LEFT($AV$3, 4)), 0 ), 'Raw Data'!$J:$J, $A156, 'Raw Data'!$O:$O,""&amp;'Raw Data'!$B$1,'Raw Data'!$D:$D,"&lt;&gt;*ithdr*",'Raw Data'!$D:$D,"&lt;&gt;*ancel*",'Raw Data'!$P:$P,"--")
+
SUMIFS('Raw Data'!$T:$T, 'Raw Data'!$AN:$AN,"&lt;=" &amp;DATE(LEFT($AV$3, 4), MONTH("1 " &amp; K$6 &amp; " " &amp; LEFT($AV$3, 4)) + 1, 0 ), 'Raw Data'!$AN:$AN,"&gt;" &amp;DATE(LEFT($AV$3, 4), MONTH("1 " &amp; K$6 &amp; " " &amp; LEFT($AV$3, 4)), 0 ), 'Raw Data'!$J:$J, $A156, 'Raw Data'!$P:$P,""&amp;'Raw Data'!$B$1,'Raw Data'!$D:$D,"&lt;&gt;*ithdr*",'Raw Data'!$D:$D,"&lt;&gt;*ancel*")</f>
        <v>0</v>
      </c>
      <c r="L160" s="73"/>
      <c r="M160" s="73"/>
      <c r="N160" s="77"/>
      <c r="O160" s="113">
        <f>SUMIFS('Raw Data'!$T:$T, 'Raw Data'!$AN:$AN,"&lt;=" &amp;DATE(LEFT($AV$3, 4), MONTH("1 " &amp; O$6 &amp; " " &amp; LEFT($AV$3, 4)) + 1, 0 ), 'Raw Data'!$AN:$AN,"&gt;" &amp;DATE(LEFT($AV$3, 4), MONTH("1 " &amp; O$6 &amp; " " &amp; LEFT($AV$3, 4)), 0 ), 'Raw Data'!$J:$J, $A156, 'Raw Data'!$O:$O,""&amp;'Raw Data'!$B$1,'Raw Data'!$D:$D,"&lt;&gt;*ithdr*",'Raw Data'!$D:$D,"&lt;&gt;*ancel*",'Raw Data'!$P:$P,"--")
+
SUMIFS('Raw Data'!$T:$T, 'Raw Data'!$AN:$AN,"&lt;=" &amp;DATE(LEFT($AV$3, 4), MONTH("1 " &amp; O$6 &amp; " " &amp; LEFT($AV$3, 4)) + 1, 0 ), 'Raw Data'!$AN:$AN,"&gt;" &amp;DATE(LEFT($AV$3, 4), MONTH("1 " &amp; O$6 &amp; " " &amp; LEFT($AV$3, 4)), 0 ), 'Raw Data'!$J:$J, $A156, 'Raw Data'!$P:$P,""&amp;'Raw Data'!$B$1,'Raw Data'!$D:$D,"&lt;&gt;*ithdr*",'Raw Data'!$D:$D,"&lt;&gt;*ancel*")</f>
        <v>0</v>
      </c>
      <c r="P160" s="73"/>
      <c r="Q160" s="73"/>
      <c r="R160" s="77"/>
      <c r="S160" s="113">
        <f>SUMIFS('Raw Data'!$T:$T, 'Raw Data'!$AN:$AN,"&lt;=" &amp;DATE(LEFT($AV$3, 4), MONTH("1 " &amp; S$6 &amp; " " &amp; LEFT($AV$3, 4)) + 1, 0 ), 'Raw Data'!$AN:$AN,"&gt;" &amp;DATE(LEFT($AV$3, 4), MONTH("1 " &amp; S$6 &amp; " " &amp; LEFT($AV$3, 4)), 0 ), 'Raw Data'!$J:$J, $A156, 'Raw Data'!$O:$O,""&amp;'Raw Data'!$B$1,'Raw Data'!$D:$D,"&lt;&gt;*ithdr*",'Raw Data'!$D:$D,"&lt;&gt;*ancel*",'Raw Data'!$P:$P,"--")
+
SUMIFS('Raw Data'!$T:$T, 'Raw Data'!$AN:$AN,"&lt;=" &amp;DATE(LEFT($AV$3, 4), MONTH("1 " &amp; S$6 &amp; " " &amp; LEFT($AV$3, 4)) + 1, 0 ), 'Raw Data'!$AN:$AN,"&gt;" &amp;DATE(LEFT($AV$3, 4), MONTH("1 " &amp; S$6 &amp; " " &amp; LEFT($AV$3, 4)), 0 ), 'Raw Data'!$J:$J, $A156, 'Raw Data'!$P:$P,""&amp;'Raw Data'!$B$1,'Raw Data'!$D:$D,"&lt;&gt;*ithdr*",'Raw Data'!$D:$D,"&lt;&gt;*ancel*")</f>
        <v>0</v>
      </c>
      <c r="T160" s="73"/>
      <c r="U160" s="73"/>
      <c r="V160" s="77"/>
      <c r="W160" s="113">
        <f>SUMIFS('Raw Data'!$T:$T, 'Raw Data'!$AN:$AN,"&lt;=" &amp;DATE(LEFT($AV$3, 4), MONTH("1 " &amp; W$6 &amp; " " &amp; LEFT($AV$3, 4)) + 1, 0 ), 'Raw Data'!$AN:$AN,"&gt;" &amp;DATE(LEFT($AV$3, 4), MONTH("1 " &amp; W$6 &amp; " " &amp; LEFT($AV$3, 4)), 0 ), 'Raw Data'!$J:$J, $A156, 'Raw Data'!$O:$O,""&amp;'Raw Data'!$B$1,'Raw Data'!$D:$D,"&lt;&gt;*ithdr*",'Raw Data'!$D:$D,"&lt;&gt;*ancel*",'Raw Data'!$P:$P,"--")
+
SUMIFS('Raw Data'!$T:$T, 'Raw Data'!$AN:$AN,"&lt;=" &amp;DATE(LEFT($AV$3, 4), MONTH("1 " &amp; W$6 &amp; " " &amp; LEFT($AV$3, 4)) + 1, 0 ), 'Raw Data'!$AN:$AN,"&gt;" &amp;DATE(LEFT($AV$3, 4), MONTH("1 " &amp; W$6 &amp; " " &amp; LEFT($AV$3, 4)), 0 ), 'Raw Data'!$J:$J, $A156, 'Raw Data'!$P:$P,""&amp;'Raw Data'!$B$1,'Raw Data'!$D:$D,"&lt;&gt;*ithdr*",'Raw Data'!$D:$D,"&lt;&gt;*ancel*")</f>
        <v>0</v>
      </c>
      <c r="X160" s="73"/>
      <c r="Y160" s="73"/>
      <c r="Z160" s="77"/>
      <c r="AA160" s="113">
        <f>SUMIFS('Raw Data'!$T:$T, 'Raw Data'!$AN:$AN,"&lt;=" &amp;DATE(LEFT($AV$3, 4), MONTH("1 " &amp; AA$6 &amp; " " &amp; LEFT($AV$3, 4)) + 1, 0 ), 'Raw Data'!$AN:$AN,"&gt;" &amp;DATE(LEFT($AV$3, 4), MONTH("1 " &amp; AA$6 &amp; " " &amp; LEFT($AV$3, 4)), 0 ), 'Raw Data'!$J:$J, $A156, 'Raw Data'!$O:$O,""&amp;'Raw Data'!$B$1,'Raw Data'!$D:$D,"&lt;&gt;*ithdr*",'Raw Data'!$D:$D,"&lt;&gt;*ancel*",'Raw Data'!$P:$P,"--")
+
SUMIFS('Raw Data'!$T:$T, 'Raw Data'!$AN:$AN,"&lt;=" &amp;DATE(LEFT($AV$3, 4), MONTH("1 " &amp; AA$6 &amp; " " &amp; LEFT($AV$3, 4)) + 1, 0 ), 'Raw Data'!$AN:$AN,"&gt;" &amp;DATE(LEFT($AV$3, 4), MONTH("1 " &amp; AA$6 &amp; " " &amp; LEFT($AV$3, 4)), 0 ), 'Raw Data'!$J:$J, $A156, 'Raw Data'!$P:$P,""&amp;'Raw Data'!$B$1,'Raw Data'!$D:$D,"&lt;&gt;*ithdr*",'Raw Data'!$D:$D,"&lt;&gt;*ancel*")</f>
        <v>0</v>
      </c>
      <c r="AB160" s="73"/>
      <c r="AC160" s="73"/>
      <c r="AD160" s="77"/>
      <c r="AE160" s="113">
        <f>SUMIFS('Raw Data'!$T:$T, 'Raw Data'!$AN:$AN,"&lt;=" &amp;DATE(LEFT($AV$3, 4), MONTH("1 " &amp; AE$6 &amp; " " &amp; LEFT($AV$3, 4)) + 1, 0 ), 'Raw Data'!$AN:$AN,"&gt;" &amp;DATE(LEFT($AV$3, 4), MONTH("1 " &amp; AE$6 &amp; " " &amp; LEFT($AV$3, 4)), 0 ), 'Raw Data'!$J:$J, $A156, 'Raw Data'!$O:$O,""&amp;'Raw Data'!$B$1,'Raw Data'!$D:$D,"&lt;&gt;*ithdr*",'Raw Data'!$D:$D,"&lt;&gt;*ancel*",'Raw Data'!$P:$P,"--")
+
SUMIFS('Raw Data'!$T:$T, 'Raw Data'!$AN:$AN,"&lt;=" &amp;DATE(LEFT($AV$3, 4), MONTH("1 " &amp; AE$6 &amp; " " &amp; LEFT($AV$3, 4)) + 1, 0 ), 'Raw Data'!$AN:$AN,"&gt;" &amp;DATE(LEFT($AV$3, 4), MONTH("1 " &amp; AE$6 &amp; " " &amp; LEFT($AV$3, 4)), 0 ), 'Raw Data'!$J:$J, $A156, 'Raw Data'!$P:$P,""&amp;'Raw Data'!$B$1,'Raw Data'!$D:$D,"&lt;&gt;*ithdr*",'Raw Data'!$D:$D,"&lt;&gt;*ancel*")</f>
        <v>0</v>
      </c>
      <c r="AF160" s="73"/>
      <c r="AG160" s="73"/>
      <c r="AH160" s="77"/>
      <c r="AI160" s="113">
        <f>SUMIFS('Raw Data'!$T:$T, 'Raw Data'!$AN:$AN,"&lt;=" &amp;DATE(LEFT($AV$3, 4), MONTH("1 " &amp; AI$6 &amp; " " &amp; LEFT($AV$3, 4)) + 1, 0 ), 'Raw Data'!$AN:$AN,"&gt;" &amp;DATE(LEFT($AV$3, 4), MONTH("1 " &amp; AI$6 &amp; " " &amp; LEFT($AV$3, 4)), 0 ), 'Raw Data'!$J:$J, $A156, 'Raw Data'!$O:$O,""&amp;'Raw Data'!$B$1,'Raw Data'!$D:$D,"&lt;&gt;*ithdr*",'Raw Data'!$D:$D,"&lt;&gt;*ancel*",'Raw Data'!$P:$P,"--")
+
SUMIFS('Raw Data'!$T:$T, 'Raw Data'!$AN:$AN,"&lt;=" &amp;DATE(LEFT($AV$3, 4), MONTH("1 " &amp; AI$6 &amp; " " &amp; LEFT($AV$3, 4)) + 1, 0 ), 'Raw Data'!$AN:$AN,"&gt;" &amp;DATE(LEFT($AV$3, 4), MONTH("1 " &amp; AI$6 &amp; " " &amp; LEFT($AV$3, 4)), 0 ), 'Raw Data'!$J:$J, $A156, 'Raw Data'!$P:$P,""&amp;'Raw Data'!$B$1,'Raw Data'!$D:$D,"&lt;&gt;*ithdr*",'Raw Data'!$D:$D,"&lt;&gt;*ancel*")</f>
        <v>0</v>
      </c>
      <c r="AJ160" s="73"/>
      <c r="AK160" s="73"/>
      <c r="AL160" s="77"/>
      <c r="AM160" s="113">
        <f>SUMIFS('Raw Data'!$T:$T, 'Raw Data'!$AN:$AN,"&lt;=" &amp;DATE(LEFT($AV$3, 4), MONTH("1 " &amp; AM$6 &amp; " " &amp; LEFT($AV$3, 4)) + 1, 0 ), 'Raw Data'!$AN:$AN,"&gt;" &amp;DATE(LEFT($AV$3, 4), MONTH("1 " &amp; AM$6 &amp; " " &amp; LEFT($AV$3, 4)), 0 ), 'Raw Data'!$J:$J, $A156, 'Raw Data'!$O:$O,""&amp;'Raw Data'!$B$1,'Raw Data'!$D:$D,"&lt;&gt;*ithdr*",'Raw Data'!$D:$D,"&lt;&gt;*ancel*",'Raw Data'!$P:$P,"--")
+
SUMIFS('Raw Data'!$T:$T, 'Raw Data'!$AN:$AN,"&lt;=" &amp;DATE(LEFT($AV$3, 4), MONTH("1 " &amp; AM$6 &amp; " " &amp; LEFT($AV$3, 4)) + 1, 0 ), 'Raw Data'!$AN:$AN,"&gt;" &amp;DATE(LEFT($AV$3, 4), MONTH("1 " &amp; AM$6 &amp; " " &amp; LEFT($AV$3, 4)), 0 ), 'Raw Data'!$J:$J, $A156, 'Raw Data'!$P:$P,""&amp;'Raw Data'!$B$1,'Raw Data'!$D:$D,"&lt;&gt;*ithdr*",'Raw Data'!$D:$D,"&lt;&gt;*ancel*")</f>
        <v>0</v>
      </c>
      <c r="AN160" s="73"/>
      <c r="AO160" s="73"/>
      <c r="AP160" s="77"/>
      <c r="AQ160" s="113">
        <f>SUMIFS('Raw Data'!$T:$T, 'Raw Data'!$AN:$AN,"&lt;=" &amp;DATE(LEFT($AV$3, 4), MONTH("1 " &amp; AQ$6 &amp; " " &amp; LEFT($AV$3, 4)) + 1, 0 ), 'Raw Data'!$AN:$AN,"&gt;" &amp;DATE(LEFT($AV$3, 4), MONTH("1 " &amp; AQ$6 &amp; " " &amp; LEFT($AV$3, 4)), 0 ), 'Raw Data'!$J:$J, $A156, 'Raw Data'!$O:$O,""&amp;'Raw Data'!$B$1,'Raw Data'!$D:$D,"&lt;&gt;*ithdr*",'Raw Data'!$D:$D,"&lt;&gt;*ancel*",'Raw Data'!$P:$P,"--")
+
SUMIFS('Raw Data'!$T:$T, 'Raw Data'!$AN:$AN,"&lt;=" &amp;DATE(LEFT($AV$3, 4), MONTH("1 " &amp; AQ$6 &amp; " " &amp; LEFT($AV$3, 4)) + 1, 0 ), 'Raw Data'!$AN:$AN,"&gt;" &amp;DATE(LEFT($AV$3, 4), MONTH("1 " &amp; AQ$6 &amp; " " &amp; LEFT($AV$3, 4)), 0 ), 'Raw Data'!$J:$J, $A156, 'Raw Data'!$P:$P,""&amp;'Raw Data'!$B$1,'Raw Data'!$D:$D,"&lt;&gt;*ithdr*",'Raw Data'!$D:$D,"&lt;&gt;*ancel*")</f>
        <v>0</v>
      </c>
      <c r="AR160" s="73"/>
      <c r="AS160" s="73"/>
      <c r="AT160" s="77"/>
      <c r="AU160" s="113">
        <f>SUMIFS('Raw Data'!$T:$T, 'Raw Data'!$AN:$AN,"&lt;=" &amp;DATE(MID($AV$3, 15, 4), MONTH("1 " &amp; AU$6 &amp; " " &amp; MID($AV$3, 15, 4)) + 1, 0 ), 'Raw Data'!$AN:$AN,"&gt;" &amp;DATE(MID($AV$3, 15, 4), MONTH("1 " &amp; AU$6 &amp; " " &amp; MID($AV$3, 15, 4)), 0 ), 'Raw Data'!$J:$J, $A156, 'Raw Data'!$O:$O,""&amp;'Raw Data'!$B$1,'Raw Data'!$D:$D,"&lt;&gt;*ithdr*",'Raw Data'!$D:$D,"&lt;&gt;*ancel*",'Raw Data'!$P:$P,"--")
+
SUMIFS('Raw Data'!$T:$T, 'Raw Data'!$AN:$AN,"&lt;=" &amp;DATE(MID($AV$3, 15, 4), MONTH("1 " &amp; AU$6 &amp; " " &amp; MID($AV$3, 15, 4)) + 1, 0 ), 'Raw Data'!$AN:$AN,"&gt;" &amp;DATE(MID($AV$3, 15, 4), MONTH("1 " &amp; AU$6 &amp; " " &amp; MID($AV$3, 15, 4)), 0 ), 'Raw Data'!$J:$J, $A156, 'Raw Data'!$P:$P,""&amp;'Raw Data'!$B$1,'Raw Data'!$D:$D,"&lt;&gt;*ithdr*",'Raw Data'!$D:$D,"&lt;&gt;*ancel*")</f>
        <v>0</v>
      </c>
      <c r="AV160" s="73"/>
      <c r="AW160" s="73"/>
      <c r="AX160" s="77"/>
      <c r="AY160" s="113">
        <f>SUMIFS('Raw Data'!$T:$T, 'Raw Data'!$AN:$AN,"&lt;=" &amp;DATE(MID($AV$3, 15, 4), MONTH("1 " &amp; AY$6 &amp; " " &amp; MID($AV$3, 15, 4)) + 1, 0 ), 'Raw Data'!$AN:$AN,"&gt;" &amp;DATE(MID($AV$3, 15, 4), MONTH("1 " &amp; AY$6 &amp; " " &amp; MID($AV$3, 15, 4)), 0 ), 'Raw Data'!$J:$J, $A156, 'Raw Data'!$O:$O,""&amp;'Raw Data'!$B$1,'Raw Data'!$D:$D,"&lt;&gt;*ithdr*",'Raw Data'!$D:$D,"&lt;&gt;*ancel*",'Raw Data'!$P:$P,"--")
+
SUMIFS('Raw Data'!$T:$T, 'Raw Data'!$AN:$AN,"&lt;=" &amp;DATE(MID($AV$3, 15, 4), MONTH("1 " &amp; AY$6 &amp; " " &amp; MID($AV$3, 15, 4)) + 1, 0 ), 'Raw Data'!$AN:$AN,"&gt;" &amp;DATE(MID($AV$3, 15, 4), MONTH("1 " &amp; AY$6 &amp; " " &amp; MID($AV$3, 15, 4)), 0 ), 'Raw Data'!$J:$J, $A156, 'Raw Data'!$P:$P,""&amp;'Raw Data'!$B$1,'Raw Data'!$D:$D,"&lt;&gt;*ithdr*",'Raw Data'!$D:$D,"&lt;&gt;*ancel*")</f>
        <v>0</v>
      </c>
      <c r="AZ160" s="73"/>
      <c r="BA160" s="73"/>
      <c r="BB160" s="77"/>
      <c r="BC160" s="113">
        <f>SUMIFS('Raw Data'!$T:$T, 'Raw Data'!$AN:$AN,"&lt;=" &amp;DATE(MID($AV$3, 15, 4), MONTH("1 " &amp; BC$6 &amp; " " &amp; MID($AV$3, 15, 4)) + 1, 0 ), 'Raw Data'!$AN:$AN,"&gt;" &amp;DATE(MID($AV$3, 15, 4), MONTH("1 " &amp; BC$6 &amp; " " &amp; MID($AV$3, 15, 4)), 0 ), 'Raw Data'!$J:$J, $A156, 'Raw Data'!$O:$O,""&amp;'Raw Data'!$B$1,'Raw Data'!$D:$D,"&lt;&gt;*ithdr*",'Raw Data'!$D:$D,"&lt;&gt;*ancel*",'Raw Data'!$P:$P,"--")
+
SUMIFS('Raw Data'!$T:$T, 'Raw Data'!$AN:$AN,"&lt;=" &amp;DATE(MID($AV$3, 15, 4), MONTH("1 " &amp; BC$6 &amp; " " &amp; MID($AV$3, 15, 4)) + 1, 0 ), 'Raw Data'!$AN:$AN,"&gt;" &amp;DATE(MID($AV$3, 15, 4), MONTH("1 " &amp; BC$6 &amp; " " &amp; MID($AV$3, 15, 4)), 0 ), 'Raw Data'!$J:$J, $A156, 'Raw Data'!$P:$P,""&amp;'Raw Data'!$B$1,'Raw Data'!$D:$D,"&lt;&gt;*ithdr*",'Raw Data'!$D:$D,"&lt;&gt;*ancel*")</f>
        <v>0</v>
      </c>
      <c r="BD160" s="73"/>
      <c r="BE160" s="73"/>
      <c r="BF160" s="77"/>
    </row>
    <row r="161" ht="12.75" customHeight="1">
      <c r="A161" s="114" t="s">
        <v>202</v>
      </c>
      <c r="B161" s="73"/>
      <c r="C161" s="73"/>
      <c r="D161" s="73"/>
      <c r="E161" s="73"/>
      <c r="F161" s="73"/>
      <c r="G161" s="73"/>
      <c r="H161" s="73"/>
      <c r="I161" s="73"/>
      <c r="J161" s="77"/>
      <c r="K161" s="113">
        <f>SUMIFS('Raw Data'!$T:$T, 'Raw Data'!$AN:$AN,"&lt;=" &amp;DATE(LEFT($AV$3, 4), MONTH("1 " &amp; K$6 &amp; " " &amp; LEFT($AV$3, 4)) + 1, 0 ), 'Raw Data'!$AN:$AN,"&gt;" &amp;DATE(LEFT($AV$3, 4), MONTH("1 " &amp; K$6 &amp; " " &amp; LEFT($AV$3, 4)), 0 ), 'Raw Data'!$J:$J, $A156, 'Raw Data'!$H:$H, "Ear*", 'Raw Data'!$O:$O,""&amp;'Raw Data'!$B$1,'Raw Data'!$D:$D,"&lt;&gt;*ithdr*",'Raw Data'!$D:$D,"&lt;&gt;*ancel*",'Raw Data'!$P:$P,"--")
+
SUMIFS('Raw Data'!$T:$T, 'Raw Data'!$AN:$AN,"&lt;=" &amp;DATE(LEFT($AV$3, 4), MONTH("1 " &amp; K$6 &amp; " " &amp; LEFT($AV$3, 4)) + 1, 0 ), 'Raw Data'!$AN:$AN,"&gt;" &amp;DATE(LEFT($AV$3, 4), MONTH("1 " &amp; K$6 &amp; " " &amp; LEFT($AV$3, 4)), 0 ), 'Raw Data'!$J:$J, $A156, 'Raw Data'!$H:$H, "Ear*", 'Raw Data'!$P:$P,""&amp;'Raw Data'!$B$1,'Raw Data'!$D:$D,"&lt;&gt;*ithdr*",'Raw Data'!$D:$D,"&lt;&gt;*ancel*")</f>
        <v>0</v>
      </c>
      <c r="L161" s="73"/>
      <c r="M161" s="73"/>
      <c r="N161" s="77"/>
      <c r="O161" s="113">
        <f>SUMIFS('Raw Data'!$T:$T, 'Raw Data'!$AN:$AN,"&lt;=" &amp;DATE(LEFT($AV$3, 4), MONTH("1 " &amp; O$6 &amp; " " &amp; LEFT($AV$3, 4)) + 1, 0 ), 'Raw Data'!$AN:$AN,"&gt;" &amp;DATE(LEFT($AV$3, 4), MONTH("1 " &amp; O$6 &amp; " " &amp; LEFT($AV$3, 4)), 0 ), 'Raw Data'!$J:$J, $A156, 'Raw Data'!$H:$H, "Ear*", 'Raw Data'!$O:$O,""&amp;'Raw Data'!$B$1,'Raw Data'!$D:$D,"&lt;&gt;*ithdr*",'Raw Data'!$D:$D,"&lt;&gt;*ancel*",'Raw Data'!$P:$P,"--")
+
SUMIFS('Raw Data'!$T:$T, 'Raw Data'!$AN:$AN,"&lt;=" &amp;DATE(LEFT($AV$3, 4), MONTH("1 " &amp; O$6 &amp; " " &amp; LEFT($AV$3, 4)) + 1, 0 ), 'Raw Data'!$AN:$AN,"&gt;" &amp;DATE(LEFT($AV$3, 4), MONTH("1 " &amp; O$6 &amp; " " &amp; LEFT($AV$3, 4)), 0 ), 'Raw Data'!$J:$J, $A156, 'Raw Data'!$H:$H, "Ear*", 'Raw Data'!$P:$P,""&amp;'Raw Data'!$B$1,'Raw Data'!$D:$D,"&lt;&gt;*ithdr*",'Raw Data'!$D:$D,"&lt;&gt;*ancel*")</f>
        <v>0</v>
      </c>
      <c r="P161" s="73"/>
      <c r="Q161" s="73"/>
      <c r="R161" s="77"/>
      <c r="S161" s="113">
        <f>SUMIFS('Raw Data'!$T:$T, 'Raw Data'!$AN:$AN,"&lt;=" &amp;DATE(LEFT($AV$3, 4), MONTH("1 " &amp; S$6 &amp; " " &amp; LEFT($AV$3, 4)) + 1, 0 ), 'Raw Data'!$AN:$AN,"&gt;" &amp;DATE(LEFT($AV$3, 4), MONTH("1 " &amp; S$6 &amp; " " &amp; LEFT($AV$3, 4)), 0 ), 'Raw Data'!$J:$J, $A156, 'Raw Data'!$H:$H, "Ear*", 'Raw Data'!$O:$O,""&amp;'Raw Data'!$B$1,'Raw Data'!$D:$D,"&lt;&gt;*ithdr*",'Raw Data'!$D:$D,"&lt;&gt;*ancel*",'Raw Data'!$P:$P,"--")
+
SUMIFS('Raw Data'!$T:$T, 'Raw Data'!$AN:$AN,"&lt;=" &amp;DATE(LEFT($AV$3, 4), MONTH("1 " &amp; S$6 &amp; " " &amp; LEFT($AV$3, 4)) + 1, 0 ), 'Raw Data'!$AN:$AN,"&gt;" &amp;DATE(LEFT($AV$3, 4), MONTH("1 " &amp; S$6 &amp; " " &amp; LEFT($AV$3, 4)), 0 ), 'Raw Data'!$J:$J, $A156, 'Raw Data'!$H:$H, "Ear*", 'Raw Data'!$P:$P,""&amp;'Raw Data'!$B$1,'Raw Data'!$D:$D,"&lt;&gt;*ithdr*",'Raw Data'!$D:$D,"&lt;&gt;*ancel*")</f>
        <v>0</v>
      </c>
      <c r="T161" s="73"/>
      <c r="U161" s="73"/>
      <c r="V161" s="77"/>
      <c r="W161" s="113">
        <f>SUMIFS('Raw Data'!$T:$T, 'Raw Data'!$AN:$AN,"&lt;=" &amp;DATE(LEFT($AV$3, 4), MONTH("1 " &amp; W$6 &amp; " " &amp; LEFT($AV$3, 4)) + 1, 0 ), 'Raw Data'!$AN:$AN,"&gt;" &amp;DATE(LEFT($AV$3, 4), MONTH("1 " &amp; W$6 &amp; " " &amp; LEFT($AV$3, 4)), 0 ), 'Raw Data'!$J:$J, $A156, 'Raw Data'!$H:$H, "Ear*", 'Raw Data'!$O:$O,""&amp;'Raw Data'!$B$1,'Raw Data'!$D:$D,"&lt;&gt;*ithdr*",'Raw Data'!$D:$D,"&lt;&gt;*ancel*",'Raw Data'!$P:$P,"--")
+
SUMIFS('Raw Data'!$T:$T, 'Raw Data'!$AN:$AN,"&lt;=" &amp;DATE(LEFT($AV$3, 4), MONTH("1 " &amp; W$6 &amp; " " &amp; LEFT($AV$3, 4)) + 1, 0 ), 'Raw Data'!$AN:$AN,"&gt;" &amp;DATE(LEFT($AV$3, 4), MONTH("1 " &amp; W$6 &amp; " " &amp; LEFT($AV$3, 4)), 0 ), 'Raw Data'!$J:$J, $A156, 'Raw Data'!$H:$H, "Ear*", 'Raw Data'!$P:$P,""&amp;'Raw Data'!$B$1,'Raw Data'!$D:$D,"&lt;&gt;*ithdr*",'Raw Data'!$D:$D,"&lt;&gt;*ancel*")</f>
        <v>0</v>
      </c>
      <c r="X161" s="73"/>
      <c r="Y161" s="73"/>
      <c r="Z161" s="77"/>
      <c r="AA161" s="113">
        <f>SUMIFS('Raw Data'!$T:$T, 'Raw Data'!$AN:$AN,"&lt;=" &amp;DATE(LEFT($AV$3, 4), MONTH("1 " &amp; AA$6 &amp; " " &amp; LEFT($AV$3, 4)) + 1, 0 ), 'Raw Data'!$AN:$AN,"&gt;" &amp;DATE(LEFT($AV$3, 4), MONTH("1 " &amp; AA$6 &amp; " " &amp; LEFT($AV$3, 4)), 0 ), 'Raw Data'!$J:$J, $A156, 'Raw Data'!$H:$H, "Ear*", 'Raw Data'!$O:$O,""&amp;'Raw Data'!$B$1,'Raw Data'!$D:$D,"&lt;&gt;*ithdr*",'Raw Data'!$D:$D,"&lt;&gt;*ancel*",'Raw Data'!$P:$P,"--")
+
SUMIFS('Raw Data'!$T:$T, 'Raw Data'!$AN:$AN,"&lt;=" &amp;DATE(LEFT($AV$3, 4), MONTH("1 " &amp; AA$6 &amp; " " &amp; LEFT($AV$3, 4)) + 1, 0 ), 'Raw Data'!$AN:$AN,"&gt;" &amp;DATE(LEFT($AV$3, 4), MONTH("1 " &amp; AA$6 &amp; " " &amp; LEFT($AV$3, 4)), 0 ), 'Raw Data'!$J:$J, $A156, 'Raw Data'!$H:$H, "Ear*", 'Raw Data'!$P:$P,""&amp;'Raw Data'!$B$1,'Raw Data'!$D:$D,"&lt;&gt;*ithdr*",'Raw Data'!$D:$D,"&lt;&gt;*ancel*")</f>
        <v>0</v>
      </c>
      <c r="AB161" s="73"/>
      <c r="AC161" s="73"/>
      <c r="AD161" s="77"/>
      <c r="AE161" s="113">
        <f>SUMIFS('Raw Data'!$T:$T, 'Raw Data'!$AN:$AN,"&lt;=" &amp;DATE(LEFT($AV$3, 4), MONTH("1 " &amp; AE$6 &amp; " " &amp; LEFT($AV$3, 4)) + 1, 0 ), 'Raw Data'!$AN:$AN,"&gt;" &amp;DATE(LEFT($AV$3, 4), MONTH("1 " &amp; AE$6 &amp; " " &amp; LEFT($AV$3, 4)), 0 ), 'Raw Data'!$J:$J, $A156, 'Raw Data'!$H:$H, "Ear*", 'Raw Data'!$O:$O,""&amp;'Raw Data'!$B$1,'Raw Data'!$D:$D,"&lt;&gt;*ithdr*",'Raw Data'!$D:$D,"&lt;&gt;*ancel*",'Raw Data'!$P:$P,"--")
+
SUMIFS('Raw Data'!$T:$T, 'Raw Data'!$AN:$AN,"&lt;=" &amp;DATE(LEFT($AV$3, 4), MONTH("1 " &amp; AE$6 &amp; " " &amp; LEFT($AV$3, 4)) + 1, 0 ), 'Raw Data'!$AN:$AN,"&gt;" &amp;DATE(LEFT($AV$3, 4), MONTH("1 " &amp; AE$6 &amp; " " &amp; LEFT($AV$3, 4)), 0 ), 'Raw Data'!$J:$J, $A156, 'Raw Data'!$H:$H, "Ear*", 'Raw Data'!$P:$P,""&amp;'Raw Data'!$B$1,'Raw Data'!$D:$D,"&lt;&gt;*ithdr*",'Raw Data'!$D:$D,"&lt;&gt;*ancel*")</f>
        <v>0</v>
      </c>
      <c r="AF161" s="73"/>
      <c r="AG161" s="73"/>
      <c r="AH161" s="77"/>
      <c r="AI161" s="113">
        <f>SUMIFS('Raw Data'!$T:$T, 'Raw Data'!$AN:$AN,"&lt;=" &amp;DATE(LEFT($AV$3, 4), MONTH("1 " &amp; AI$6 &amp; " " &amp; LEFT($AV$3, 4)) + 1, 0 ), 'Raw Data'!$AN:$AN,"&gt;" &amp;DATE(LEFT($AV$3, 4), MONTH("1 " &amp; AI$6 &amp; " " &amp; LEFT($AV$3, 4)), 0 ), 'Raw Data'!$J:$J, $A156, 'Raw Data'!$H:$H, "Ear*", 'Raw Data'!$O:$O,""&amp;'Raw Data'!$B$1,'Raw Data'!$D:$D,"&lt;&gt;*ithdr*",'Raw Data'!$D:$D,"&lt;&gt;*ancel*",'Raw Data'!$P:$P,"--")
+
SUMIFS('Raw Data'!$T:$T, 'Raw Data'!$AN:$AN,"&lt;=" &amp;DATE(LEFT($AV$3, 4), MONTH("1 " &amp; AI$6 &amp; " " &amp; LEFT($AV$3, 4)) + 1, 0 ), 'Raw Data'!$AN:$AN,"&gt;" &amp;DATE(LEFT($AV$3, 4), MONTH("1 " &amp; AI$6 &amp; " " &amp; LEFT($AV$3, 4)), 0 ), 'Raw Data'!$J:$J, $A156, 'Raw Data'!$H:$H, "Ear*", 'Raw Data'!$P:$P,""&amp;'Raw Data'!$B$1,'Raw Data'!$D:$D,"&lt;&gt;*ithdr*",'Raw Data'!$D:$D,"&lt;&gt;*ancel*")</f>
        <v>0</v>
      </c>
      <c r="AJ161" s="73"/>
      <c r="AK161" s="73"/>
      <c r="AL161" s="77"/>
      <c r="AM161" s="113">
        <f>SUMIFS('Raw Data'!$T:$T, 'Raw Data'!$AN:$AN,"&lt;=" &amp;DATE(LEFT($AV$3, 4), MONTH("1 " &amp; AM$6 &amp; " " &amp; LEFT($AV$3, 4)) + 1, 0 ), 'Raw Data'!$AN:$AN,"&gt;" &amp;DATE(LEFT($AV$3, 4), MONTH("1 " &amp; AM$6 &amp; " " &amp; LEFT($AV$3, 4)), 0 ), 'Raw Data'!$J:$J, $A156, 'Raw Data'!$H:$H, "Ear*", 'Raw Data'!$O:$O,""&amp;'Raw Data'!$B$1,'Raw Data'!$D:$D,"&lt;&gt;*ithdr*",'Raw Data'!$D:$D,"&lt;&gt;*ancel*",'Raw Data'!$P:$P,"--")
+
SUMIFS('Raw Data'!$T:$T, 'Raw Data'!$AN:$AN,"&lt;=" &amp;DATE(LEFT($AV$3, 4), MONTH("1 " &amp; AM$6 &amp; " " &amp; LEFT($AV$3, 4)) + 1, 0 ), 'Raw Data'!$AN:$AN,"&gt;" &amp;DATE(LEFT($AV$3, 4), MONTH("1 " &amp; AM$6 &amp; " " &amp; LEFT($AV$3, 4)), 0 ), 'Raw Data'!$J:$J, $A156, 'Raw Data'!$H:$H, "Ear*", 'Raw Data'!$P:$P,""&amp;'Raw Data'!$B$1,'Raw Data'!$D:$D,"&lt;&gt;*ithdr*",'Raw Data'!$D:$D,"&lt;&gt;*ancel*")</f>
        <v>0</v>
      </c>
      <c r="AN161" s="73"/>
      <c r="AO161" s="73"/>
      <c r="AP161" s="77"/>
      <c r="AQ161" s="113">
        <f>SUMIFS('Raw Data'!$T:$T, 'Raw Data'!$AN:$AN,"&lt;=" &amp;DATE(LEFT($AV$3, 4), MONTH("1 " &amp; AQ$6 &amp; " " &amp; LEFT($AV$3, 4)) + 1, 0 ), 'Raw Data'!$AN:$AN,"&gt;" &amp;DATE(LEFT($AV$3, 4), MONTH("1 " &amp; AQ$6 &amp; " " &amp; LEFT($AV$3, 4)), 0 ), 'Raw Data'!$J:$J, $A156, 'Raw Data'!$H:$H, "Ear*", 'Raw Data'!$O:$O,""&amp;'Raw Data'!$B$1,'Raw Data'!$D:$D,"&lt;&gt;*ithdr*",'Raw Data'!$D:$D,"&lt;&gt;*ancel*",'Raw Data'!$P:$P,"--")
+
SUMIFS('Raw Data'!$T:$T, 'Raw Data'!$AN:$AN,"&lt;=" &amp;DATE(LEFT($AV$3, 4), MONTH("1 " &amp; AQ$6 &amp; " " &amp; LEFT($AV$3, 4)) + 1, 0 ), 'Raw Data'!$AN:$AN,"&gt;" &amp;DATE(LEFT($AV$3, 4), MONTH("1 " &amp; AQ$6 &amp; " " &amp; LEFT($AV$3, 4)), 0 ), 'Raw Data'!$J:$J, $A156, 'Raw Data'!$H:$H, "Ear*", 'Raw Data'!$P:$P,""&amp;'Raw Data'!$B$1,'Raw Data'!$D:$D,"&lt;&gt;*ithdr*",'Raw Data'!$D:$D,"&lt;&gt;*ancel*")</f>
        <v>0</v>
      </c>
      <c r="AR161" s="73"/>
      <c r="AS161" s="73"/>
      <c r="AT161" s="77"/>
      <c r="AU161" s="113">
        <f>SUMIFS('Raw Data'!$T:$T, 'Raw Data'!$AN:$AN,"&lt;=" &amp;DATE(MID($AV$3, 15, 4), MONTH("1 " &amp; AU$6 &amp; " " &amp; MID($AV$3, 15, 4)) + 1, 0 ), 'Raw Data'!$AN:$AN,"&gt;" &amp;DATE(MID($AV$3, 15, 4), MONTH("1 " &amp; AU$6 &amp; " " &amp; MID($AV$3, 15, 4)), 0 ), 'Raw Data'!$J:$J, $A156, 'Raw Data'!$H:$H, "Ear*", 'Raw Data'!$O:$O,""&amp;'Raw Data'!$B$1,'Raw Data'!$D:$D,"&lt;&gt;*ithdr*",'Raw Data'!$D:$D,"&lt;&gt;*ancel*",'Raw Data'!$P:$P,"--")
+
SUMIFS('Raw Data'!$T:$T, 'Raw Data'!$AN:$AN,"&lt;=" &amp;DATE(MID($AV$3, 15, 4), MONTH("1 " &amp; AU$6 &amp; " " &amp; MID($AV$3, 15, 4)) + 1, 0 ), 'Raw Data'!$AN:$AN,"&gt;" &amp;DATE(MID($AV$3, 15, 4), MONTH("1 " &amp; AU$6 &amp; " " &amp; MID($AV$3, 15, 4)), 0 ), 'Raw Data'!$J:$J, $A156, 'Raw Data'!$H:$H, "Ear*", 'Raw Data'!$P:$P,""&amp;'Raw Data'!$B$1,'Raw Data'!$D:$D,"&lt;&gt;*ithdr*",'Raw Data'!$D:$D,"&lt;&gt;*ancel*")</f>
        <v>0</v>
      </c>
      <c r="AV161" s="73"/>
      <c r="AW161" s="73"/>
      <c r="AX161" s="77"/>
      <c r="AY161" s="113">
        <f>SUMIFS('Raw Data'!$T:$T, 'Raw Data'!$AN:$AN,"&lt;=" &amp;DATE(MID($AV$3, 15, 4), MONTH("1 " &amp; AY$6 &amp; " " &amp; MID($AV$3, 15, 4)) + 1, 0 ), 'Raw Data'!$AN:$AN,"&gt;" &amp;DATE(MID($AV$3, 15, 4), MONTH("1 " &amp; AY$6 &amp; " " &amp; MID($AV$3, 15, 4)), 0 ), 'Raw Data'!$J:$J, $A156, 'Raw Data'!$H:$H, "Ear*", 'Raw Data'!$O:$O,""&amp;'Raw Data'!$B$1,'Raw Data'!$D:$D,"&lt;&gt;*ithdr*",'Raw Data'!$D:$D,"&lt;&gt;*ancel*",'Raw Data'!$P:$P,"--")
+
SUMIFS('Raw Data'!$T:$T, 'Raw Data'!$AN:$AN,"&lt;=" &amp;DATE(MID($AV$3, 15, 4), MONTH("1 " &amp; AY$6 &amp; " " &amp; MID($AV$3, 15, 4)) + 1, 0 ), 'Raw Data'!$AN:$AN,"&gt;" &amp;DATE(MID($AV$3, 15, 4), MONTH("1 " &amp; AY$6 &amp; " " &amp; MID($AV$3, 15, 4)), 0 ), 'Raw Data'!$J:$J, $A156, 'Raw Data'!$H:$H, "Ear*", 'Raw Data'!$P:$P,""&amp;'Raw Data'!$B$1,'Raw Data'!$D:$D,"&lt;&gt;*ithdr*",'Raw Data'!$D:$D,"&lt;&gt;*ancel*")</f>
        <v>0</v>
      </c>
      <c r="AZ161" s="73"/>
      <c r="BA161" s="73"/>
      <c r="BB161" s="77"/>
      <c r="BC161" s="113">
        <f>SUMIFS('Raw Data'!$T:$T, 'Raw Data'!$AN:$AN,"&lt;=" &amp;DATE(MID($AV$3, 15, 4), MONTH("1 " &amp; BC$6 &amp; " " &amp; MID($AV$3, 15, 4)) + 1, 0 ), 'Raw Data'!$AN:$AN,"&gt;" &amp;DATE(MID($AV$3, 15, 4), MONTH("1 " &amp; BC$6 &amp; " " &amp; MID($AV$3, 15, 4)), 0 ), 'Raw Data'!$J:$J, $A156, 'Raw Data'!$H:$H, "Ear*", 'Raw Data'!$O:$O,""&amp;'Raw Data'!$B$1,'Raw Data'!$D:$D,"&lt;&gt;*ithdr*",'Raw Data'!$D:$D,"&lt;&gt;*ancel*",'Raw Data'!$P:$P,"--")
+
SUMIFS('Raw Data'!$T:$T, 'Raw Data'!$AN:$AN,"&lt;=" &amp;DATE(MID($AV$3, 15, 4), MONTH("1 " &amp; BC$6 &amp; " " &amp; MID($AV$3, 15, 4)) + 1, 0 ), 'Raw Data'!$AN:$AN,"&gt;" &amp;DATE(MID($AV$3, 15, 4), MONTH("1 " &amp; BC$6 &amp; " " &amp; MID($AV$3, 15, 4)), 0 ), 'Raw Data'!$J:$J, $A156, 'Raw Data'!$H:$H, "Ear*", 'Raw Data'!$P:$P,""&amp;'Raw Data'!$B$1,'Raw Data'!$D:$D,"&lt;&gt;*ithdr*",'Raw Data'!$D:$D,"&lt;&gt;*ancel*")</f>
        <v>0</v>
      </c>
      <c r="BD161" s="73"/>
      <c r="BE161" s="73"/>
      <c r="BF161" s="77"/>
    </row>
    <row r="162" ht="12.75" customHeight="1">
      <c r="A162" s="114" t="s">
        <v>203</v>
      </c>
      <c r="B162" s="73"/>
      <c r="C162" s="73"/>
      <c r="D162" s="73"/>
      <c r="E162" s="73"/>
      <c r="F162" s="73"/>
      <c r="G162" s="73"/>
      <c r="H162" s="73"/>
      <c r="I162" s="73"/>
      <c r="J162" s="77"/>
      <c r="K162" s="113">
        <f>SUMIFS('Raw Data'!$T:$T, 'Raw Data'!$AN:$AN,"&lt;=" &amp;DATE(LEFT($AV$3, 4), MONTH("1 " &amp; K$6 &amp; " " &amp; LEFT($AV$3, 4)) + 1, 0 ), 'Raw Data'!$AN:$AN,"&gt;" &amp;DATE(LEFT($AV$3, 4), MONTH("1 " &amp; K$6 &amp; " " &amp; LEFT($AV$3, 4)), 0 ), 'Raw Data'!$J:$J, $A156, 'Raw Data'!$H:$H, "Non*", 'Raw Data'!$O:$O,""&amp;'Raw Data'!$B$1,'Raw Data'!$D:$D,"&lt;&gt;*ithdr*",'Raw Data'!$D:$D,"&lt;&gt;*ancel*",'Raw Data'!$P:$P,"--")
+
SUMIFS('Raw Data'!$T:$T, 'Raw Data'!$AN:$AN,"&lt;=" &amp;DATE(LEFT($AV$3, 4), MONTH("1 " &amp; K$6 &amp; " " &amp; LEFT($AV$3, 4)) + 1, 0 ), 'Raw Data'!$AN:$AN,"&gt;" &amp;DATE(LEFT($AV$3, 4), MONTH("1 " &amp; K$6 &amp; " " &amp; LEFT($AV$3, 4)), 0 ), 'Raw Data'!$J:$J, $A156, 'Raw Data'!$H:$H, "Non*", 'Raw Data'!$P:$P,""&amp;'Raw Data'!$B$1,'Raw Data'!$D:$D,"&lt;&gt;*ithdr*",'Raw Data'!$D:$D,"&lt;&gt;*ancel*")</f>
        <v>0</v>
      </c>
      <c r="L162" s="73"/>
      <c r="M162" s="73"/>
      <c r="N162" s="77"/>
      <c r="O162" s="113">
        <f>SUMIFS('Raw Data'!$T:$T, 'Raw Data'!$AN:$AN,"&lt;=" &amp;DATE(LEFT($AV$3, 4), MONTH("1 " &amp; O$6 &amp; " " &amp; LEFT($AV$3, 4)) + 1, 0 ), 'Raw Data'!$AN:$AN,"&gt;" &amp;DATE(LEFT($AV$3, 4), MONTH("1 " &amp; O$6 &amp; " " &amp; LEFT($AV$3, 4)), 0 ), 'Raw Data'!$J:$J, $A156, 'Raw Data'!$H:$H, "Non*", 'Raw Data'!$O:$O,""&amp;'Raw Data'!$B$1,'Raw Data'!$D:$D,"&lt;&gt;*ithdr*",'Raw Data'!$D:$D,"&lt;&gt;*ancel*",'Raw Data'!$P:$P,"--")
+
SUMIFS('Raw Data'!$T:$T, 'Raw Data'!$AN:$AN,"&lt;=" &amp;DATE(LEFT($AV$3, 4), MONTH("1 " &amp; O$6 &amp; " " &amp; LEFT($AV$3, 4)) + 1, 0 ), 'Raw Data'!$AN:$AN,"&gt;" &amp;DATE(LEFT($AV$3, 4), MONTH("1 " &amp; O$6 &amp; " " &amp; LEFT($AV$3, 4)), 0 ), 'Raw Data'!$J:$J, $A156, 'Raw Data'!$H:$H, "Non*", 'Raw Data'!$P:$P,""&amp;'Raw Data'!$B$1,'Raw Data'!$D:$D,"&lt;&gt;*ithdr*",'Raw Data'!$D:$D,"&lt;&gt;*ancel*")</f>
        <v>0</v>
      </c>
      <c r="P162" s="73"/>
      <c r="Q162" s="73"/>
      <c r="R162" s="77"/>
      <c r="S162" s="113">
        <f>SUMIFS('Raw Data'!$T:$T, 'Raw Data'!$AN:$AN,"&lt;=" &amp;DATE(LEFT($AV$3, 4), MONTH("1 " &amp; S$6 &amp; " " &amp; LEFT($AV$3, 4)) + 1, 0 ), 'Raw Data'!$AN:$AN,"&gt;" &amp;DATE(LEFT($AV$3, 4), MONTH("1 " &amp; S$6 &amp; " " &amp; LEFT($AV$3, 4)), 0 ), 'Raw Data'!$J:$J, $A156, 'Raw Data'!$H:$H, "Non*", 'Raw Data'!$O:$O,""&amp;'Raw Data'!$B$1,'Raw Data'!$D:$D,"&lt;&gt;*ithdr*",'Raw Data'!$D:$D,"&lt;&gt;*ancel*",'Raw Data'!$P:$P,"--")
+
SUMIFS('Raw Data'!$T:$T, 'Raw Data'!$AN:$AN,"&lt;=" &amp;DATE(LEFT($AV$3, 4), MONTH("1 " &amp; S$6 &amp; " " &amp; LEFT($AV$3, 4)) + 1, 0 ), 'Raw Data'!$AN:$AN,"&gt;" &amp;DATE(LEFT($AV$3, 4), MONTH("1 " &amp; S$6 &amp; " " &amp; LEFT($AV$3, 4)), 0 ), 'Raw Data'!$J:$J, $A156, 'Raw Data'!$H:$H, "Non*", 'Raw Data'!$P:$P,""&amp;'Raw Data'!$B$1,'Raw Data'!$D:$D,"&lt;&gt;*ithdr*",'Raw Data'!$D:$D,"&lt;&gt;*ancel*")</f>
        <v>0</v>
      </c>
      <c r="T162" s="73"/>
      <c r="U162" s="73"/>
      <c r="V162" s="77"/>
      <c r="W162" s="113">
        <f>SUMIFS('Raw Data'!$T:$T, 'Raw Data'!$AN:$AN,"&lt;=" &amp;DATE(LEFT($AV$3, 4), MONTH("1 " &amp; W$6 &amp; " " &amp; LEFT($AV$3, 4)) + 1, 0 ), 'Raw Data'!$AN:$AN,"&gt;" &amp;DATE(LEFT($AV$3, 4), MONTH("1 " &amp; W$6 &amp; " " &amp; LEFT($AV$3, 4)), 0 ), 'Raw Data'!$J:$J, $A156, 'Raw Data'!$H:$H, "Non*", 'Raw Data'!$O:$O,""&amp;'Raw Data'!$B$1,'Raw Data'!$D:$D,"&lt;&gt;*ithdr*",'Raw Data'!$D:$D,"&lt;&gt;*ancel*",'Raw Data'!$P:$P,"--")
+
SUMIFS('Raw Data'!$T:$T, 'Raw Data'!$AN:$AN,"&lt;=" &amp;DATE(LEFT($AV$3, 4), MONTH("1 " &amp; W$6 &amp; " " &amp; LEFT($AV$3, 4)) + 1, 0 ), 'Raw Data'!$AN:$AN,"&gt;" &amp;DATE(LEFT($AV$3, 4), MONTH("1 " &amp; W$6 &amp; " " &amp; LEFT($AV$3, 4)), 0 ), 'Raw Data'!$J:$J, $A156, 'Raw Data'!$H:$H, "Non*", 'Raw Data'!$P:$P,""&amp;'Raw Data'!$B$1,'Raw Data'!$D:$D,"&lt;&gt;*ithdr*",'Raw Data'!$D:$D,"&lt;&gt;*ancel*")</f>
        <v>0</v>
      </c>
      <c r="X162" s="73"/>
      <c r="Y162" s="73"/>
      <c r="Z162" s="77"/>
      <c r="AA162" s="113">
        <f>SUMIFS('Raw Data'!$T:$T, 'Raw Data'!$AN:$AN,"&lt;=" &amp;DATE(LEFT($AV$3, 4), MONTH("1 " &amp; AA$6 &amp; " " &amp; LEFT($AV$3, 4)) + 1, 0 ), 'Raw Data'!$AN:$AN,"&gt;" &amp;DATE(LEFT($AV$3, 4), MONTH("1 " &amp; AA$6 &amp; " " &amp; LEFT($AV$3, 4)), 0 ), 'Raw Data'!$J:$J, $A156, 'Raw Data'!$H:$H, "Non*", 'Raw Data'!$O:$O,""&amp;'Raw Data'!$B$1,'Raw Data'!$D:$D,"&lt;&gt;*ithdr*",'Raw Data'!$D:$D,"&lt;&gt;*ancel*",'Raw Data'!$P:$P,"--")
+
SUMIFS('Raw Data'!$T:$T, 'Raw Data'!$AN:$AN,"&lt;=" &amp;DATE(LEFT($AV$3, 4), MONTH("1 " &amp; AA$6 &amp; " " &amp; LEFT($AV$3, 4)) + 1, 0 ), 'Raw Data'!$AN:$AN,"&gt;" &amp;DATE(LEFT($AV$3, 4), MONTH("1 " &amp; AA$6 &amp; " " &amp; LEFT($AV$3, 4)), 0 ), 'Raw Data'!$J:$J, $A156, 'Raw Data'!$H:$H, "Non*", 'Raw Data'!$P:$P,""&amp;'Raw Data'!$B$1,'Raw Data'!$D:$D,"&lt;&gt;*ithdr*",'Raw Data'!$D:$D,"&lt;&gt;*ancel*")</f>
        <v>0</v>
      </c>
      <c r="AB162" s="73"/>
      <c r="AC162" s="73"/>
      <c r="AD162" s="77"/>
      <c r="AE162" s="113">
        <f>SUMIFS('Raw Data'!$T:$T, 'Raw Data'!$AN:$AN,"&lt;=" &amp;DATE(LEFT($AV$3, 4), MONTH("1 " &amp; AE$6 &amp; " " &amp; LEFT($AV$3, 4)) + 1, 0 ), 'Raw Data'!$AN:$AN,"&gt;" &amp;DATE(LEFT($AV$3, 4), MONTH("1 " &amp; AE$6 &amp; " " &amp; LEFT($AV$3, 4)), 0 ), 'Raw Data'!$J:$J, $A156, 'Raw Data'!$H:$H, "Non*", 'Raw Data'!$O:$O,""&amp;'Raw Data'!$B$1,'Raw Data'!$D:$D,"&lt;&gt;*ithdr*",'Raw Data'!$D:$D,"&lt;&gt;*ancel*",'Raw Data'!$P:$P,"--")
+
SUMIFS('Raw Data'!$T:$T, 'Raw Data'!$AN:$AN,"&lt;=" &amp;DATE(LEFT($AV$3, 4), MONTH("1 " &amp; AE$6 &amp; " " &amp; LEFT($AV$3, 4)) + 1, 0 ), 'Raw Data'!$AN:$AN,"&gt;" &amp;DATE(LEFT($AV$3, 4), MONTH("1 " &amp; AE$6 &amp; " " &amp; LEFT($AV$3, 4)), 0 ), 'Raw Data'!$J:$J, $A156, 'Raw Data'!$H:$H, "Non*", 'Raw Data'!$P:$P,""&amp;'Raw Data'!$B$1,'Raw Data'!$D:$D,"&lt;&gt;*ithdr*",'Raw Data'!$D:$D,"&lt;&gt;*ancel*")</f>
        <v>0</v>
      </c>
      <c r="AF162" s="73"/>
      <c r="AG162" s="73"/>
      <c r="AH162" s="77"/>
      <c r="AI162" s="113">
        <f>SUMIFS('Raw Data'!$T:$T, 'Raw Data'!$AN:$AN,"&lt;=" &amp;DATE(LEFT($AV$3, 4), MONTH("1 " &amp; AI$6 &amp; " " &amp; LEFT($AV$3, 4)) + 1, 0 ), 'Raw Data'!$AN:$AN,"&gt;" &amp;DATE(LEFT($AV$3, 4), MONTH("1 " &amp; AI$6 &amp; " " &amp; LEFT($AV$3, 4)), 0 ), 'Raw Data'!$J:$J, $A156, 'Raw Data'!$H:$H, "Non*", 'Raw Data'!$O:$O,""&amp;'Raw Data'!$B$1,'Raw Data'!$D:$D,"&lt;&gt;*ithdr*",'Raw Data'!$D:$D,"&lt;&gt;*ancel*",'Raw Data'!$P:$P,"--")
+
SUMIFS('Raw Data'!$T:$T, 'Raw Data'!$AN:$AN,"&lt;=" &amp;DATE(LEFT($AV$3, 4), MONTH("1 " &amp; AI$6 &amp; " " &amp; LEFT($AV$3, 4)) + 1, 0 ), 'Raw Data'!$AN:$AN,"&gt;" &amp;DATE(LEFT($AV$3, 4), MONTH("1 " &amp; AI$6 &amp; " " &amp; LEFT($AV$3, 4)), 0 ), 'Raw Data'!$J:$J, $A156, 'Raw Data'!$H:$H, "Non*", 'Raw Data'!$P:$P,""&amp;'Raw Data'!$B$1,'Raw Data'!$D:$D,"&lt;&gt;*ithdr*",'Raw Data'!$D:$D,"&lt;&gt;*ancel*")</f>
        <v>0</v>
      </c>
      <c r="AJ162" s="73"/>
      <c r="AK162" s="73"/>
      <c r="AL162" s="77"/>
      <c r="AM162" s="113">
        <f>SUMIFS('Raw Data'!$T:$T, 'Raw Data'!$AN:$AN,"&lt;=" &amp;DATE(LEFT($AV$3, 4), MONTH("1 " &amp; AM$6 &amp; " " &amp; LEFT($AV$3, 4)) + 1, 0 ), 'Raw Data'!$AN:$AN,"&gt;" &amp;DATE(LEFT($AV$3, 4), MONTH("1 " &amp; AM$6 &amp; " " &amp; LEFT($AV$3, 4)), 0 ), 'Raw Data'!$J:$J, $A156, 'Raw Data'!$H:$H, "Non*", 'Raw Data'!$O:$O,""&amp;'Raw Data'!$B$1,'Raw Data'!$D:$D,"&lt;&gt;*ithdr*",'Raw Data'!$D:$D,"&lt;&gt;*ancel*",'Raw Data'!$P:$P,"--")
+
SUMIFS('Raw Data'!$T:$T, 'Raw Data'!$AN:$AN,"&lt;=" &amp;DATE(LEFT($AV$3, 4), MONTH("1 " &amp; AM$6 &amp; " " &amp; LEFT($AV$3, 4)) + 1, 0 ), 'Raw Data'!$AN:$AN,"&gt;" &amp;DATE(LEFT($AV$3, 4), MONTH("1 " &amp; AM$6 &amp; " " &amp; LEFT($AV$3, 4)), 0 ), 'Raw Data'!$J:$J, $A156, 'Raw Data'!$H:$H, "Non*", 'Raw Data'!$P:$P,""&amp;'Raw Data'!$B$1,'Raw Data'!$D:$D,"&lt;&gt;*ithdr*",'Raw Data'!$D:$D,"&lt;&gt;*ancel*")</f>
        <v>0</v>
      </c>
      <c r="AN162" s="73"/>
      <c r="AO162" s="73"/>
      <c r="AP162" s="77"/>
      <c r="AQ162" s="113">
        <f>SUMIFS('Raw Data'!$T:$T, 'Raw Data'!$AN:$AN,"&lt;=" &amp;DATE(LEFT($AV$3, 4), MONTH("1 " &amp; AQ$6 &amp; " " &amp; LEFT($AV$3, 4)) + 1, 0 ), 'Raw Data'!$AN:$AN,"&gt;" &amp;DATE(LEFT($AV$3, 4), MONTH("1 " &amp; AQ$6 &amp; " " &amp; LEFT($AV$3, 4)), 0 ), 'Raw Data'!$J:$J, $A156, 'Raw Data'!$H:$H, "Non*", 'Raw Data'!$O:$O,""&amp;'Raw Data'!$B$1,'Raw Data'!$D:$D,"&lt;&gt;*ithdr*",'Raw Data'!$D:$D,"&lt;&gt;*ancel*",'Raw Data'!$P:$P,"--")
+
SUMIFS('Raw Data'!$T:$T, 'Raw Data'!$AN:$AN,"&lt;=" &amp;DATE(LEFT($AV$3, 4), MONTH("1 " &amp; AQ$6 &amp; " " &amp; LEFT($AV$3, 4)) + 1, 0 ), 'Raw Data'!$AN:$AN,"&gt;" &amp;DATE(LEFT($AV$3, 4), MONTH("1 " &amp; AQ$6 &amp; " " &amp; LEFT($AV$3, 4)), 0 ), 'Raw Data'!$J:$J, $A156, 'Raw Data'!$H:$H, "Non*", 'Raw Data'!$P:$P,""&amp;'Raw Data'!$B$1,'Raw Data'!$D:$D,"&lt;&gt;*ithdr*",'Raw Data'!$D:$D,"&lt;&gt;*ancel*")</f>
        <v>0</v>
      </c>
      <c r="AR162" s="73"/>
      <c r="AS162" s="73"/>
      <c r="AT162" s="77"/>
      <c r="AU162" s="113">
        <f>SUMIFS('Raw Data'!$T:$T, 'Raw Data'!$AN:$AN,"&lt;=" &amp;DATE(MID($AV$3, 15, 4), MONTH("1 " &amp; AU$6 &amp; " " &amp; MID($AV$3, 15, 4)) + 1, 0 ), 'Raw Data'!$AN:$AN,"&gt;" &amp;DATE(MID($AV$3, 15, 4), MONTH("1 " &amp; AU$6 &amp; " " &amp; MID($AV$3, 15, 4)), 0 ), 'Raw Data'!$J:$J, $A156, 'Raw Data'!$H:$H, "Non*", 'Raw Data'!$O:$O,""&amp;'Raw Data'!$B$1,'Raw Data'!$D:$D,"&lt;&gt;*ithdr*",'Raw Data'!$D:$D,"&lt;&gt;*ancel*",'Raw Data'!$P:$P,"--")
+
SUMIFS('Raw Data'!$T:$T, 'Raw Data'!$AN:$AN,"&lt;=" &amp;DATE(MID($AV$3, 15, 4), MONTH("1 " &amp; AU$6 &amp; " " &amp; MID($AV$3, 15, 4)) + 1, 0 ), 'Raw Data'!$AN:$AN,"&gt;" &amp;DATE(MID($AV$3, 15, 4), MONTH("1 " &amp; AU$6 &amp; " " &amp; MID($AV$3, 15, 4)), 0 ), 'Raw Data'!$J:$J, $A156, 'Raw Data'!$H:$H, "Non*", 'Raw Data'!$P:$P,""&amp;'Raw Data'!$B$1,'Raw Data'!$D:$D,"&lt;&gt;*ithdr*",'Raw Data'!$D:$D,"&lt;&gt;*ancel*")</f>
        <v>0</v>
      </c>
      <c r="AV162" s="73"/>
      <c r="AW162" s="73"/>
      <c r="AX162" s="77"/>
      <c r="AY162" s="113">
        <f>SUMIFS('Raw Data'!$T:$T, 'Raw Data'!$AN:$AN,"&lt;=" &amp;DATE(MID($AV$3, 15, 4), MONTH("1 " &amp; AY$6 &amp; " " &amp; MID($AV$3, 15, 4)) + 1, 0 ), 'Raw Data'!$AN:$AN,"&gt;" &amp;DATE(MID($AV$3, 15, 4), MONTH("1 " &amp; AY$6 &amp; " " &amp; MID($AV$3, 15, 4)), 0 ), 'Raw Data'!$J:$J, $A156, 'Raw Data'!$H:$H, "Non*", 'Raw Data'!$O:$O,""&amp;'Raw Data'!$B$1,'Raw Data'!$D:$D,"&lt;&gt;*ithdr*",'Raw Data'!$D:$D,"&lt;&gt;*ancel*",'Raw Data'!$P:$P,"--")
+
SUMIFS('Raw Data'!$T:$T, 'Raw Data'!$AN:$AN,"&lt;=" &amp;DATE(MID($AV$3, 15, 4), MONTH("1 " &amp; AY$6 &amp; " " &amp; MID($AV$3, 15, 4)) + 1, 0 ), 'Raw Data'!$AN:$AN,"&gt;" &amp;DATE(MID($AV$3, 15, 4), MONTH("1 " &amp; AY$6 &amp; " " &amp; MID($AV$3, 15, 4)), 0 ), 'Raw Data'!$J:$J, $A156, 'Raw Data'!$H:$H, "Non*", 'Raw Data'!$P:$P,""&amp;'Raw Data'!$B$1,'Raw Data'!$D:$D,"&lt;&gt;*ithdr*",'Raw Data'!$D:$D,"&lt;&gt;*ancel*")</f>
        <v>0</v>
      </c>
      <c r="AZ162" s="73"/>
      <c r="BA162" s="73"/>
      <c r="BB162" s="77"/>
      <c r="BC162" s="113">
        <f>SUMIFS('Raw Data'!$T:$T, 'Raw Data'!$AN:$AN,"&lt;=" &amp;DATE(MID($AV$3, 15, 4), MONTH("1 " &amp; BC$6 &amp; " " &amp; MID($AV$3, 15, 4)) + 1, 0 ), 'Raw Data'!$AN:$AN,"&gt;" &amp;DATE(MID($AV$3, 15, 4), MONTH("1 " &amp; BC$6 &amp; " " &amp; MID($AV$3, 15, 4)), 0 ), 'Raw Data'!$J:$J, $A156, 'Raw Data'!$H:$H, "Non*", 'Raw Data'!$O:$O,""&amp;'Raw Data'!$B$1,'Raw Data'!$D:$D,"&lt;&gt;*ithdr*",'Raw Data'!$D:$D,"&lt;&gt;*ancel*",'Raw Data'!$P:$P,"--")
+
SUMIFS('Raw Data'!$T:$T, 'Raw Data'!$AN:$AN,"&lt;=" &amp;DATE(MID($AV$3, 15, 4), MONTH("1 " &amp; BC$6 &amp; " " &amp; MID($AV$3, 15, 4)) + 1, 0 ), 'Raw Data'!$AN:$AN,"&gt;" &amp;DATE(MID($AV$3, 15, 4), MONTH("1 " &amp; BC$6 &amp; " " &amp; MID($AV$3, 15, 4)), 0 ), 'Raw Data'!$J:$J, $A156, 'Raw Data'!$H:$H, "Non*", 'Raw Data'!$P:$P,""&amp;'Raw Data'!$B$1,'Raw Data'!$D:$D,"&lt;&gt;*ithdr*",'Raw Data'!$D:$D,"&lt;&gt;*ancel*")</f>
        <v>0</v>
      </c>
      <c r="BD162" s="73"/>
      <c r="BE162" s="73"/>
      <c r="BF162" s="77"/>
    </row>
    <row r="163" ht="12.75" customHeight="1">
      <c r="A163" s="75" t="s">
        <v>162</v>
      </c>
      <c r="B163" s="73"/>
      <c r="C163" s="73"/>
      <c r="D163" s="73"/>
      <c r="E163" s="73"/>
      <c r="F163" s="73"/>
      <c r="G163" s="73"/>
      <c r="H163" s="73"/>
      <c r="I163" s="73"/>
      <c r="J163" s="77"/>
      <c r="K163" s="113">
        <f>SUMIFS('Raw Data'!$W:$W, 'Raw Data'!$AN:$AN,"&lt;=" &amp;DATE(LEFT($AV$3, 4), MONTH("1 " &amp; K$6 &amp; " " &amp; LEFT($AV$3, 4)) + 1, 0 ), 'Raw Data'!$AN:$AN,"&gt;" &amp;DATE(LEFT($AV$3, 4), MONTH("1 " &amp; K$6 &amp; " " &amp; LEFT($AV$3, 4)), 0 ), 'Raw Data'!$J:$J, $A156, 'Raw Data'!$O:$O,""&amp;'Raw Data'!$B$1,'Raw Data'!$D:$D,"&lt;&gt;*ithdr*",'Raw Data'!$D:$D,"&lt;&gt;*ancel*",'Raw Data'!$P:$P,"--")
+
SUMIFS('Raw Data'!$W:$W, 'Raw Data'!$AN:$AN,"&lt;=" &amp;DATE(LEFT($AV$3, 4), MONTH("1 " &amp; K$6 &amp; " " &amp; LEFT($AV$3, 4)) + 1, 0 ), 'Raw Data'!$AN:$AN,"&gt;" &amp;DATE(LEFT($AV$3, 4), MONTH("1 " &amp; K$6 &amp; " " &amp; LEFT($AV$3, 4)), 0 ), 'Raw Data'!$J:$J, $A156, 'Raw Data'!$P:$P,""&amp;'Raw Data'!$B$1,'Raw Data'!$D:$D,"&lt;&gt;*ithdr*",'Raw Data'!$D:$D,"&lt;&gt;*ancel*")</f>
        <v>0</v>
      </c>
      <c r="L163" s="73"/>
      <c r="M163" s="73"/>
      <c r="N163" s="77"/>
      <c r="O163" s="113">
        <f>SUMIFS('Raw Data'!$W:$W, 'Raw Data'!$AN:$AN,"&lt;=" &amp;DATE(LEFT($AV$3, 4), MONTH("1 " &amp; O$6 &amp; " " &amp; LEFT($AV$3, 4)) + 1, 0 ), 'Raw Data'!$AN:$AN,"&gt;" &amp;DATE(LEFT($AV$3, 4), MONTH("1 " &amp; O$6 &amp; " " &amp; LEFT($AV$3, 4)), 0 ), 'Raw Data'!$J:$J, $A156, 'Raw Data'!$O:$O,""&amp;'Raw Data'!$B$1,'Raw Data'!$D:$D,"&lt;&gt;*ithdr*",'Raw Data'!$D:$D,"&lt;&gt;*ancel*",'Raw Data'!$P:$P,"--")
+
SUMIFS('Raw Data'!$W:$W, 'Raw Data'!$AN:$AN,"&lt;=" &amp;DATE(LEFT($AV$3, 4), MONTH("1 " &amp; O$6 &amp; " " &amp; LEFT($AV$3, 4)) + 1, 0 ), 'Raw Data'!$AN:$AN,"&gt;" &amp;DATE(LEFT($AV$3, 4), MONTH("1 " &amp; O$6 &amp; " " &amp; LEFT($AV$3, 4)), 0 ), 'Raw Data'!$J:$J, $A156, 'Raw Data'!$P:$P,""&amp;'Raw Data'!$B$1,'Raw Data'!$D:$D,"&lt;&gt;*ithdr*",'Raw Data'!$D:$D,"&lt;&gt;*ancel*")</f>
        <v>0</v>
      </c>
      <c r="P163" s="73"/>
      <c r="Q163" s="73"/>
      <c r="R163" s="77"/>
      <c r="S163" s="113">
        <f>SUMIFS('Raw Data'!$W:$W, 'Raw Data'!$AN:$AN,"&lt;=" &amp;DATE(LEFT($AV$3, 4), MONTH("1 " &amp; S$6 &amp; " " &amp; LEFT($AV$3, 4)) + 1, 0 ), 'Raw Data'!$AN:$AN,"&gt;" &amp;DATE(LEFT($AV$3, 4), MONTH("1 " &amp; S$6 &amp; " " &amp; LEFT($AV$3, 4)), 0 ), 'Raw Data'!$J:$J, $A156, 'Raw Data'!$O:$O,""&amp;'Raw Data'!$B$1,'Raw Data'!$D:$D,"&lt;&gt;*ithdr*",'Raw Data'!$D:$D,"&lt;&gt;*ancel*",'Raw Data'!$P:$P,"--")
+
SUMIFS('Raw Data'!$W:$W, 'Raw Data'!$AN:$AN,"&lt;=" &amp;DATE(LEFT($AV$3, 4), MONTH("1 " &amp; S$6 &amp; " " &amp; LEFT($AV$3, 4)) + 1, 0 ), 'Raw Data'!$AN:$AN,"&gt;" &amp;DATE(LEFT($AV$3, 4), MONTH("1 " &amp; S$6 &amp; " " &amp; LEFT($AV$3, 4)), 0 ), 'Raw Data'!$J:$J, $A156, 'Raw Data'!$P:$P,""&amp;'Raw Data'!$B$1,'Raw Data'!$D:$D,"&lt;&gt;*ithdr*",'Raw Data'!$D:$D,"&lt;&gt;*ancel*")</f>
        <v>0</v>
      </c>
      <c r="T163" s="73"/>
      <c r="U163" s="73"/>
      <c r="V163" s="77"/>
      <c r="W163" s="113">
        <f>SUMIFS('Raw Data'!$W:$W, 'Raw Data'!$AN:$AN,"&lt;=" &amp;DATE(LEFT($AV$3, 4), MONTH("1 " &amp; W$6 &amp; " " &amp; LEFT($AV$3, 4)) + 1, 0 ), 'Raw Data'!$AN:$AN,"&gt;" &amp;DATE(LEFT($AV$3, 4), MONTH("1 " &amp; W$6 &amp; " " &amp; LEFT($AV$3, 4)), 0 ), 'Raw Data'!$J:$J, $A156, 'Raw Data'!$O:$O,""&amp;'Raw Data'!$B$1,'Raw Data'!$D:$D,"&lt;&gt;*ithdr*",'Raw Data'!$D:$D,"&lt;&gt;*ancel*",'Raw Data'!$P:$P,"--")
+
SUMIFS('Raw Data'!$W:$W, 'Raw Data'!$AN:$AN,"&lt;=" &amp;DATE(LEFT($AV$3, 4), MONTH("1 " &amp; W$6 &amp; " " &amp; LEFT($AV$3, 4)) + 1, 0 ), 'Raw Data'!$AN:$AN,"&gt;" &amp;DATE(LEFT($AV$3, 4), MONTH("1 " &amp; W$6 &amp; " " &amp; LEFT($AV$3, 4)), 0 ), 'Raw Data'!$J:$J, $A156, 'Raw Data'!$P:$P,""&amp;'Raw Data'!$B$1,'Raw Data'!$D:$D,"&lt;&gt;*ithdr*",'Raw Data'!$D:$D,"&lt;&gt;*ancel*")</f>
        <v>0</v>
      </c>
      <c r="X163" s="73"/>
      <c r="Y163" s="73"/>
      <c r="Z163" s="77"/>
      <c r="AA163" s="113">
        <f>SUMIFS('Raw Data'!$W:$W, 'Raw Data'!$AN:$AN,"&lt;=" &amp;DATE(LEFT($AV$3, 4), MONTH("1 " &amp; AA$6 &amp; " " &amp; LEFT($AV$3, 4)) + 1, 0 ), 'Raw Data'!$AN:$AN,"&gt;" &amp;DATE(LEFT($AV$3, 4), MONTH("1 " &amp; AA$6 &amp; " " &amp; LEFT($AV$3, 4)), 0 ), 'Raw Data'!$J:$J, $A156, 'Raw Data'!$O:$O,""&amp;'Raw Data'!$B$1,'Raw Data'!$D:$D,"&lt;&gt;*ithdr*",'Raw Data'!$D:$D,"&lt;&gt;*ancel*",'Raw Data'!$P:$P,"--")
+
SUMIFS('Raw Data'!$W:$W, 'Raw Data'!$AN:$AN,"&lt;=" &amp;DATE(LEFT($AV$3, 4), MONTH("1 " &amp; AA$6 &amp; " " &amp; LEFT($AV$3, 4)) + 1, 0 ), 'Raw Data'!$AN:$AN,"&gt;" &amp;DATE(LEFT($AV$3, 4), MONTH("1 " &amp; AA$6 &amp; " " &amp; LEFT($AV$3, 4)), 0 ), 'Raw Data'!$J:$J, $A156, 'Raw Data'!$P:$P,""&amp;'Raw Data'!$B$1,'Raw Data'!$D:$D,"&lt;&gt;*ithdr*",'Raw Data'!$D:$D,"&lt;&gt;*ancel*")</f>
        <v>0</v>
      </c>
      <c r="AB163" s="73"/>
      <c r="AC163" s="73"/>
      <c r="AD163" s="77"/>
      <c r="AE163" s="113">
        <f>SUMIFS('Raw Data'!$W:$W, 'Raw Data'!$AN:$AN,"&lt;=" &amp;DATE(LEFT($AV$3, 4), MONTH("1 " &amp; AE$6 &amp; " " &amp; LEFT($AV$3, 4)) + 1, 0 ), 'Raw Data'!$AN:$AN,"&gt;" &amp;DATE(LEFT($AV$3, 4), MONTH("1 " &amp; AE$6 &amp; " " &amp; LEFT($AV$3, 4)), 0 ), 'Raw Data'!$J:$J, $A156, 'Raw Data'!$O:$O,""&amp;'Raw Data'!$B$1,'Raw Data'!$D:$D,"&lt;&gt;*ithdr*",'Raw Data'!$D:$D,"&lt;&gt;*ancel*",'Raw Data'!$P:$P,"--")
+
SUMIFS('Raw Data'!$W:$W, 'Raw Data'!$AN:$AN,"&lt;=" &amp;DATE(LEFT($AV$3, 4), MONTH("1 " &amp; AE$6 &amp; " " &amp; LEFT($AV$3, 4)) + 1, 0 ), 'Raw Data'!$AN:$AN,"&gt;" &amp;DATE(LEFT($AV$3, 4), MONTH("1 " &amp; AE$6 &amp; " " &amp; LEFT($AV$3, 4)), 0 ), 'Raw Data'!$J:$J, $A156, 'Raw Data'!$P:$P,""&amp;'Raw Data'!$B$1,'Raw Data'!$D:$D,"&lt;&gt;*ithdr*",'Raw Data'!$D:$D,"&lt;&gt;*ancel*")</f>
        <v>0</v>
      </c>
      <c r="AF163" s="73"/>
      <c r="AG163" s="73"/>
      <c r="AH163" s="77"/>
      <c r="AI163" s="113">
        <f>SUMIFS('Raw Data'!$W:$W, 'Raw Data'!$AN:$AN,"&lt;=" &amp;DATE(LEFT($AV$3, 4), MONTH("1 " &amp; AI$6 &amp; " " &amp; LEFT($AV$3, 4)) + 1, 0 ), 'Raw Data'!$AN:$AN,"&gt;" &amp;DATE(LEFT($AV$3, 4), MONTH("1 " &amp; AI$6 &amp; " " &amp; LEFT($AV$3, 4)), 0 ), 'Raw Data'!$J:$J, $A156, 'Raw Data'!$O:$O,""&amp;'Raw Data'!$B$1,'Raw Data'!$D:$D,"&lt;&gt;*ithdr*",'Raw Data'!$D:$D,"&lt;&gt;*ancel*",'Raw Data'!$P:$P,"--")
+
SUMIFS('Raw Data'!$W:$W, 'Raw Data'!$AN:$AN,"&lt;=" &amp;DATE(LEFT($AV$3, 4), MONTH("1 " &amp; AI$6 &amp; " " &amp; LEFT($AV$3, 4)) + 1, 0 ), 'Raw Data'!$AN:$AN,"&gt;" &amp;DATE(LEFT($AV$3, 4), MONTH("1 " &amp; AI$6 &amp; " " &amp; LEFT($AV$3, 4)), 0 ), 'Raw Data'!$J:$J, $A156, 'Raw Data'!$P:$P,""&amp;'Raw Data'!$B$1,'Raw Data'!$D:$D,"&lt;&gt;*ithdr*",'Raw Data'!$D:$D,"&lt;&gt;*ancel*")</f>
        <v>0</v>
      </c>
      <c r="AJ163" s="73"/>
      <c r="AK163" s="73"/>
      <c r="AL163" s="77"/>
      <c r="AM163" s="113">
        <f>SUMIFS('Raw Data'!$W:$W, 'Raw Data'!$AN:$AN,"&lt;=" &amp;DATE(LEFT($AV$3, 4), MONTH("1 " &amp; AM$6 &amp; " " &amp; LEFT($AV$3, 4)) + 1, 0 ), 'Raw Data'!$AN:$AN,"&gt;" &amp;DATE(LEFT($AV$3, 4), MONTH("1 " &amp; AM$6 &amp; " " &amp; LEFT($AV$3, 4)), 0 ), 'Raw Data'!$J:$J, $A156, 'Raw Data'!$O:$O,""&amp;'Raw Data'!$B$1,'Raw Data'!$D:$D,"&lt;&gt;*ithdr*",'Raw Data'!$D:$D,"&lt;&gt;*ancel*",'Raw Data'!$P:$P,"--")
+
SUMIFS('Raw Data'!$W:$W, 'Raw Data'!$AN:$AN,"&lt;=" &amp;DATE(LEFT($AV$3, 4), MONTH("1 " &amp; AM$6 &amp; " " &amp; LEFT($AV$3, 4)) + 1, 0 ), 'Raw Data'!$AN:$AN,"&gt;" &amp;DATE(LEFT($AV$3, 4), MONTH("1 " &amp; AM$6 &amp; " " &amp; LEFT($AV$3, 4)), 0 ), 'Raw Data'!$J:$J, $A156, 'Raw Data'!$P:$P,""&amp;'Raw Data'!$B$1,'Raw Data'!$D:$D,"&lt;&gt;*ithdr*",'Raw Data'!$D:$D,"&lt;&gt;*ancel*")</f>
        <v>0</v>
      </c>
      <c r="AN163" s="73"/>
      <c r="AO163" s="73"/>
      <c r="AP163" s="77"/>
      <c r="AQ163" s="113">
        <f>SUMIFS('Raw Data'!$W:$W, 'Raw Data'!$AN:$AN,"&lt;=" &amp;DATE(LEFT($AV$3, 4), MONTH("1 " &amp; AQ$6 &amp; " " &amp; LEFT($AV$3, 4)) + 1, 0 ), 'Raw Data'!$AN:$AN,"&gt;" &amp;DATE(LEFT($AV$3, 4), MONTH("1 " &amp; AQ$6 &amp; " " &amp; LEFT($AV$3, 4)), 0 ), 'Raw Data'!$J:$J, $A156, 'Raw Data'!$O:$O,""&amp;'Raw Data'!$B$1,'Raw Data'!$D:$D,"&lt;&gt;*ithdr*",'Raw Data'!$D:$D,"&lt;&gt;*ancel*",'Raw Data'!$P:$P,"--")
+
SUMIFS('Raw Data'!$W:$W, 'Raw Data'!$AN:$AN,"&lt;=" &amp;DATE(LEFT($AV$3, 4), MONTH("1 " &amp; AQ$6 &amp; " " &amp; LEFT($AV$3, 4)) + 1, 0 ), 'Raw Data'!$AN:$AN,"&gt;" &amp;DATE(LEFT($AV$3, 4), MONTH("1 " &amp; AQ$6 &amp; " " &amp; LEFT($AV$3, 4)), 0 ), 'Raw Data'!$J:$J, $A156, 'Raw Data'!$P:$P,""&amp;'Raw Data'!$B$1,'Raw Data'!$D:$D,"&lt;&gt;*ithdr*",'Raw Data'!$D:$D,"&lt;&gt;*ancel*")</f>
        <v>0</v>
      </c>
      <c r="AR163" s="73"/>
      <c r="AS163" s="73"/>
      <c r="AT163" s="77"/>
      <c r="AU163" s="113">
        <f>SUMIFS('Raw Data'!$W:$W, 'Raw Data'!$AN:$AN,"&lt;=" &amp;DATE(MID($AV$3, 15, 4), MONTH("1 " &amp; AU$6 &amp; " " &amp; MID($AV$3, 15, 4)) + 1, 0 ), 'Raw Data'!$AN:$AN,"&gt;" &amp;DATE(MID($AV$3, 15, 4), MONTH("1 " &amp; AU$6 &amp; " " &amp; MID($AV$3, 15, 4)), 0 ), 'Raw Data'!$J:$J, $A156, 'Raw Data'!$O:$O,""&amp;'Raw Data'!$B$1,'Raw Data'!$D:$D,"&lt;&gt;*ithdr*",'Raw Data'!$D:$D,"&lt;&gt;*ancel*",'Raw Data'!$P:$P,"--")
+
SUMIFS('Raw Data'!$W:$W, 'Raw Data'!$AN:$AN,"&lt;=" &amp;DATE(MID($AV$3, 15, 4), MONTH("1 " &amp; AU$6 &amp; " " &amp; MID($AV$3, 15, 4)) + 1, 0 ), 'Raw Data'!$AN:$AN,"&gt;" &amp;DATE(MID($AV$3, 15, 4), MONTH("1 " &amp; AU$6 &amp; " " &amp; MID($AV$3, 15, 4)), 0 ), 'Raw Data'!$J:$J, $A156, 'Raw Data'!$P:$P,""&amp;'Raw Data'!$B$1,'Raw Data'!$D:$D,"&lt;&gt;*ithdr*",'Raw Data'!$D:$D,"&lt;&gt;*ancel*")</f>
        <v>0</v>
      </c>
      <c r="AV163" s="73"/>
      <c r="AW163" s="73"/>
      <c r="AX163" s="77"/>
      <c r="AY163" s="113">
        <f>SUMIFS('Raw Data'!$W:$W, 'Raw Data'!$AN:$AN,"&lt;=" &amp;DATE(MID($AV$3, 15, 4), MONTH("1 " &amp; AY$6 &amp; " " &amp; MID($AV$3, 15, 4)) + 1, 0 ), 'Raw Data'!$AN:$AN,"&gt;" &amp;DATE(MID($AV$3, 15, 4), MONTH("1 " &amp; AY$6 &amp; " " &amp; MID($AV$3, 15, 4)), 0 ), 'Raw Data'!$J:$J, $A156, 'Raw Data'!$O:$O,""&amp;'Raw Data'!$B$1,'Raw Data'!$D:$D,"&lt;&gt;*ithdr*",'Raw Data'!$D:$D,"&lt;&gt;*ancel*",'Raw Data'!$P:$P,"--")
+
SUMIFS('Raw Data'!$W:$W, 'Raw Data'!$AN:$AN,"&lt;=" &amp;DATE(MID($AV$3, 15, 4), MONTH("1 " &amp; AY$6 &amp; " " &amp; MID($AV$3, 15, 4)) + 1, 0 ), 'Raw Data'!$AN:$AN,"&gt;" &amp;DATE(MID($AV$3, 15, 4), MONTH("1 " &amp; AY$6 &amp; " " &amp; MID($AV$3, 15, 4)), 0 ), 'Raw Data'!$J:$J, $A156, 'Raw Data'!$P:$P,""&amp;'Raw Data'!$B$1,'Raw Data'!$D:$D,"&lt;&gt;*ithdr*",'Raw Data'!$D:$D,"&lt;&gt;*ancel*")</f>
        <v>0</v>
      </c>
      <c r="AZ163" s="73"/>
      <c r="BA163" s="73"/>
      <c r="BB163" s="77"/>
      <c r="BC163" s="113">
        <f>SUMIFS('Raw Data'!$W:$W, 'Raw Data'!$AN:$AN,"&lt;=" &amp;DATE(MID($AV$3, 15, 4), MONTH("1 " &amp; BC$6 &amp; " " &amp; MID($AV$3, 15, 4)) + 1, 0 ), 'Raw Data'!$AN:$AN,"&gt;" &amp;DATE(MID($AV$3, 15, 4), MONTH("1 " &amp; BC$6 &amp; " " &amp; MID($AV$3, 15, 4)), 0 ), 'Raw Data'!$J:$J, $A156, 'Raw Data'!$O:$O,""&amp;'Raw Data'!$B$1,'Raw Data'!$D:$D,"&lt;&gt;*ithdr*",'Raw Data'!$D:$D,"&lt;&gt;*ancel*",'Raw Data'!$P:$P,"--")
+
SUMIFS('Raw Data'!$W:$W, 'Raw Data'!$AN:$AN,"&lt;=" &amp;DATE(MID($AV$3, 15, 4), MONTH("1 " &amp; BC$6 &amp; " " &amp; MID($AV$3, 15, 4)) + 1, 0 ), 'Raw Data'!$AN:$AN,"&gt;" &amp;DATE(MID($AV$3, 15, 4), MONTH("1 " &amp; BC$6 &amp; " " &amp; MID($AV$3, 15, 4)), 0 ), 'Raw Data'!$J:$J, $A156, 'Raw Data'!$P:$P,""&amp;'Raw Data'!$B$1,'Raw Data'!$D:$D,"&lt;&gt;*ithdr*",'Raw Data'!$D:$D,"&lt;&gt;*ancel*")</f>
        <v>0</v>
      </c>
      <c r="BD163" s="73"/>
      <c r="BE163" s="73"/>
      <c r="BF163" s="77"/>
    </row>
    <row r="164" ht="12.75" customHeight="1">
      <c r="A164" s="75" t="s">
        <v>204</v>
      </c>
      <c r="B164" s="73"/>
      <c r="C164" s="73"/>
      <c r="D164" s="73"/>
      <c r="E164" s="73"/>
      <c r="F164" s="73"/>
      <c r="G164" s="73"/>
      <c r="H164" s="73"/>
      <c r="I164" s="73"/>
      <c r="J164" s="77"/>
      <c r="K164" s="113">
        <f>SUMIFS('Raw Data'!$U:$U, 'Raw Data'!$AN:$AN,"&lt;=" &amp;DATE(LEFT($AV$3, 4), MONTH("1 " &amp; K$6 &amp; " " &amp; LEFT($AV$3, 4)) + 1, 0 ), 'Raw Data'!$AN:$AN,"&gt;" &amp;DATE(LEFT($AV$3, 4), MONTH("1 " &amp; K$6 &amp; " " &amp; LEFT($AV$3, 4)), 0 ), 'Raw Data'!$J:$J, $A156, 'Raw Data'!$O:$O,""&amp;'Raw Data'!$B$1,'Raw Data'!$D:$D,"&lt;&gt;*ithdr*",'Raw Data'!$D:$D,"&lt;&gt;*ancel*",'Raw Data'!$P:$P,"--")
+
SUMIFS('Raw Data'!$U:$U, 'Raw Data'!$AN:$AN,"&lt;=" &amp;DATE(LEFT($AV$3, 4), MONTH("1 " &amp; K$6 &amp; " " &amp; LEFT($AV$3, 4)) + 1, 0 ), 'Raw Data'!$AN:$AN,"&gt;" &amp;DATE(LEFT($AV$3, 4), MONTH("1 " &amp; K$6 &amp; " " &amp; LEFT($AV$3, 4)), 0 ), 'Raw Data'!$J:$J, $A156, 'Raw Data'!$P:$P,""&amp;'Raw Data'!$B$1,'Raw Data'!$D:$D,"&lt;&gt;*ithdr*",'Raw Data'!$D:$D,"&lt;&gt;*ancel*")</f>
        <v>0</v>
      </c>
      <c r="L164" s="73"/>
      <c r="M164" s="73"/>
      <c r="N164" s="77"/>
      <c r="O164" s="113">
        <f>SUMIFS('Raw Data'!$U:$U, 'Raw Data'!$AN:$AN,"&lt;=" &amp;DATE(LEFT($AV$3, 4), MONTH("1 " &amp; O$6 &amp; " " &amp; LEFT($AV$3, 4)) + 1, 0 ), 'Raw Data'!$AN:$AN,"&gt;" &amp;DATE(LEFT($AV$3, 4), MONTH("1 " &amp; O$6 &amp; " " &amp; LEFT($AV$3, 4)), 0 ), 'Raw Data'!$J:$J, $A156, 'Raw Data'!$O:$O,""&amp;'Raw Data'!$B$1,'Raw Data'!$D:$D,"&lt;&gt;*ithdr*",'Raw Data'!$D:$D,"&lt;&gt;*ancel*",'Raw Data'!$P:$P,"--")
+
SUMIFS('Raw Data'!$U:$U, 'Raw Data'!$AN:$AN,"&lt;=" &amp;DATE(LEFT($AV$3, 4), MONTH("1 " &amp; O$6 &amp; " " &amp; LEFT($AV$3, 4)) + 1, 0 ), 'Raw Data'!$AN:$AN,"&gt;" &amp;DATE(LEFT($AV$3, 4), MONTH("1 " &amp; O$6 &amp; " " &amp; LEFT($AV$3, 4)), 0 ), 'Raw Data'!$J:$J, $A156, 'Raw Data'!$P:$P,""&amp;'Raw Data'!$B$1,'Raw Data'!$D:$D,"&lt;&gt;*ithdr*",'Raw Data'!$D:$D,"&lt;&gt;*ancel*")</f>
        <v>0</v>
      </c>
      <c r="P164" s="73"/>
      <c r="Q164" s="73"/>
      <c r="R164" s="77"/>
      <c r="S164" s="113">
        <f>SUMIFS('Raw Data'!$U:$U, 'Raw Data'!$AN:$AN,"&lt;=" &amp;DATE(LEFT($AV$3, 4), MONTH("1 " &amp; S$6 &amp; " " &amp; LEFT($AV$3, 4)) + 1, 0 ), 'Raw Data'!$AN:$AN,"&gt;" &amp;DATE(LEFT($AV$3, 4), MONTH("1 " &amp; S$6 &amp; " " &amp; LEFT($AV$3, 4)), 0 ), 'Raw Data'!$J:$J, $A156, 'Raw Data'!$O:$O,""&amp;'Raw Data'!$B$1,'Raw Data'!$D:$D,"&lt;&gt;*ithdr*",'Raw Data'!$D:$D,"&lt;&gt;*ancel*",'Raw Data'!$P:$P,"--")
+
SUMIFS('Raw Data'!$U:$U, 'Raw Data'!$AN:$AN,"&lt;=" &amp;DATE(LEFT($AV$3, 4), MONTH("1 " &amp; S$6 &amp; " " &amp; LEFT($AV$3, 4)) + 1, 0 ), 'Raw Data'!$AN:$AN,"&gt;" &amp;DATE(LEFT($AV$3, 4), MONTH("1 " &amp; S$6 &amp; " " &amp; LEFT($AV$3, 4)), 0 ), 'Raw Data'!$J:$J, $A156, 'Raw Data'!$P:$P,""&amp;'Raw Data'!$B$1,'Raw Data'!$D:$D,"&lt;&gt;*ithdr*",'Raw Data'!$D:$D,"&lt;&gt;*ancel*")</f>
        <v>0</v>
      </c>
      <c r="T164" s="73"/>
      <c r="U164" s="73"/>
      <c r="V164" s="77"/>
      <c r="W164" s="113">
        <f>SUMIFS('Raw Data'!$U:$U, 'Raw Data'!$AN:$AN,"&lt;=" &amp;DATE(LEFT($AV$3, 4), MONTH("1 " &amp; W$6 &amp; " " &amp; LEFT($AV$3, 4)) + 1, 0 ), 'Raw Data'!$AN:$AN,"&gt;" &amp;DATE(LEFT($AV$3, 4), MONTH("1 " &amp; W$6 &amp; " " &amp; LEFT($AV$3, 4)), 0 ), 'Raw Data'!$J:$J, $A156, 'Raw Data'!$O:$O,""&amp;'Raw Data'!$B$1,'Raw Data'!$D:$D,"&lt;&gt;*ithdr*",'Raw Data'!$D:$D,"&lt;&gt;*ancel*",'Raw Data'!$P:$P,"--")
+
SUMIFS('Raw Data'!$U:$U, 'Raw Data'!$AN:$AN,"&lt;=" &amp;DATE(LEFT($AV$3, 4), MONTH("1 " &amp; W$6 &amp; " " &amp; LEFT($AV$3, 4)) + 1, 0 ), 'Raw Data'!$AN:$AN,"&gt;" &amp;DATE(LEFT($AV$3, 4), MONTH("1 " &amp; W$6 &amp; " " &amp; LEFT($AV$3, 4)), 0 ), 'Raw Data'!$J:$J, $A156, 'Raw Data'!$P:$P,""&amp;'Raw Data'!$B$1,'Raw Data'!$D:$D,"&lt;&gt;*ithdr*",'Raw Data'!$D:$D,"&lt;&gt;*ancel*")</f>
        <v>0</v>
      </c>
      <c r="X164" s="73"/>
      <c r="Y164" s="73"/>
      <c r="Z164" s="77"/>
      <c r="AA164" s="113">
        <f>SUMIFS('Raw Data'!$U:$U, 'Raw Data'!$AN:$AN,"&lt;=" &amp;DATE(LEFT($AV$3, 4), MONTH("1 " &amp; AA$6 &amp; " " &amp; LEFT($AV$3, 4)) + 1, 0 ), 'Raw Data'!$AN:$AN,"&gt;" &amp;DATE(LEFT($AV$3, 4), MONTH("1 " &amp; AA$6 &amp; " " &amp; LEFT($AV$3, 4)), 0 ), 'Raw Data'!$J:$J, $A156, 'Raw Data'!$O:$O,""&amp;'Raw Data'!$B$1,'Raw Data'!$D:$D,"&lt;&gt;*ithdr*",'Raw Data'!$D:$D,"&lt;&gt;*ancel*",'Raw Data'!$P:$P,"--")
+
SUMIFS('Raw Data'!$U:$U, 'Raw Data'!$AN:$AN,"&lt;=" &amp;DATE(LEFT($AV$3, 4), MONTH("1 " &amp; AA$6 &amp; " " &amp; LEFT($AV$3, 4)) + 1, 0 ), 'Raw Data'!$AN:$AN,"&gt;" &amp;DATE(LEFT($AV$3, 4), MONTH("1 " &amp; AA$6 &amp; " " &amp; LEFT($AV$3, 4)), 0 ), 'Raw Data'!$J:$J, $A156, 'Raw Data'!$P:$P,""&amp;'Raw Data'!$B$1,'Raw Data'!$D:$D,"&lt;&gt;*ithdr*",'Raw Data'!$D:$D,"&lt;&gt;*ancel*")</f>
        <v>0</v>
      </c>
      <c r="AB164" s="73"/>
      <c r="AC164" s="73"/>
      <c r="AD164" s="77"/>
      <c r="AE164" s="113">
        <f>SUMIFS('Raw Data'!$U:$U, 'Raw Data'!$AN:$AN,"&lt;=" &amp;DATE(LEFT($AV$3, 4), MONTH("1 " &amp; AE$6 &amp; " " &amp; LEFT($AV$3, 4)) + 1, 0 ), 'Raw Data'!$AN:$AN,"&gt;" &amp;DATE(LEFT($AV$3, 4), MONTH("1 " &amp; AE$6 &amp; " " &amp; LEFT($AV$3, 4)), 0 ), 'Raw Data'!$J:$J, $A156, 'Raw Data'!$O:$O,""&amp;'Raw Data'!$B$1,'Raw Data'!$D:$D,"&lt;&gt;*ithdr*",'Raw Data'!$D:$D,"&lt;&gt;*ancel*",'Raw Data'!$P:$P,"--")
+
SUMIFS('Raw Data'!$U:$U, 'Raw Data'!$AN:$AN,"&lt;=" &amp;DATE(LEFT($AV$3, 4), MONTH("1 " &amp; AE$6 &amp; " " &amp; LEFT($AV$3, 4)) + 1, 0 ), 'Raw Data'!$AN:$AN,"&gt;" &amp;DATE(LEFT($AV$3, 4), MONTH("1 " &amp; AE$6 &amp; " " &amp; LEFT($AV$3, 4)), 0 ), 'Raw Data'!$J:$J, $A156, 'Raw Data'!$P:$P,""&amp;'Raw Data'!$B$1,'Raw Data'!$D:$D,"&lt;&gt;*ithdr*",'Raw Data'!$D:$D,"&lt;&gt;*ancel*")</f>
        <v>0</v>
      </c>
      <c r="AF164" s="73"/>
      <c r="AG164" s="73"/>
      <c r="AH164" s="77"/>
      <c r="AI164" s="113">
        <f>SUMIFS('Raw Data'!$U:$U, 'Raw Data'!$AN:$AN,"&lt;=" &amp;DATE(LEFT($AV$3, 4), MONTH("1 " &amp; AI$6 &amp; " " &amp; LEFT($AV$3, 4)) + 1, 0 ), 'Raw Data'!$AN:$AN,"&gt;" &amp;DATE(LEFT($AV$3, 4), MONTH("1 " &amp; AI$6 &amp; " " &amp; LEFT($AV$3, 4)), 0 ), 'Raw Data'!$J:$J, $A156, 'Raw Data'!$O:$O,""&amp;'Raw Data'!$B$1,'Raw Data'!$D:$D,"&lt;&gt;*ithdr*",'Raw Data'!$D:$D,"&lt;&gt;*ancel*",'Raw Data'!$P:$P,"--")
+
SUMIFS('Raw Data'!$U:$U, 'Raw Data'!$AN:$AN,"&lt;=" &amp;DATE(LEFT($AV$3, 4), MONTH("1 " &amp; AI$6 &amp; " " &amp; LEFT($AV$3, 4)) + 1, 0 ), 'Raw Data'!$AN:$AN,"&gt;" &amp;DATE(LEFT($AV$3, 4), MONTH("1 " &amp; AI$6 &amp; " " &amp; LEFT($AV$3, 4)), 0 ), 'Raw Data'!$J:$J, $A156, 'Raw Data'!$P:$P,""&amp;'Raw Data'!$B$1,'Raw Data'!$D:$D,"&lt;&gt;*ithdr*",'Raw Data'!$D:$D,"&lt;&gt;*ancel*")</f>
        <v>0</v>
      </c>
      <c r="AJ164" s="73"/>
      <c r="AK164" s="73"/>
      <c r="AL164" s="77"/>
      <c r="AM164" s="113">
        <f>SUMIFS('Raw Data'!$U:$U, 'Raw Data'!$AN:$AN,"&lt;=" &amp;DATE(LEFT($AV$3, 4), MONTH("1 " &amp; AM$6 &amp; " " &amp; LEFT($AV$3, 4)) + 1, 0 ), 'Raw Data'!$AN:$AN,"&gt;" &amp;DATE(LEFT($AV$3, 4), MONTH("1 " &amp; AM$6 &amp; " " &amp; LEFT($AV$3, 4)), 0 ), 'Raw Data'!$J:$J, $A156, 'Raw Data'!$O:$O,""&amp;'Raw Data'!$B$1,'Raw Data'!$D:$D,"&lt;&gt;*ithdr*",'Raw Data'!$D:$D,"&lt;&gt;*ancel*",'Raw Data'!$P:$P,"--")
+
SUMIFS('Raw Data'!$U:$U, 'Raw Data'!$AN:$AN,"&lt;=" &amp;DATE(LEFT($AV$3, 4), MONTH("1 " &amp; AM$6 &amp; " " &amp; LEFT($AV$3, 4)) + 1, 0 ), 'Raw Data'!$AN:$AN,"&gt;" &amp;DATE(LEFT($AV$3, 4), MONTH("1 " &amp; AM$6 &amp; " " &amp; LEFT($AV$3, 4)), 0 ), 'Raw Data'!$J:$J, $A156, 'Raw Data'!$P:$P,""&amp;'Raw Data'!$B$1,'Raw Data'!$D:$D,"&lt;&gt;*ithdr*",'Raw Data'!$D:$D,"&lt;&gt;*ancel*")</f>
        <v>0</v>
      </c>
      <c r="AN164" s="73"/>
      <c r="AO164" s="73"/>
      <c r="AP164" s="77"/>
      <c r="AQ164" s="113">
        <f>SUMIFS('Raw Data'!$U:$U, 'Raw Data'!$AN:$AN,"&lt;=" &amp;DATE(LEFT($AV$3, 4), MONTH("1 " &amp; AQ$6 &amp; " " &amp; LEFT($AV$3, 4)) + 1, 0 ), 'Raw Data'!$AN:$AN,"&gt;" &amp;DATE(LEFT($AV$3, 4), MONTH("1 " &amp; AQ$6 &amp; " " &amp; LEFT($AV$3, 4)), 0 ), 'Raw Data'!$J:$J, $A156, 'Raw Data'!$O:$O,""&amp;'Raw Data'!$B$1,'Raw Data'!$D:$D,"&lt;&gt;*ithdr*",'Raw Data'!$D:$D,"&lt;&gt;*ancel*",'Raw Data'!$P:$P,"--")
+
SUMIFS('Raw Data'!$U:$U, 'Raw Data'!$AN:$AN,"&lt;=" &amp;DATE(LEFT($AV$3, 4), MONTH("1 " &amp; AQ$6 &amp; " " &amp; LEFT($AV$3, 4)) + 1, 0 ), 'Raw Data'!$AN:$AN,"&gt;" &amp;DATE(LEFT($AV$3, 4), MONTH("1 " &amp; AQ$6 &amp; " " &amp; LEFT($AV$3, 4)), 0 ), 'Raw Data'!$J:$J, $A156, 'Raw Data'!$P:$P,""&amp;'Raw Data'!$B$1,'Raw Data'!$D:$D,"&lt;&gt;*ithdr*",'Raw Data'!$D:$D,"&lt;&gt;*ancel*")</f>
        <v>0</v>
      </c>
      <c r="AR164" s="73"/>
      <c r="AS164" s="73"/>
      <c r="AT164" s="77"/>
      <c r="AU164" s="113">
        <f>SUMIFS('Raw Data'!$U:$U, 'Raw Data'!$AN:$AN,"&lt;=" &amp;DATE(MID($AV$3, 15, 4), MONTH("1 " &amp; AU$6 &amp; " " &amp; MID($AV$3, 15, 4)) + 1, 0 ), 'Raw Data'!$AN:$AN,"&gt;" &amp;DATE(MID($AV$3, 15, 4), MONTH("1 " &amp; AU$6 &amp; " " &amp; MID($AV$3, 15, 4)), 0 ), 'Raw Data'!$J:$J, $A156, 'Raw Data'!$O:$O,""&amp;'Raw Data'!$B$1,'Raw Data'!$D:$D,"&lt;&gt;*ithdr*",'Raw Data'!$D:$D,"&lt;&gt;*ancel*",'Raw Data'!$P:$P,"--")
+
SUMIFS('Raw Data'!$U:$U, 'Raw Data'!$AN:$AN,"&lt;=" &amp;DATE(MID($AV$3, 15, 4), MONTH("1 " &amp; AU$6 &amp; " " &amp; MID($AV$3, 15, 4)) + 1, 0 ), 'Raw Data'!$AN:$AN,"&gt;" &amp;DATE(MID($AV$3, 15, 4), MONTH("1 " &amp; AU$6 &amp; " " &amp; MID($AV$3, 15, 4)), 0 ), 'Raw Data'!$J:$J, $A156, 'Raw Data'!$P:$P,""&amp;'Raw Data'!$B$1,'Raw Data'!$D:$D,"&lt;&gt;*ithdr*",'Raw Data'!$D:$D,"&lt;&gt;*ancel*")</f>
        <v>0</v>
      </c>
      <c r="AV164" s="73"/>
      <c r="AW164" s="73"/>
      <c r="AX164" s="77"/>
      <c r="AY164" s="113">
        <f>SUMIFS('Raw Data'!$U:$U, 'Raw Data'!$AN:$AN,"&lt;=" &amp;DATE(MID($AV$3, 15, 4), MONTH("1 " &amp; AY$6 &amp; " " &amp; MID($AV$3, 15, 4)) + 1, 0 ), 'Raw Data'!$AN:$AN,"&gt;" &amp;DATE(MID($AV$3, 15, 4), MONTH("1 " &amp; AY$6 &amp; " " &amp; MID($AV$3, 15, 4)), 0 ), 'Raw Data'!$J:$J, $A156, 'Raw Data'!$O:$O,""&amp;'Raw Data'!$B$1,'Raw Data'!$D:$D,"&lt;&gt;*ithdr*",'Raw Data'!$D:$D,"&lt;&gt;*ancel*",'Raw Data'!$P:$P,"--")
+
SUMIFS('Raw Data'!$U:$U, 'Raw Data'!$AN:$AN,"&lt;=" &amp;DATE(MID($AV$3, 15, 4), MONTH("1 " &amp; AY$6 &amp; " " &amp; MID($AV$3, 15, 4)) + 1, 0 ), 'Raw Data'!$AN:$AN,"&gt;" &amp;DATE(MID($AV$3, 15, 4), MONTH("1 " &amp; AY$6 &amp; " " &amp; MID($AV$3, 15, 4)), 0 ), 'Raw Data'!$J:$J, $A156, 'Raw Data'!$P:$P,""&amp;'Raw Data'!$B$1,'Raw Data'!$D:$D,"&lt;&gt;*ithdr*",'Raw Data'!$D:$D,"&lt;&gt;*ancel*")</f>
        <v>0</v>
      </c>
      <c r="AZ164" s="73"/>
      <c r="BA164" s="73"/>
      <c r="BB164" s="77"/>
      <c r="BC164" s="113">
        <f>SUMIFS('Raw Data'!$U:$U, 'Raw Data'!$AN:$AN,"&lt;=" &amp;DATE(MID($AV$3, 15, 4), MONTH("1 " &amp; BC$6 &amp; " " &amp; MID($AV$3, 15, 4)) + 1, 0 ), 'Raw Data'!$AN:$AN,"&gt;" &amp;DATE(MID($AV$3, 15, 4), MONTH("1 " &amp; BC$6 &amp; " " &amp; MID($AV$3, 15, 4)), 0 ), 'Raw Data'!$J:$J, $A156, 'Raw Data'!$O:$O,""&amp;'Raw Data'!$B$1,'Raw Data'!$D:$D,"&lt;&gt;*ithdr*",'Raw Data'!$D:$D,"&lt;&gt;*ancel*",'Raw Data'!$P:$P,"--")
+
SUMIFS('Raw Data'!$U:$U, 'Raw Data'!$AN:$AN,"&lt;=" &amp;DATE(MID($AV$3, 15, 4), MONTH("1 " &amp; BC$6 &amp; " " &amp; MID($AV$3, 15, 4)) + 1, 0 ), 'Raw Data'!$AN:$AN,"&gt;" &amp;DATE(MID($AV$3, 15, 4), MONTH("1 " &amp; BC$6 &amp; " " &amp; MID($AV$3, 15, 4)), 0 ), 'Raw Data'!$J:$J, $A156, 'Raw Data'!$P:$P,""&amp;'Raw Data'!$B$1,'Raw Data'!$D:$D,"&lt;&gt;*ithdr*",'Raw Data'!$D:$D,"&lt;&gt;*ancel*")</f>
        <v>0</v>
      </c>
      <c r="BD164" s="73"/>
      <c r="BE164" s="73"/>
      <c r="BF164" s="77"/>
    </row>
    <row r="165" ht="12.75" customHeight="1">
      <c r="A165" s="75" t="s">
        <v>168</v>
      </c>
      <c r="B165" s="73"/>
      <c r="C165" s="73"/>
      <c r="D165" s="73"/>
      <c r="E165" s="73"/>
      <c r="F165" s="73"/>
      <c r="G165" s="73"/>
      <c r="H165" s="73"/>
      <c r="I165" s="73"/>
      <c r="J165" s="77"/>
      <c r="K165" s="113">
        <f>SUMIFS('Raw Data'!$Y:$Y, 'Raw Data'!$AN:$AN,"&lt;=" &amp;DATE(LEFT($AV$3, 4), MONTH("1 " &amp; K$6 &amp; " " &amp; LEFT($AV$3, 4)) + 1, 0 ), 'Raw Data'!$AN:$AN,"&gt;" &amp;DATE(LEFT($AV$3, 4), MONTH("1 " &amp; K$6 &amp; " " &amp; LEFT($AV$3, 4)), 0 ), 'Raw Data'!$J:$J, $A156, 'Raw Data'!$O:$O,""&amp;'Raw Data'!$B$1,'Raw Data'!$D:$D,"&lt;&gt;*ithdr*",'Raw Data'!$D:$D,"&lt;&gt;*ancel*",'Raw Data'!$P:$P,"--")
+
SUMIFS('Raw Data'!$Y:$Y, 'Raw Data'!$AN:$AN,"&lt;=" &amp;DATE(LEFT($AV$3, 4), MONTH("1 " &amp; K$6 &amp; " " &amp; LEFT($AV$3, 4)) + 1, 0 ), 'Raw Data'!$AN:$AN,"&gt;" &amp;DATE(LEFT($AV$3, 4), MONTH("1 " &amp; K$6 &amp; " " &amp; LEFT($AV$3, 4)), 0 ), 'Raw Data'!$J:$J, $A156, 'Raw Data'!$P:$P,""&amp;'Raw Data'!$B$1,'Raw Data'!$D:$D,"&lt;&gt;*ithdr*",'Raw Data'!$D:$D,"&lt;&gt;*ancel*")</f>
        <v>0</v>
      </c>
      <c r="L165" s="73"/>
      <c r="M165" s="73"/>
      <c r="N165" s="77"/>
      <c r="O165" s="113">
        <f>SUMIFS('Raw Data'!$Y:$Y, 'Raw Data'!$AN:$AN,"&lt;=" &amp;DATE(LEFT($AV$3, 4), MONTH("1 " &amp; O$6 &amp; " " &amp; LEFT($AV$3, 4)) + 1, 0 ), 'Raw Data'!$AN:$AN,"&gt;" &amp;DATE(LEFT($AV$3, 4), MONTH("1 " &amp; O$6 &amp; " " &amp; LEFT($AV$3, 4)), 0 ), 'Raw Data'!$J:$J, $A156, 'Raw Data'!$O:$O,""&amp;'Raw Data'!$B$1,'Raw Data'!$D:$D,"&lt;&gt;*ithdr*",'Raw Data'!$D:$D,"&lt;&gt;*ancel*",'Raw Data'!$P:$P,"--")
+
SUMIFS('Raw Data'!$Y:$Y, 'Raw Data'!$AN:$AN,"&lt;=" &amp;DATE(LEFT($AV$3, 4), MONTH("1 " &amp; O$6 &amp; " " &amp; LEFT($AV$3, 4)) + 1, 0 ), 'Raw Data'!$AN:$AN,"&gt;" &amp;DATE(LEFT($AV$3, 4), MONTH("1 " &amp; O$6 &amp; " " &amp; LEFT($AV$3, 4)), 0 ), 'Raw Data'!$J:$J, $A156, 'Raw Data'!$P:$P,""&amp;'Raw Data'!$B$1,'Raw Data'!$D:$D,"&lt;&gt;*ithdr*",'Raw Data'!$D:$D,"&lt;&gt;*ancel*")</f>
        <v>0</v>
      </c>
      <c r="P165" s="73"/>
      <c r="Q165" s="73"/>
      <c r="R165" s="77"/>
      <c r="S165" s="113">
        <f>SUMIFS('Raw Data'!$Y:$Y, 'Raw Data'!$AN:$AN,"&lt;=" &amp;DATE(LEFT($AV$3, 4), MONTH("1 " &amp; S$6 &amp; " " &amp; LEFT($AV$3, 4)) + 1, 0 ), 'Raw Data'!$AN:$AN,"&gt;" &amp;DATE(LEFT($AV$3, 4), MONTH("1 " &amp; S$6 &amp; " " &amp; LEFT($AV$3, 4)), 0 ), 'Raw Data'!$J:$J, $A156, 'Raw Data'!$O:$O,""&amp;'Raw Data'!$B$1,'Raw Data'!$D:$D,"&lt;&gt;*ithdr*",'Raw Data'!$D:$D,"&lt;&gt;*ancel*",'Raw Data'!$P:$P,"--")
+
SUMIFS('Raw Data'!$Y:$Y, 'Raw Data'!$AN:$AN,"&lt;=" &amp;DATE(LEFT($AV$3, 4), MONTH("1 " &amp; S$6 &amp; " " &amp; LEFT($AV$3, 4)) + 1, 0 ), 'Raw Data'!$AN:$AN,"&gt;" &amp;DATE(LEFT($AV$3, 4), MONTH("1 " &amp; S$6 &amp; " " &amp; LEFT($AV$3, 4)), 0 ), 'Raw Data'!$J:$J, $A156, 'Raw Data'!$P:$P,""&amp;'Raw Data'!$B$1,'Raw Data'!$D:$D,"&lt;&gt;*ithdr*",'Raw Data'!$D:$D,"&lt;&gt;*ancel*")</f>
        <v>0</v>
      </c>
      <c r="T165" s="73"/>
      <c r="U165" s="73"/>
      <c r="V165" s="77"/>
      <c r="W165" s="113">
        <f>SUMIFS('Raw Data'!$Y:$Y, 'Raw Data'!$AN:$AN,"&lt;=" &amp;DATE(LEFT($AV$3, 4), MONTH("1 " &amp; W$6 &amp; " " &amp; LEFT($AV$3, 4)) + 1, 0 ), 'Raw Data'!$AN:$AN,"&gt;" &amp;DATE(LEFT($AV$3, 4), MONTH("1 " &amp; W$6 &amp; " " &amp; LEFT($AV$3, 4)), 0 ), 'Raw Data'!$J:$J, $A156, 'Raw Data'!$O:$O,""&amp;'Raw Data'!$B$1,'Raw Data'!$D:$D,"&lt;&gt;*ithdr*",'Raw Data'!$D:$D,"&lt;&gt;*ancel*",'Raw Data'!$P:$P,"--")
+
SUMIFS('Raw Data'!$Y:$Y, 'Raw Data'!$AN:$AN,"&lt;=" &amp;DATE(LEFT($AV$3, 4), MONTH("1 " &amp; W$6 &amp; " " &amp; LEFT($AV$3, 4)) + 1, 0 ), 'Raw Data'!$AN:$AN,"&gt;" &amp;DATE(LEFT($AV$3, 4), MONTH("1 " &amp; W$6 &amp; " " &amp; LEFT($AV$3, 4)), 0 ), 'Raw Data'!$J:$J, $A156, 'Raw Data'!$P:$P,""&amp;'Raw Data'!$B$1,'Raw Data'!$D:$D,"&lt;&gt;*ithdr*",'Raw Data'!$D:$D,"&lt;&gt;*ancel*")</f>
        <v>0</v>
      </c>
      <c r="X165" s="73"/>
      <c r="Y165" s="73"/>
      <c r="Z165" s="77"/>
      <c r="AA165" s="113">
        <f>SUMIFS('Raw Data'!$Y:$Y, 'Raw Data'!$AN:$AN,"&lt;=" &amp;DATE(LEFT($AV$3, 4), MONTH("1 " &amp; AA$6 &amp; " " &amp; LEFT($AV$3, 4)) + 1, 0 ), 'Raw Data'!$AN:$AN,"&gt;" &amp;DATE(LEFT($AV$3, 4), MONTH("1 " &amp; AA$6 &amp; " " &amp; LEFT($AV$3, 4)), 0 ), 'Raw Data'!$J:$J, $A156, 'Raw Data'!$O:$O,""&amp;'Raw Data'!$B$1,'Raw Data'!$D:$D,"&lt;&gt;*ithdr*",'Raw Data'!$D:$D,"&lt;&gt;*ancel*",'Raw Data'!$P:$P,"--")
+
SUMIFS('Raw Data'!$Y:$Y, 'Raw Data'!$AN:$AN,"&lt;=" &amp;DATE(LEFT($AV$3, 4), MONTH("1 " &amp; AA$6 &amp; " " &amp; LEFT($AV$3, 4)) + 1, 0 ), 'Raw Data'!$AN:$AN,"&gt;" &amp;DATE(LEFT($AV$3, 4), MONTH("1 " &amp; AA$6 &amp; " " &amp; LEFT($AV$3, 4)), 0 ), 'Raw Data'!$J:$J, $A156, 'Raw Data'!$P:$P,""&amp;'Raw Data'!$B$1,'Raw Data'!$D:$D,"&lt;&gt;*ithdr*",'Raw Data'!$D:$D,"&lt;&gt;*ancel*")</f>
        <v>0</v>
      </c>
      <c r="AB165" s="73"/>
      <c r="AC165" s="73"/>
      <c r="AD165" s="77"/>
      <c r="AE165" s="113">
        <f>SUMIFS('Raw Data'!$Y:$Y, 'Raw Data'!$AN:$AN,"&lt;=" &amp;DATE(LEFT($AV$3, 4), MONTH("1 " &amp; AE$6 &amp; " " &amp; LEFT($AV$3, 4)) + 1, 0 ), 'Raw Data'!$AN:$AN,"&gt;" &amp;DATE(LEFT($AV$3, 4), MONTH("1 " &amp; AE$6 &amp; " " &amp; LEFT($AV$3, 4)), 0 ), 'Raw Data'!$J:$J, $A156, 'Raw Data'!$O:$O,""&amp;'Raw Data'!$B$1,'Raw Data'!$D:$D,"&lt;&gt;*ithdr*",'Raw Data'!$D:$D,"&lt;&gt;*ancel*",'Raw Data'!$P:$P,"--")
+
SUMIFS('Raw Data'!$Y:$Y, 'Raw Data'!$AN:$AN,"&lt;=" &amp;DATE(LEFT($AV$3, 4), MONTH("1 " &amp; AE$6 &amp; " " &amp; LEFT($AV$3, 4)) + 1, 0 ), 'Raw Data'!$AN:$AN,"&gt;" &amp;DATE(LEFT($AV$3, 4), MONTH("1 " &amp; AE$6 &amp; " " &amp; LEFT($AV$3, 4)), 0 ), 'Raw Data'!$J:$J, $A156, 'Raw Data'!$P:$P,""&amp;'Raw Data'!$B$1,'Raw Data'!$D:$D,"&lt;&gt;*ithdr*",'Raw Data'!$D:$D,"&lt;&gt;*ancel*")</f>
        <v>0</v>
      </c>
      <c r="AF165" s="73"/>
      <c r="AG165" s="73"/>
      <c r="AH165" s="77"/>
      <c r="AI165" s="113">
        <f>SUMIFS('Raw Data'!$Y:$Y, 'Raw Data'!$AN:$AN,"&lt;=" &amp;DATE(LEFT($AV$3, 4), MONTH("1 " &amp; AI$6 &amp; " " &amp; LEFT($AV$3, 4)) + 1, 0 ), 'Raw Data'!$AN:$AN,"&gt;" &amp;DATE(LEFT($AV$3, 4), MONTH("1 " &amp; AI$6 &amp; " " &amp; LEFT($AV$3, 4)), 0 ), 'Raw Data'!$J:$J, $A156, 'Raw Data'!$O:$O,""&amp;'Raw Data'!$B$1,'Raw Data'!$D:$D,"&lt;&gt;*ithdr*",'Raw Data'!$D:$D,"&lt;&gt;*ancel*",'Raw Data'!$P:$P,"--")
+
SUMIFS('Raw Data'!$Y:$Y, 'Raw Data'!$AN:$AN,"&lt;=" &amp;DATE(LEFT($AV$3, 4), MONTH("1 " &amp; AI$6 &amp; " " &amp; LEFT($AV$3, 4)) + 1, 0 ), 'Raw Data'!$AN:$AN,"&gt;" &amp;DATE(LEFT($AV$3, 4), MONTH("1 " &amp; AI$6 &amp; " " &amp; LEFT($AV$3, 4)), 0 ), 'Raw Data'!$J:$J, $A156, 'Raw Data'!$P:$P,""&amp;'Raw Data'!$B$1,'Raw Data'!$D:$D,"&lt;&gt;*ithdr*",'Raw Data'!$D:$D,"&lt;&gt;*ancel*")</f>
        <v>0</v>
      </c>
      <c r="AJ165" s="73"/>
      <c r="AK165" s="73"/>
      <c r="AL165" s="77"/>
      <c r="AM165" s="113">
        <f>SUMIFS('Raw Data'!$Y:$Y, 'Raw Data'!$AN:$AN,"&lt;=" &amp;DATE(LEFT($AV$3, 4), MONTH("1 " &amp; AM$6 &amp; " " &amp; LEFT($AV$3, 4)) + 1, 0 ), 'Raw Data'!$AN:$AN,"&gt;" &amp;DATE(LEFT($AV$3, 4), MONTH("1 " &amp; AM$6 &amp; " " &amp; LEFT($AV$3, 4)), 0 ), 'Raw Data'!$J:$J, $A156, 'Raw Data'!$O:$O,""&amp;'Raw Data'!$B$1,'Raw Data'!$D:$D,"&lt;&gt;*ithdr*",'Raw Data'!$D:$D,"&lt;&gt;*ancel*",'Raw Data'!$P:$P,"--")
+
SUMIFS('Raw Data'!$Y:$Y, 'Raw Data'!$AN:$AN,"&lt;=" &amp;DATE(LEFT($AV$3, 4), MONTH("1 " &amp; AM$6 &amp; " " &amp; LEFT($AV$3, 4)) + 1, 0 ), 'Raw Data'!$AN:$AN,"&gt;" &amp;DATE(LEFT($AV$3, 4), MONTH("1 " &amp; AM$6 &amp; " " &amp; LEFT($AV$3, 4)), 0 ), 'Raw Data'!$J:$J, $A156, 'Raw Data'!$P:$P,""&amp;'Raw Data'!$B$1,'Raw Data'!$D:$D,"&lt;&gt;*ithdr*",'Raw Data'!$D:$D,"&lt;&gt;*ancel*")</f>
        <v>0</v>
      </c>
      <c r="AN165" s="73"/>
      <c r="AO165" s="73"/>
      <c r="AP165" s="77"/>
      <c r="AQ165" s="113">
        <f>SUMIFS('Raw Data'!$Y:$Y, 'Raw Data'!$AN:$AN,"&lt;=" &amp;DATE(LEFT($AV$3, 4), MONTH("1 " &amp; AQ$6 &amp; " " &amp; LEFT($AV$3, 4)) + 1, 0 ), 'Raw Data'!$AN:$AN,"&gt;" &amp;DATE(LEFT($AV$3, 4), MONTH("1 " &amp; AQ$6 &amp; " " &amp; LEFT($AV$3, 4)), 0 ), 'Raw Data'!$J:$J, $A156, 'Raw Data'!$O:$O,""&amp;'Raw Data'!$B$1,'Raw Data'!$D:$D,"&lt;&gt;*ithdr*",'Raw Data'!$D:$D,"&lt;&gt;*ancel*",'Raw Data'!$P:$P,"--")
+
SUMIFS('Raw Data'!$Y:$Y, 'Raw Data'!$AN:$AN,"&lt;=" &amp;DATE(LEFT($AV$3, 4), MONTH("1 " &amp; AQ$6 &amp; " " &amp; LEFT($AV$3, 4)) + 1, 0 ), 'Raw Data'!$AN:$AN,"&gt;" &amp;DATE(LEFT($AV$3, 4), MONTH("1 " &amp; AQ$6 &amp; " " &amp; LEFT($AV$3, 4)), 0 ), 'Raw Data'!$J:$J, $A156, 'Raw Data'!$P:$P,""&amp;'Raw Data'!$B$1,'Raw Data'!$D:$D,"&lt;&gt;*ithdr*",'Raw Data'!$D:$D,"&lt;&gt;*ancel*")</f>
        <v>0</v>
      </c>
      <c r="AR165" s="73"/>
      <c r="AS165" s="73"/>
      <c r="AT165" s="77"/>
      <c r="AU165" s="113">
        <f>SUMIFS('Raw Data'!$Y:$Y, 'Raw Data'!$AN:$AN,"&lt;=" &amp;DATE(MID($AV$3, 15, 4), MONTH("1 " &amp; AU$6 &amp; " " &amp; MID($AV$3, 15, 4)) + 1, 0 ), 'Raw Data'!$AN:$AN,"&gt;" &amp;DATE(MID($AV$3, 15, 4), MONTH("1 " &amp; AU$6 &amp; " " &amp; MID($AV$3, 15, 4)), 0 ), 'Raw Data'!$J:$J, $A156, 'Raw Data'!$O:$O,""&amp;'Raw Data'!$B$1,'Raw Data'!$D:$D,"&lt;&gt;*ithdr*",'Raw Data'!$D:$D,"&lt;&gt;*ancel*",'Raw Data'!$P:$P,"--")
+
SUMIFS('Raw Data'!$Y:$Y, 'Raw Data'!$AN:$AN,"&lt;=" &amp;DATE(MID($AV$3, 15, 4), MONTH("1 " &amp; AU$6 &amp; " " &amp; MID($AV$3, 15, 4)) + 1, 0 ), 'Raw Data'!$AN:$AN,"&gt;" &amp;DATE(MID($AV$3, 15, 4), MONTH("1 " &amp; AU$6 &amp; " " &amp; MID($AV$3, 15, 4)), 0 ), 'Raw Data'!$J:$J, $A156, 'Raw Data'!$P:$P,""&amp;'Raw Data'!$B$1,'Raw Data'!$D:$D,"&lt;&gt;*ithdr*",'Raw Data'!$D:$D,"&lt;&gt;*ancel*")</f>
        <v>0</v>
      </c>
      <c r="AV165" s="73"/>
      <c r="AW165" s="73"/>
      <c r="AX165" s="77"/>
      <c r="AY165" s="113">
        <f>SUMIFS('Raw Data'!$Y:$Y, 'Raw Data'!$AN:$AN,"&lt;=" &amp;DATE(MID($AV$3, 15, 4), MONTH("1 " &amp; AY$6 &amp; " " &amp; MID($AV$3, 15, 4)) + 1, 0 ), 'Raw Data'!$AN:$AN,"&gt;" &amp;DATE(MID($AV$3, 15, 4), MONTH("1 " &amp; AY$6 &amp; " " &amp; MID($AV$3, 15, 4)), 0 ), 'Raw Data'!$J:$J, $A156, 'Raw Data'!$O:$O,""&amp;'Raw Data'!$B$1,'Raw Data'!$D:$D,"&lt;&gt;*ithdr*",'Raw Data'!$D:$D,"&lt;&gt;*ancel*",'Raw Data'!$P:$P,"--")
+
SUMIFS('Raw Data'!$Y:$Y, 'Raw Data'!$AN:$AN,"&lt;=" &amp;DATE(MID($AV$3, 15, 4), MONTH("1 " &amp; AY$6 &amp; " " &amp; MID($AV$3, 15, 4)) + 1, 0 ), 'Raw Data'!$AN:$AN,"&gt;" &amp;DATE(MID($AV$3, 15, 4), MONTH("1 " &amp; AY$6 &amp; " " &amp; MID($AV$3, 15, 4)), 0 ), 'Raw Data'!$J:$J, $A156, 'Raw Data'!$P:$P,""&amp;'Raw Data'!$B$1,'Raw Data'!$D:$D,"&lt;&gt;*ithdr*",'Raw Data'!$D:$D,"&lt;&gt;*ancel*")</f>
        <v>0</v>
      </c>
      <c r="AZ165" s="73"/>
      <c r="BA165" s="73"/>
      <c r="BB165" s="77"/>
      <c r="BC165" s="113">
        <f>SUMIFS('Raw Data'!$Y:$Y, 'Raw Data'!$AN:$AN,"&lt;=" &amp;DATE(MID($AV$3, 15, 4), MONTH("1 " &amp; BC$6 &amp; " " &amp; MID($AV$3, 15, 4)) + 1, 0 ), 'Raw Data'!$AN:$AN,"&gt;" &amp;DATE(MID($AV$3, 15, 4), MONTH("1 " &amp; BC$6 &amp; " " &amp; MID($AV$3, 15, 4)), 0 ), 'Raw Data'!$J:$J, $A156, 'Raw Data'!$O:$O,""&amp;'Raw Data'!$B$1,'Raw Data'!$D:$D,"&lt;&gt;*ithdr*",'Raw Data'!$D:$D,"&lt;&gt;*ancel*",'Raw Data'!$P:$P,"--")
+
SUMIFS('Raw Data'!$Y:$Y, 'Raw Data'!$AN:$AN,"&lt;=" &amp;DATE(MID($AV$3, 15, 4), MONTH("1 " &amp; BC$6 &amp; " " &amp; MID($AV$3, 15, 4)) + 1, 0 ), 'Raw Data'!$AN:$AN,"&gt;" &amp;DATE(MID($AV$3, 15, 4), MONTH("1 " &amp; BC$6 &amp; " " &amp; MID($AV$3, 15, 4)), 0 ), 'Raw Data'!$J:$J, $A156, 'Raw Data'!$P:$P,""&amp;'Raw Data'!$B$1,'Raw Data'!$D:$D,"&lt;&gt;*ithdr*",'Raw Data'!$D:$D,"&lt;&gt;*ancel*")</f>
        <v>0</v>
      </c>
      <c r="BD165" s="73"/>
      <c r="BE165" s="73"/>
      <c r="BF165" s="77"/>
    </row>
    <row r="166" ht="12.75" customHeight="1">
      <c r="A166" s="75" t="s">
        <v>169</v>
      </c>
      <c r="B166" s="73"/>
      <c r="C166" s="73"/>
      <c r="D166" s="73"/>
      <c r="E166" s="73"/>
      <c r="F166" s="73"/>
      <c r="G166" s="73"/>
      <c r="H166" s="73"/>
      <c r="I166" s="73"/>
      <c r="J166" s="77"/>
      <c r="K166" s="113">
        <f>SUMIFS('Raw Data'!$AA:$AA, 'Raw Data'!$AN:$AN,"&lt;=" &amp;DATE(LEFT($AV$3, 4), MONTH("1 " &amp; K$6 &amp; " " &amp; LEFT($AV$3, 4)) + 1, 0 ), 'Raw Data'!$AN:$AN,"&gt;" &amp;DATE(LEFT($AV$3, 4), MONTH("1 " &amp; K$6 &amp; " " &amp; LEFT($AV$3, 4)), 0 ), 'Raw Data'!$J:$J, $A156, 'Raw Data'!$O:$O,""&amp;'Raw Data'!$B$1,'Raw Data'!$D:$D,"&lt;&gt;*ithdr*",'Raw Data'!$D:$D,"&lt;&gt;*ancel*",'Raw Data'!$P:$P,"--")
+
SUMIFS('Raw Data'!$AA:$AA, 'Raw Data'!$AN:$AN,"&lt;=" &amp;DATE(LEFT($AV$3, 4), MONTH("1 " &amp; K$6 &amp; " " &amp; LEFT($AV$3, 4)) + 1, 0 ), 'Raw Data'!$AN:$AN,"&gt;" &amp;DATE(LEFT($AV$3, 4), MONTH("1 " &amp; K$6 &amp; " " &amp; LEFT($AV$3, 4)), 0 ), 'Raw Data'!$J:$J, $A156, 'Raw Data'!$P:$P,""&amp;'Raw Data'!$B$1,'Raw Data'!$D:$D,"&lt;&gt;*ithdr*",'Raw Data'!$D:$D,"&lt;&gt;*ancel*")
+
SUMIFS('Raw Data'!$X:$X, 'Raw Data'!$AN:$AN,"&lt;=" &amp;DATE(LEFT($AV$3, 4), MONTH("1 " &amp; K$6 &amp; " " &amp; LEFT($AV$3, 4)) + 1, 0 ), 'Raw Data'!$AN:$AN,"&gt;" &amp;DATE(LEFT($AV$3, 4), MONTH("1 " &amp; K$6 &amp; " " &amp; LEFT($AV$3, 4)), 0 ), 'Raw Data'!$J:$J, $A156, 'Raw Data'!$O:$O,""&amp;'Raw Data'!$B$1,'Raw Data'!$D:$D,"&lt;&gt;*ithdr*",'Raw Data'!$D:$D,"&lt;&gt;*ancel*",'Raw Data'!$P:$P,"--")
+
SUMIFS('Raw Data'!$X:$X, 'Raw Data'!$AN:$AN,"&lt;=" &amp;DATE(LEFT($AV$3, 4), MONTH("1 " &amp; K$6 &amp; " " &amp; LEFT($AV$3, 4)) + 1, 0 ), 'Raw Data'!$AN:$AN,"&gt;" &amp;DATE(LEFT($AV$3, 4), MONTH("1 " &amp; K$6 &amp; " " &amp; LEFT($AV$3, 4)), 0 ), 'Raw Data'!$J:$J, $A156, 'Raw Data'!$P:$P,""&amp;'Raw Data'!$B$1,'Raw Data'!$D:$D,"&lt;&gt;*ithdr*",'Raw Data'!$D:$D,"&lt;&gt;*ancel*")
+
SUMIFS('Raw Data'!$V:$V, 'Raw Data'!$AN:$AN,"&lt;=" &amp;DATE(LEFT($AV$3, 4), MONTH("1 " &amp; K$6 &amp; " " &amp; LEFT($AV$3, 4)) + 1, 0 ), 'Raw Data'!$AN:$AN,"&gt;" &amp;DATE(LEFT($AV$3, 4), MONTH("1 " &amp; K$6 &amp; " " &amp; LEFT($AV$3, 4)), 0 ), 'Raw Data'!$J:$J, $A156, 'Raw Data'!$O:$O,""&amp;'Raw Data'!$B$1,'Raw Data'!$D:$D,"&lt;&gt;*ithdr*",'Raw Data'!$D:$D,"&lt;&gt;*ancel*",'Raw Data'!$P:$P,"--")
+
SUMIFS('Raw Data'!$V:$V, 'Raw Data'!$AN:$AN,"&lt;=" &amp;DATE(LEFT($AV$3, 4), MONTH("1 " &amp; K$6 &amp; " " &amp; LEFT($AV$3, 4)) + 1, 0 ), 'Raw Data'!$AN:$AN,"&gt;" &amp;DATE(LEFT($AV$3, 4), MONTH("1 " &amp; K$6 &amp; " " &amp; LEFT($AV$3, 4)), 0 ), 'Raw Data'!$J:$J, $A156, 'Raw Data'!$P:$P,""&amp;'Raw Data'!$B$1,'Raw Data'!$D:$D,"&lt;&gt;*ithdr*",'Raw Data'!$D:$D,"&lt;&gt;*ancel*")</f>
        <v>0</v>
      </c>
      <c r="L166" s="73"/>
      <c r="M166" s="73"/>
      <c r="N166" s="77"/>
      <c r="O166" s="113">
        <f>SUMIFS('Raw Data'!$AA:$AA, 'Raw Data'!$AN:$AN,"&lt;=" &amp;DATE(LEFT($AV$3, 4), MONTH("1 " &amp; O$6 &amp; " " &amp; LEFT($AV$3, 4)) + 1, 0 ), 'Raw Data'!$AN:$AN,"&gt;" &amp;DATE(LEFT($AV$3, 4), MONTH("1 " &amp; O$6 &amp; " " &amp; LEFT($AV$3, 4)), 0 ), 'Raw Data'!$J:$J, $A156, 'Raw Data'!$O:$O,""&amp;'Raw Data'!$B$1,'Raw Data'!$D:$D,"&lt;&gt;*ithdr*",'Raw Data'!$D:$D,"&lt;&gt;*ancel*",'Raw Data'!$P:$P,"--")
+
SUMIFS('Raw Data'!$AA:$AA, 'Raw Data'!$AN:$AN,"&lt;=" &amp;DATE(LEFT($AV$3, 4), MONTH("1 " &amp; O$6 &amp; " " &amp; LEFT($AV$3, 4)) + 1, 0 ), 'Raw Data'!$AN:$AN,"&gt;" &amp;DATE(LEFT($AV$3, 4), MONTH("1 " &amp; O$6 &amp; " " &amp; LEFT($AV$3, 4)), 0 ), 'Raw Data'!$J:$J, $A156, 'Raw Data'!$P:$P,""&amp;'Raw Data'!$B$1,'Raw Data'!$D:$D,"&lt;&gt;*ithdr*",'Raw Data'!$D:$D,"&lt;&gt;*ancel*")
+
SUMIFS('Raw Data'!$X:$X, 'Raw Data'!$AN:$AN,"&lt;=" &amp;DATE(LEFT($AV$3, 4), MONTH("1 " &amp; O$6 &amp; " " &amp; LEFT($AV$3, 4)) + 1, 0 ), 'Raw Data'!$AN:$AN,"&gt;" &amp;DATE(LEFT($AV$3, 4), MONTH("1 " &amp; O$6 &amp; " " &amp; LEFT($AV$3, 4)), 0 ), 'Raw Data'!$J:$J, $A156, 'Raw Data'!$O:$O,""&amp;'Raw Data'!$B$1,'Raw Data'!$D:$D,"&lt;&gt;*ithdr*",'Raw Data'!$D:$D,"&lt;&gt;*ancel*",'Raw Data'!$P:$P,"--")
+
SUMIFS('Raw Data'!$X:$X, 'Raw Data'!$AN:$AN,"&lt;=" &amp;DATE(LEFT($AV$3, 4), MONTH("1 " &amp; O$6 &amp; " " &amp; LEFT($AV$3, 4)) + 1, 0 ), 'Raw Data'!$AN:$AN,"&gt;" &amp;DATE(LEFT($AV$3, 4), MONTH("1 " &amp; O$6 &amp; " " &amp; LEFT($AV$3, 4)), 0 ), 'Raw Data'!$J:$J, $A156, 'Raw Data'!$P:$P,""&amp;'Raw Data'!$B$1,'Raw Data'!$D:$D,"&lt;&gt;*ithdr*",'Raw Data'!$D:$D,"&lt;&gt;*ancel*")
+
SUMIFS('Raw Data'!$V:$V, 'Raw Data'!$AN:$AN,"&lt;=" &amp;DATE(LEFT($AV$3, 4), MONTH("1 " &amp; O$6 &amp; " " &amp; LEFT($AV$3, 4)) + 1, 0 ), 'Raw Data'!$AN:$AN,"&gt;" &amp;DATE(LEFT($AV$3, 4), MONTH("1 " &amp; O$6 &amp; " " &amp; LEFT($AV$3, 4)), 0 ), 'Raw Data'!$J:$J, $A156, 'Raw Data'!$O:$O,""&amp;'Raw Data'!$B$1,'Raw Data'!$D:$D,"&lt;&gt;*ithdr*",'Raw Data'!$D:$D,"&lt;&gt;*ancel*",'Raw Data'!$P:$P,"--")
+
SUMIFS('Raw Data'!$V:$V, 'Raw Data'!$AN:$AN,"&lt;=" &amp;DATE(LEFT($AV$3, 4), MONTH("1 " &amp; O$6 &amp; " " &amp; LEFT($AV$3, 4)) + 1, 0 ), 'Raw Data'!$AN:$AN,"&gt;" &amp;DATE(LEFT($AV$3, 4), MONTH("1 " &amp; O$6 &amp; " " &amp; LEFT($AV$3, 4)), 0 ), 'Raw Data'!$J:$J, $A156, 'Raw Data'!$P:$P,""&amp;'Raw Data'!$B$1,'Raw Data'!$D:$D,"&lt;&gt;*ithdr*",'Raw Data'!$D:$D,"&lt;&gt;*ancel*")</f>
        <v>0</v>
      </c>
      <c r="P166" s="73"/>
      <c r="Q166" s="73"/>
      <c r="R166" s="77"/>
      <c r="S166" s="113">
        <f>SUMIFS('Raw Data'!$AA:$AA, 'Raw Data'!$AN:$AN,"&lt;=" &amp;DATE(LEFT($AV$3, 4), MONTH("1 " &amp; S$6 &amp; " " &amp; LEFT($AV$3, 4)) + 1, 0 ), 'Raw Data'!$AN:$AN,"&gt;" &amp;DATE(LEFT($AV$3, 4), MONTH("1 " &amp; S$6 &amp; " " &amp; LEFT($AV$3, 4)), 0 ), 'Raw Data'!$J:$J, $A156, 'Raw Data'!$O:$O,""&amp;'Raw Data'!$B$1,'Raw Data'!$D:$D,"&lt;&gt;*ithdr*",'Raw Data'!$D:$D,"&lt;&gt;*ancel*",'Raw Data'!$P:$P,"--")
+
SUMIFS('Raw Data'!$AA:$AA, 'Raw Data'!$AN:$AN,"&lt;=" &amp;DATE(LEFT($AV$3, 4), MONTH("1 " &amp; S$6 &amp; " " &amp; LEFT($AV$3, 4)) + 1, 0 ), 'Raw Data'!$AN:$AN,"&gt;" &amp;DATE(LEFT($AV$3, 4), MONTH("1 " &amp; S$6 &amp; " " &amp; LEFT($AV$3, 4)), 0 ), 'Raw Data'!$J:$J, $A156, 'Raw Data'!$P:$P,""&amp;'Raw Data'!$B$1,'Raw Data'!$D:$D,"&lt;&gt;*ithdr*",'Raw Data'!$D:$D,"&lt;&gt;*ancel*")
+
SUMIFS('Raw Data'!$X:$X, 'Raw Data'!$AN:$AN,"&lt;=" &amp;DATE(LEFT($AV$3, 4), MONTH("1 " &amp; S$6 &amp; " " &amp; LEFT($AV$3, 4)) + 1, 0 ), 'Raw Data'!$AN:$AN,"&gt;" &amp;DATE(LEFT($AV$3, 4), MONTH("1 " &amp; S$6 &amp; " " &amp; LEFT($AV$3, 4)), 0 ), 'Raw Data'!$J:$J, $A156, 'Raw Data'!$O:$O,""&amp;'Raw Data'!$B$1,'Raw Data'!$D:$D,"&lt;&gt;*ithdr*",'Raw Data'!$D:$D,"&lt;&gt;*ancel*",'Raw Data'!$P:$P,"--")
+
SUMIFS('Raw Data'!$X:$X, 'Raw Data'!$AN:$AN,"&lt;=" &amp;DATE(LEFT($AV$3, 4), MONTH("1 " &amp; S$6 &amp; " " &amp; LEFT($AV$3, 4)) + 1, 0 ), 'Raw Data'!$AN:$AN,"&gt;" &amp;DATE(LEFT($AV$3, 4), MONTH("1 " &amp; S$6 &amp; " " &amp; LEFT($AV$3, 4)), 0 ), 'Raw Data'!$J:$J, $A156, 'Raw Data'!$P:$P,""&amp;'Raw Data'!$B$1,'Raw Data'!$D:$D,"&lt;&gt;*ithdr*",'Raw Data'!$D:$D,"&lt;&gt;*ancel*")
+
SUMIFS('Raw Data'!$V:$V, 'Raw Data'!$AN:$AN,"&lt;=" &amp;DATE(LEFT($AV$3, 4), MONTH("1 " &amp; S$6 &amp; " " &amp; LEFT($AV$3, 4)) + 1, 0 ), 'Raw Data'!$AN:$AN,"&gt;" &amp;DATE(LEFT($AV$3, 4), MONTH("1 " &amp; S$6 &amp; " " &amp; LEFT($AV$3, 4)), 0 ), 'Raw Data'!$J:$J, $A156, 'Raw Data'!$O:$O,""&amp;'Raw Data'!$B$1,'Raw Data'!$D:$D,"&lt;&gt;*ithdr*",'Raw Data'!$D:$D,"&lt;&gt;*ancel*",'Raw Data'!$P:$P,"--")
+
SUMIFS('Raw Data'!$V:$V, 'Raw Data'!$AN:$AN,"&lt;=" &amp;DATE(LEFT($AV$3, 4), MONTH("1 " &amp; S$6 &amp; " " &amp; LEFT($AV$3, 4)) + 1, 0 ), 'Raw Data'!$AN:$AN,"&gt;" &amp;DATE(LEFT($AV$3, 4), MONTH("1 " &amp; S$6 &amp; " " &amp; LEFT($AV$3, 4)), 0 ), 'Raw Data'!$J:$J, $A156, 'Raw Data'!$P:$P,""&amp;'Raw Data'!$B$1,'Raw Data'!$D:$D,"&lt;&gt;*ithdr*",'Raw Data'!$D:$D,"&lt;&gt;*ancel*")</f>
        <v>0</v>
      </c>
      <c r="T166" s="73"/>
      <c r="U166" s="73"/>
      <c r="V166" s="77"/>
      <c r="W166" s="113">
        <f>SUMIFS('Raw Data'!$AA:$AA, 'Raw Data'!$AN:$AN,"&lt;=" &amp;DATE(LEFT($AV$3, 4), MONTH("1 " &amp; W$6 &amp; " " &amp; LEFT($AV$3, 4)) + 1, 0 ), 'Raw Data'!$AN:$AN,"&gt;" &amp;DATE(LEFT($AV$3, 4), MONTH("1 " &amp; W$6 &amp; " " &amp; LEFT($AV$3, 4)), 0 ), 'Raw Data'!$J:$J, $A156, 'Raw Data'!$O:$O,""&amp;'Raw Data'!$B$1,'Raw Data'!$D:$D,"&lt;&gt;*ithdr*",'Raw Data'!$D:$D,"&lt;&gt;*ancel*",'Raw Data'!$P:$P,"--")
+
SUMIFS('Raw Data'!$AA:$AA, 'Raw Data'!$AN:$AN,"&lt;=" &amp;DATE(LEFT($AV$3, 4), MONTH("1 " &amp; W$6 &amp; " " &amp; LEFT($AV$3, 4)) + 1, 0 ), 'Raw Data'!$AN:$AN,"&gt;" &amp;DATE(LEFT($AV$3, 4), MONTH("1 " &amp; W$6 &amp; " " &amp; LEFT($AV$3, 4)), 0 ), 'Raw Data'!$J:$J, $A156, 'Raw Data'!$P:$P,""&amp;'Raw Data'!$B$1,'Raw Data'!$D:$D,"&lt;&gt;*ithdr*",'Raw Data'!$D:$D,"&lt;&gt;*ancel*")
+
SUMIFS('Raw Data'!$X:$X, 'Raw Data'!$AN:$AN,"&lt;=" &amp;DATE(LEFT($AV$3, 4), MONTH("1 " &amp; W$6 &amp; " " &amp; LEFT($AV$3, 4)) + 1, 0 ), 'Raw Data'!$AN:$AN,"&gt;" &amp;DATE(LEFT($AV$3, 4), MONTH("1 " &amp; W$6 &amp; " " &amp; LEFT($AV$3, 4)), 0 ), 'Raw Data'!$J:$J, $A156, 'Raw Data'!$O:$O,""&amp;'Raw Data'!$B$1,'Raw Data'!$D:$D,"&lt;&gt;*ithdr*",'Raw Data'!$D:$D,"&lt;&gt;*ancel*",'Raw Data'!$P:$P,"--")
+
SUMIFS('Raw Data'!$X:$X, 'Raw Data'!$AN:$AN,"&lt;=" &amp;DATE(LEFT($AV$3, 4), MONTH("1 " &amp; W$6 &amp; " " &amp; LEFT($AV$3, 4)) + 1, 0 ), 'Raw Data'!$AN:$AN,"&gt;" &amp;DATE(LEFT($AV$3, 4), MONTH("1 " &amp; W$6 &amp; " " &amp; LEFT($AV$3, 4)), 0 ), 'Raw Data'!$J:$J, $A156, 'Raw Data'!$P:$P,""&amp;'Raw Data'!$B$1,'Raw Data'!$D:$D,"&lt;&gt;*ithdr*",'Raw Data'!$D:$D,"&lt;&gt;*ancel*")
+
SUMIFS('Raw Data'!$V:$V, 'Raw Data'!$AN:$AN,"&lt;=" &amp;DATE(LEFT($AV$3, 4), MONTH("1 " &amp; W$6 &amp; " " &amp; LEFT($AV$3, 4)) + 1, 0 ), 'Raw Data'!$AN:$AN,"&gt;" &amp;DATE(LEFT($AV$3, 4), MONTH("1 " &amp; W$6 &amp; " " &amp; LEFT($AV$3, 4)), 0 ), 'Raw Data'!$J:$J, $A156, 'Raw Data'!$O:$O,""&amp;'Raw Data'!$B$1,'Raw Data'!$D:$D,"&lt;&gt;*ithdr*",'Raw Data'!$D:$D,"&lt;&gt;*ancel*",'Raw Data'!$P:$P,"--")
+
SUMIFS('Raw Data'!$V:$V, 'Raw Data'!$AN:$AN,"&lt;=" &amp;DATE(LEFT($AV$3, 4), MONTH("1 " &amp; W$6 &amp; " " &amp; LEFT($AV$3, 4)) + 1, 0 ), 'Raw Data'!$AN:$AN,"&gt;" &amp;DATE(LEFT($AV$3, 4), MONTH("1 " &amp; W$6 &amp; " " &amp; LEFT($AV$3, 4)), 0 ), 'Raw Data'!$J:$J, $A156, 'Raw Data'!$P:$P,""&amp;'Raw Data'!$B$1,'Raw Data'!$D:$D,"&lt;&gt;*ithdr*",'Raw Data'!$D:$D,"&lt;&gt;*ancel*")</f>
        <v>0</v>
      </c>
      <c r="X166" s="73"/>
      <c r="Y166" s="73"/>
      <c r="Z166" s="77"/>
      <c r="AA166" s="113">
        <f>SUMIFS('Raw Data'!$AA:$AA, 'Raw Data'!$AN:$AN,"&lt;=" &amp;DATE(LEFT($AV$3, 4), MONTH("1 " &amp; AA$6 &amp; " " &amp; LEFT($AV$3, 4)) + 1, 0 ), 'Raw Data'!$AN:$AN,"&gt;" &amp;DATE(LEFT($AV$3, 4), MONTH("1 " &amp; AA$6 &amp; " " &amp; LEFT($AV$3, 4)), 0 ), 'Raw Data'!$J:$J, $A156, 'Raw Data'!$O:$O,""&amp;'Raw Data'!$B$1,'Raw Data'!$D:$D,"&lt;&gt;*ithdr*",'Raw Data'!$D:$D,"&lt;&gt;*ancel*",'Raw Data'!$P:$P,"--")
+
SUMIFS('Raw Data'!$AA:$AA, 'Raw Data'!$AN:$AN,"&lt;=" &amp;DATE(LEFT($AV$3, 4), MONTH("1 " &amp; AA$6 &amp; " " &amp; LEFT($AV$3, 4)) + 1, 0 ), 'Raw Data'!$AN:$AN,"&gt;" &amp;DATE(LEFT($AV$3, 4), MONTH("1 " &amp; AA$6 &amp; " " &amp; LEFT($AV$3, 4)), 0 ), 'Raw Data'!$J:$J, $A156, 'Raw Data'!$P:$P,""&amp;'Raw Data'!$B$1,'Raw Data'!$D:$D,"&lt;&gt;*ithdr*",'Raw Data'!$D:$D,"&lt;&gt;*ancel*")
+
SUMIFS('Raw Data'!$X:$X, 'Raw Data'!$AN:$AN,"&lt;=" &amp;DATE(LEFT($AV$3, 4), MONTH("1 " &amp; AA$6 &amp; " " &amp; LEFT($AV$3, 4)) + 1, 0 ), 'Raw Data'!$AN:$AN,"&gt;" &amp;DATE(LEFT($AV$3, 4), MONTH("1 " &amp; AA$6 &amp; " " &amp; LEFT($AV$3, 4)), 0 ), 'Raw Data'!$J:$J, $A156, 'Raw Data'!$O:$O,""&amp;'Raw Data'!$B$1,'Raw Data'!$D:$D,"&lt;&gt;*ithdr*",'Raw Data'!$D:$D,"&lt;&gt;*ancel*",'Raw Data'!$P:$P,"--")
+
SUMIFS('Raw Data'!$X:$X, 'Raw Data'!$AN:$AN,"&lt;=" &amp;DATE(LEFT($AV$3, 4), MONTH("1 " &amp; AA$6 &amp; " " &amp; LEFT($AV$3, 4)) + 1, 0 ), 'Raw Data'!$AN:$AN,"&gt;" &amp;DATE(LEFT($AV$3, 4), MONTH("1 " &amp; AA$6 &amp; " " &amp; LEFT($AV$3, 4)), 0 ), 'Raw Data'!$J:$J, $A156, 'Raw Data'!$P:$P,""&amp;'Raw Data'!$B$1,'Raw Data'!$D:$D,"&lt;&gt;*ithdr*",'Raw Data'!$D:$D,"&lt;&gt;*ancel*")
+
SUMIFS('Raw Data'!$V:$V, 'Raw Data'!$AN:$AN,"&lt;=" &amp;DATE(LEFT($AV$3, 4), MONTH("1 " &amp; AA$6 &amp; " " &amp; LEFT($AV$3, 4)) + 1, 0 ), 'Raw Data'!$AN:$AN,"&gt;" &amp;DATE(LEFT($AV$3, 4), MONTH("1 " &amp; AA$6 &amp; " " &amp; LEFT($AV$3, 4)), 0 ), 'Raw Data'!$J:$J, $A156, 'Raw Data'!$O:$O,""&amp;'Raw Data'!$B$1,'Raw Data'!$D:$D,"&lt;&gt;*ithdr*",'Raw Data'!$D:$D,"&lt;&gt;*ancel*",'Raw Data'!$P:$P,"--")
+
SUMIFS('Raw Data'!$V:$V, 'Raw Data'!$AN:$AN,"&lt;=" &amp;DATE(LEFT($AV$3, 4), MONTH("1 " &amp; AA$6 &amp; " " &amp; LEFT($AV$3, 4)) + 1, 0 ), 'Raw Data'!$AN:$AN,"&gt;" &amp;DATE(LEFT($AV$3, 4), MONTH("1 " &amp; AA$6 &amp; " " &amp; LEFT($AV$3, 4)), 0 ), 'Raw Data'!$J:$J, $A156, 'Raw Data'!$P:$P,""&amp;'Raw Data'!$B$1,'Raw Data'!$D:$D,"&lt;&gt;*ithdr*",'Raw Data'!$D:$D,"&lt;&gt;*ancel*")</f>
        <v>0</v>
      </c>
      <c r="AB166" s="73"/>
      <c r="AC166" s="73"/>
      <c r="AD166" s="77"/>
      <c r="AE166" s="113">
        <f>SUMIFS('Raw Data'!$AA:$AA, 'Raw Data'!$AN:$AN,"&lt;=" &amp;DATE(LEFT($AV$3, 4), MONTH("1 " &amp; AE$6 &amp; " " &amp; LEFT($AV$3, 4)) + 1, 0 ), 'Raw Data'!$AN:$AN,"&gt;" &amp;DATE(LEFT($AV$3, 4), MONTH("1 " &amp; AE$6 &amp; " " &amp; LEFT($AV$3, 4)), 0 ), 'Raw Data'!$J:$J, $A156, 'Raw Data'!$O:$O,""&amp;'Raw Data'!$B$1,'Raw Data'!$D:$D,"&lt;&gt;*ithdr*",'Raw Data'!$D:$D,"&lt;&gt;*ancel*",'Raw Data'!$P:$P,"--")
+
SUMIFS('Raw Data'!$AA:$AA, 'Raw Data'!$AN:$AN,"&lt;=" &amp;DATE(LEFT($AV$3, 4), MONTH("1 " &amp; AE$6 &amp; " " &amp; LEFT($AV$3, 4)) + 1, 0 ), 'Raw Data'!$AN:$AN,"&gt;" &amp;DATE(LEFT($AV$3, 4), MONTH("1 " &amp; AE$6 &amp; " " &amp; LEFT($AV$3, 4)), 0 ), 'Raw Data'!$J:$J, $A156, 'Raw Data'!$P:$P,""&amp;'Raw Data'!$B$1,'Raw Data'!$D:$D,"&lt;&gt;*ithdr*",'Raw Data'!$D:$D,"&lt;&gt;*ancel*")
+
SUMIFS('Raw Data'!$X:$X, 'Raw Data'!$AN:$AN,"&lt;=" &amp;DATE(LEFT($AV$3, 4), MONTH("1 " &amp; AE$6 &amp; " " &amp; LEFT($AV$3, 4)) + 1, 0 ), 'Raw Data'!$AN:$AN,"&gt;" &amp;DATE(LEFT($AV$3, 4), MONTH("1 " &amp; AE$6 &amp; " " &amp; LEFT($AV$3, 4)), 0 ), 'Raw Data'!$J:$J, $A156, 'Raw Data'!$O:$O,""&amp;'Raw Data'!$B$1,'Raw Data'!$D:$D,"&lt;&gt;*ithdr*",'Raw Data'!$D:$D,"&lt;&gt;*ancel*",'Raw Data'!$P:$P,"--")
+
SUMIFS('Raw Data'!$X:$X, 'Raw Data'!$AN:$AN,"&lt;=" &amp;DATE(LEFT($AV$3, 4), MONTH("1 " &amp; AE$6 &amp; " " &amp; LEFT($AV$3, 4)) + 1, 0 ), 'Raw Data'!$AN:$AN,"&gt;" &amp;DATE(LEFT($AV$3, 4), MONTH("1 " &amp; AE$6 &amp; " " &amp; LEFT($AV$3, 4)), 0 ), 'Raw Data'!$J:$J, $A156, 'Raw Data'!$P:$P,""&amp;'Raw Data'!$B$1,'Raw Data'!$D:$D,"&lt;&gt;*ithdr*",'Raw Data'!$D:$D,"&lt;&gt;*ancel*")
+
SUMIFS('Raw Data'!$V:$V, 'Raw Data'!$AN:$AN,"&lt;=" &amp;DATE(LEFT($AV$3, 4), MONTH("1 " &amp; AE$6 &amp; " " &amp; LEFT($AV$3, 4)) + 1, 0 ), 'Raw Data'!$AN:$AN,"&gt;" &amp;DATE(LEFT($AV$3, 4), MONTH("1 " &amp; AE$6 &amp; " " &amp; LEFT($AV$3, 4)), 0 ), 'Raw Data'!$J:$J, $A156, 'Raw Data'!$O:$O,""&amp;'Raw Data'!$B$1,'Raw Data'!$D:$D,"&lt;&gt;*ithdr*",'Raw Data'!$D:$D,"&lt;&gt;*ancel*",'Raw Data'!$P:$P,"--")
+
SUMIFS('Raw Data'!$V:$V, 'Raw Data'!$AN:$AN,"&lt;=" &amp;DATE(LEFT($AV$3, 4), MONTH("1 " &amp; AE$6 &amp; " " &amp; LEFT($AV$3, 4)) + 1, 0 ), 'Raw Data'!$AN:$AN,"&gt;" &amp;DATE(LEFT($AV$3, 4), MONTH("1 " &amp; AE$6 &amp; " " &amp; LEFT($AV$3, 4)), 0 ), 'Raw Data'!$J:$J, $A156, 'Raw Data'!$P:$P,""&amp;'Raw Data'!$B$1,'Raw Data'!$D:$D,"&lt;&gt;*ithdr*",'Raw Data'!$D:$D,"&lt;&gt;*ancel*")</f>
        <v>0</v>
      </c>
      <c r="AF166" s="73"/>
      <c r="AG166" s="73"/>
      <c r="AH166" s="77"/>
      <c r="AI166" s="113">
        <f>SUMIFS('Raw Data'!$AA:$AA, 'Raw Data'!$AN:$AN,"&lt;=" &amp;DATE(LEFT($AV$3, 4), MONTH("1 " &amp; AI$6 &amp; " " &amp; LEFT($AV$3, 4)) + 1, 0 ), 'Raw Data'!$AN:$AN,"&gt;" &amp;DATE(LEFT($AV$3, 4), MONTH("1 " &amp; AI$6 &amp; " " &amp; LEFT($AV$3, 4)), 0 ), 'Raw Data'!$J:$J, $A156, 'Raw Data'!$O:$O,""&amp;'Raw Data'!$B$1,'Raw Data'!$D:$D,"&lt;&gt;*ithdr*",'Raw Data'!$D:$D,"&lt;&gt;*ancel*",'Raw Data'!$P:$P,"--")
+
SUMIFS('Raw Data'!$AA:$AA, 'Raw Data'!$AN:$AN,"&lt;=" &amp;DATE(LEFT($AV$3, 4), MONTH("1 " &amp; AI$6 &amp; " " &amp; LEFT($AV$3, 4)) + 1, 0 ), 'Raw Data'!$AN:$AN,"&gt;" &amp;DATE(LEFT($AV$3, 4), MONTH("1 " &amp; AI$6 &amp; " " &amp; LEFT($AV$3, 4)), 0 ), 'Raw Data'!$J:$J, $A156, 'Raw Data'!$P:$P,""&amp;'Raw Data'!$B$1,'Raw Data'!$D:$D,"&lt;&gt;*ithdr*",'Raw Data'!$D:$D,"&lt;&gt;*ancel*")
+
SUMIFS('Raw Data'!$X:$X, 'Raw Data'!$AN:$AN,"&lt;=" &amp;DATE(LEFT($AV$3, 4), MONTH("1 " &amp; AI$6 &amp; " " &amp; LEFT($AV$3, 4)) + 1, 0 ), 'Raw Data'!$AN:$AN,"&gt;" &amp;DATE(LEFT($AV$3, 4), MONTH("1 " &amp; AI$6 &amp; " " &amp; LEFT($AV$3, 4)), 0 ), 'Raw Data'!$J:$J, $A156, 'Raw Data'!$O:$O,""&amp;'Raw Data'!$B$1,'Raw Data'!$D:$D,"&lt;&gt;*ithdr*",'Raw Data'!$D:$D,"&lt;&gt;*ancel*",'Raw Data'!$P:$P,"--")
+
SUMIFS('Raw Data'!$X:$X, 'Raw Data'!$AN:$AN,"&lt;=" &amp;DATE(LEFT($AV$3, 4), MONTH("1 " &amp; AI$6 &amp; " " &amp; LEFT($AV$3, 4)) + 1, 0 ), 'Raw Data'!$AN:$AN,"&gt;" &amp;DATE(LEFT($AV$3, 4), MONTH("1 " &amp; AI$6 &amp; " " &amp; LEFT($AV$3, 4)), 0 ), 'Raw Data'!$J:$J, $A156, 'Raw Data'!$P:$P,""&amp;'Raw Data'!$B$1,'Raw Data'!$D:$D,"&lt;&gt;*ithdr*",'Raw Data'!$D:$D,"&lt;&gt;*ancel*")
+
SUMIFS('Raw Data'!$V:$V, 'Raw Data'!$AN:$AN,"&lt;=" &amp;DATE(LEFT($AV$3, 4), MONTH("1 " &amp; AI$6 &amp; " " &amp; LEFT($AV$3, 4)) + 1, 0 ), 'Raw Data'!$AN:$AN,"&gt;" &amp;DATE(LEFT($AV$3, 4), MONTH("1 " &amp; AI$6 &amp; " " &amp; LEFT($AV$3, 4)), 0 ), 'Raw Data'!$J:$J, $A156, 'Raw Data'!$O:$O,""&amp;'Raw Data'!$B$1,'Raw Data'!$D:$D,"&lt;&gt;*ithdr*",'Raw Data'!$D:$D,"&lt;&gt;*ancel*",'Raw Data'!$P:$P,"--")
+
SUMIFS('Raw Data'!$V:$V, 'Raw Data'!$AN:$AN,"&lt;=" &amp;DATE(LEFT($AV$3, 4), MONTH("1 " &amp; AI$6 &amp; " " &amp; LEFT($AV$3, 4)) + 1, 0 ), 'Raw Data'!$AN:$AN,"&gt;" &amp;DATE(LEFT($AV$3, 4), MONTH("1 " &amp; AI$6 &amp; " " &amp; LEFT($AV$3, 4)), 0 ), 'Raw Data'!$J:$J, $A156, 'Raw Data'!$P:$P,""&amp;'Raw Data'!$B$1,'Raw Data'!$D:$D,"&lt;&gt;*ithdr*",'Raw Data'!$D:$D,"&lt;&gt;*ancel*")</f>
        <v>0</v>
      </c>
      <c r="AJ166" s="73"/>
      <c r="AK166" s="73"/>
      <c r="AL166" s="77"/>
      <c r="AM166" s="113">
        <f>SUMIFS('Raw Data'!$AA:$AA, 'Raw Data'!$AN:$AN,"&lt;=" &amp;DATE(LEFT($AV$3, 4), MONTH("1 " &amp; AM$6 &amp; " " &amp; LEFT($AV$3, 4)) + 1, 0 ), 'Raw Data'!$AN:$AN,"&gt;" &amp;DATE(LEFT($AV$3, 4), MONTH("1 " &amp; AM$6 &amp; " " &amp; LEFT($AV$3, 4)), 0 ), 'Raw Data'!$J:$J, $A156, 'Raw Data'!$O:$O,""&amp;'Raw Data'!$B$1,'Raw Data'!$D:$D,"&lt;&gt;*ithdr*",'Raw Data'!$D:$D,"&lt;&gt;*ancel*",'Raw Data'!$P:$P,"--")
+
SUMIFS('Raw Data'!$AA:$AA, 'Raw Data'!$AN:$AN,"&lt;=" &amp;DATE(LEFT($AV$3, 4), MONTH("1 " &amp; AM$6 &amp; " " &amp; LEFT($AV$3, 4)) + 1, 0 ), 'Raw Data'!$AN:$AN,"&gt;" &amp;DATE(LEFT($AV$3, 4), MONTH("1 " &amp; AM$6 &amp; " " &amp; LEFT($AV$3, 4)), 0 ), 'Raw Data'!$J:$J, $A156, 'Raw Data'!$P:$P,""&amp;'Raw Data'!$B$1,'Raw Data'!$D:$D,"&lt;&gt;*ithdr*",'Raw Data'!$D:$D,"&lt;&gt;*ancel*")
+
SUMIFS('Raw Data'!$X:$X, 'Raw Data'!$AN:$AN,"&lt;=" &amp;DATE(LEFT($AV$3, 4), MONTH("1 " &amp; AM$6 &amp; " " &amp; LEFT($AV$3, 4)) + 1, 0 ), 'Raw Data'!$AN:$AN,"&gt;" &amp;DATE(LEFT($AV$3, 4), MONTH("1 " &amp; AM$6 &amp; " " &amp; LEFT($AV$3, 4)), 0 ), 'Raw Data'!$J:$J, $A156, 'Raw Data'!$O:$O,""&amp;'Raw Data'!$B$1,'Raw Data'!$D:$D,"&lt;&gt;*ithdr*",'Raw Data'!$D:$D,"&lt;&gt;*ancel*",'Raw Data'!$P:$P,"--")
+
SUMIFS('Raw Data'!$X:$X, 'Raw Data'!$AN:$AN,"&lt;=" &amp;DATE(LEFT($AV$3, 4), MONTH("1 " &amp; AM$6 &amp; " " &amp; LEFT($AV$3, 4)) + 1, 0 ), 'Raw Data'!$AN:$AN,"&gt;" &amp;DATE(LEFT($AV$3, 4), MONTH("1 " &amp; AM$6 &amp; " " &amp; LEFT($AV$3, 4)), 0 ), 'Raw Data'!$J:$J, $A156, 'Raw Data'!$P:$P,""&amp;'Raw Data'!$B$1,'Raw Data'!$D:$D,"&lt;&gt;*ithdr*",'Raw Data'!$D:$D,"&lt;&gt;*ancel*")
+
SUMIFS('Raw Data'!$V:$V, 'Raw Data'!$AN:$AN,"&lt;=" &amp;DATE(LEFT($AV$3, 4), MONTH("1 " &amp; AM$6 &amp; " " &amp; LEFT($AV$3, 4)) + 1, 0 ), 'Raw Data'!$AN:$AN,"&gt;" &amp;DATE(LEFT($AV$3, 4), MONTH("1 " &amp; AM$6 &amp; " " &amp; LEFT($AV$3, 4)), 0 ), 'Raw Data'!$J:$J, $A156, 'Raw Data'!$O:$O,""&amp;'Raw Data'!$B$1,'Raw Data'!$D:$D,"&lt;&gt;*ithdr*",'Raw Data'!$D:$D,"&lt;&gt;*ancel*",'Raw Data'!$P:$P,"--")
+
SUMIFS('Raw Data'!$V:$V, 'Raw Data'!$AN:$AN,"&lt;=" &amp;DATE(LEFT($AV$3, 4), MONTH("1 " &amp; AM$6 &amp; " " &amp; LEFT($AV$3, 4)) + 1, 0 ), 'Raw Data'!$AN:$AN,"&gt;" &amp;DATE(LEFT($AV$3, 4), MONTH("1 " &amp; AM$6 &amp; " " &amp; LEFT($AV$3, 4)), 0 ), 'Raw Data'!$J:$J, $A156, 'Raw Data'!$P:$P,""&amp;'Raw Data'!$B$1,'Raw Data'!$D:$D,"&lt;&gt;*ithdr*",'Raw Data'!$D:$D,"&lt;&gt;*ancel*")</f>
        <v>0</v>
      </c>
      <c r="AN166" s="73"/>
      <c r="AO166" s="73"/>
      <c r="AP166" s="77"/>
      <c r="AQ166" s="113">
        <f>SUMIFS('Raw Data'!$AA:$AA, 'Raw Data'!$AN:$AN,"&lt;=" &amp;DATE(LEFT($AV$3, 4), MONTH("1 " &amp; AQ$6 &amp; " " &amp; LEFT($AV$3, 4)) + 1, 0 ), 'Raw Data'!$AN:$AN,"&gt;" &amp;DATE(LEFT($AV$3, 4), MONTH("1 " &amp; AQ$6 &amp; " " &amp; LEFT($AV$3, 4)), 0 ), 'Raw Data'!$J:$J, $A156, 'Raw Data'!$O:$O,""&amp;'Raw Data'!$B$1,'Raw Data'!$D:$D,"&lt;&gt;*ithdr*",'Raw Data'!$D:$D,"&lt;&gt;*ancel*",'Raw Data'!$P:$P,"--")
+
SUMIFS('Raw Data'!$AA:$AA, 'Raw Data'!$AN:$AN,"&lt;=" &amp;DATE(LEFT($AV$3, 4), MONTH("1 " &amp; AQ$6 &amp; " " &amp; LEFT($AV$3, 4)) + 1, 0 ), 'Raw Data'!$AN:$AN,"&gt;" &amp;DATE(LEFT($AV$3, 4), MONTH("1 " &amp; AQ$6 &amp; " " &amp; LEFT($AV$3, 4)), 0 ), 'Raw Data'!$J:$J, $A156, 'Raw Data'!$P:$P,""&amp;'Raw Data'!$B$1,'Raw Data'!$D:$D,"&lt;&gt;*ithdr*",'Raw Data'!$D:$D,"&lt;&gt;*ancel*")
+
SUMIFS('Raw Data'!$X:$X, 'Raw Data'!$AN:$AN,"&lt;=" &amp;DATE(LEFT($AV$3, 4), MONTH("1 " &amp; AQ$6 &amp; " " &amp; LEFT($AV$3, 4)) + 1, 0 ), 'Raw Data'!$AN:$AN,"&gt;" &amp;DATE(LEFT($AV$3, 4), MONTH("1 " &amp; AQ$6 &amp; " " &amp; LEFT($AV$3, 4)), 0 ), 'Raw Data'!$J:$J, $A156, 'Raw Data'!$O:$O,""&amp;'Raw Data'!$B$1,'Raw Data'!$D:$D,"&lt;&gt;*ithdr*",'Raw Data'!$D:$D,"&lt;&gt;*ancel*",'Raw Data'!$P:$P,"--")
+
SUMIFS('Raw Data'!$X:$X, 'Raw Data'!$AN:$AN,"&lt;=" &amp;DATE(LEFT($AV$3, 4), MONTH("1 " &amp; AQ$6 &amp; " " &amp; LEFT($AV$3, 4)) + 1, 0 ), 'Raw Data'!$AN:$AN,"&gt;" &amp;DATE(LEFT($AV$3, 4), MONTH("1 " &amp; AQ$6 &amp; " " &amp; LEFT($AV$3, 4)), 0 ), 'Raw Data'!$J:$J, $A156, 'Raw Data'!$P:$P,""&amp;'Raw Data'!$B$1,'Raw Data'!$D:$D,"&lt;&gt;*ithdr*",'Raw Data'!$D:$D,"&lt;&gt;*ancel*")
+
SUMIFS('Raw Data'!$V:$V, 'Raw Data'!$AN:$AN,"&lt;=" &amp;DATE(LEFT($AV$3, 4), MONTH("1 " &amp; AQ$6 &amp; " " &amp; LEFT($AV$3, 4)) + 1, 0 ), 'Raw Data'!$AN:$AN,"&gt;" &amp;DATE(LEFT($AV$3, 4), MONTH("1 " &amp; AQ$6 &amp; " " &amp; LEFT($AV$3, 4)), 0 ), 'Raw Data'!$J:$J, $A156, 'Raw Data'!$O:$O,""&amp;'Raw Data'!$B$1,'Raw Data'!$D:$D,"&lt;&gt;*ithdr*",'Raw Data'!$D:$D,"&lt;&gt;*ancel*",'Raw Data'!$P:$P,"--")
+
SUMIFS('Raw Data'!$V:$V, 'Raw Data'!$AN:$AN,"&lt;=" &amp;DATE(LEFT($AV$3, 4), MONTH("1 " &amp; AQ$6 &amp; " " &amp; LEFT($AV$3, 4)) + 1, 0 ), 'Raw Data'!$AN:$AN,"&gt;" &amp;DATE(LEFT($AV$3, 4), MONTH("1 " &amp; AQ$6 &amp; " " &amp; LEFT($AV$3, 4)), 0 ), 'Raw Data'!$J:$J, $A156, 'Raw Data'!$P:$P,""&amp;'Raw Data'!$B$1,'Raw Data'!$D:$D,"&lt;&gt;*ithdr*",'Raw Data'!$D:$D,"&lt;&gt;*ancel*")</f>
        <v>0</v>
      </c>
      <c r="AR166" s="73"/>
      <c r="AS166" s="73"/>
      <c r="AT166" s="77"/>
      <c r="AU166" s="113">
        <f>SUMIFS('Raw Data'!$AA:$AA, 'Raw Data'!$AN:$AN,"&lt;=" &amp;DATE(MID($AV$3, 15, 4), MONTH("1 " &amp; AU$6 &amp; " " &amp; MID($AV$3, 15, 4)) + 1, 0 ), 'Raw Data'!$AN:$AN,"&gt;" &amp;DATE(MID($AV$3, 15, 4), MONTH("1 " &amp; AU$6 &amp; " " &amp; MID($AV$3, 15, 4)), 0 ), 'Raw Data'!$J:$J, $A156, 'Raw Data'!$O:$O,""&amp;'Raw Data'!$B$1,'Raw Data'!$D:$D,"&lt;&gt;*ithdr*",'Raw Data'!$D:$D,"&lt;&gt;*ancel*",'Raw Data'!$P:$P,"--")
+
SUMIFS('Raw Data'!$AA:$AA, 'Raw Data'!$AN:$AN,"&lt;=" &amp;DATE(MID($AV$3, 15, 4), MONTH("1 " &amp; AU$6 &amp; " " &amp; MID($AV$3, 15, 4)) + 1, 0 ), 'Raw Data'!$AN:$AN,"&gt;" &amp;DATE(MID($AV$3, 15, 4), MONTH("1 " &amp; AU$6 &amp; " " &amp; MID($AV$3, 15, 4)), 0 ), 'Raw Data'!$J:$J, $A156, 'Raw Data'!$P:$P,""&amp;'Raw Data'!$B$1,'Raw Data'!$D:$D,"&lt;&gt;*ithdr*",'Raw Data'!$D:$D,"&lt;&gt;*ancel*")
+
SUMIFS('Raw Data'!$X:$X, 'Raw Data'!$AN:$AN,"&lt;=" &amp;DATE(MID($AV$3, 15, 4), MONTH("1 " &amp; AU$6 &amp; " " &amp; MID($AV$3, 15, 4)) + 1, 0 ), 'Raw Data'!$AN:$AN,"&gt;" &amp;DATE(MID($AV$3, 15, 4), MONTH("1 " &amp; AU$6 &amp; " " &amp; MID($AV$3, 15, 4)), 0 ), 'Raw Data'!$J:$J, $A156, 'Raw Data'!$O:$O,""&amp;'Raw Data'!$B$1,'Raw Data'!$D:$D,"&lt;&gt;*ithdr*",'Raw Data'!$D:$D,"&lt;&gt;*ancel*",'Raw Data'!$P:$P,"--")
+
SUMIFS('Raw Data'!$X:$X, 'Raw Data'!$AN:$AN,"&lt;=" &amp;DATE(MID($AV$3, 15, 4), MONTH("1 " &amp; AU$6 &amp; " " &amp; MID($AV$3, 15, 4)) + 1, 0 ), 'Raw Data'!$AN:$AN,"&gt;" &amp;DATE(MID($AV$3, 15, 4), MONTH("1 " &amp; AU$6 &amp; " " &amp; MID($AV$3, 15, 4)), 0 ), 'Raw Data'!$J:$J, $A156, 'Raw Data'!$P:$P,""&amp;'Raw Data'!$B$1,'Raw Data'!$D:$D,"&lt;&gt;*ithdr*",'Raw Data'!$D:$D,"&lt;&gt;*ancel*")
+
SUMIFS('Raw Data'!$V:$V, 'Raw Data'!$AN:$AN,"&lt;=" &amp;DATE(MID($AV$3, 15, 4), MONTH("1 " &amp; AU$6 &amp; " " &amp; MID($AV$3, 15, 4)) + 1, 0 ), 'Raw Data'!$AN:$AN,"&gt;" &amp;DATE(MID($AV$3, 15, 4), MONTH("1 " &amp; AU$6 &amp; " " &amp; MID($AV$3, 15, 4)), 0 ), 'Raw Data'!$J:$J, $A156, 'Raw Data'!$O:$O,""&amp;'Raw Data'!$B$1,'Raw Data'!$D:$D,"&lt;&gt;*ithdr*",'Raw Data'!$D:$D,"&lt;&gt;*ancel*",'Raw Data'!$P:$P,"--")
+
SUMIFS('Raw Data'!$V:$V, 'Raw Data'!$AN:$AN,"&lt;=" &amp;DATE(MID($AV$3, 15, 4), MONTH("1 " &amp; AU$6 &amp; " " &amp; MID($AV$3, 15, 4)) + 1, 0 ), 'Raw Data'!$AN:$AN,"&gt;" &amp;DATE(MID($AV$3, 15, 4), MONTH("1 " &amp; AU$6 &amp; " " &amp; MID($AV$3, 15, 4)), 0 ), 'Raw Data'!$J:$J, $A156, 'Raw Data'!$P:$P,""&amp;'Raw Data'!$B$1,'Raw Data'!$D:$D,"&lt;&gt;*ithdr*",'Raw Data'!$D:$D,"&lt;&gt;*ancel*")</f>
        <v>0</v>
      </c>
      <c r="AV166" s="73"/>
      <c r="AW166" s="73"/>
      <c r="AX166" s="77"/>
      <c r="AY166" s="113">
        <f>SUMIFS('Raw Data'!$AA:$AA, 'Raw Data'!$AN:$AN,"&lt;=" &amp;DATE(MID($AV$3, 15, 4), MONTH("1 " &amp; AY$6 &amp; " " &amp; MID($AV$3, 15, 4)) + 1, 0 ), 'Raw Data'!$AN:$AN,"&gt;" &amp;DATE(MID($AV$3, 15, 4), MONTH("1 " &amp; AY$6 &amp; " " &amp; MID($AV$3, 15, 4)), 0 ), 'Raw Data'!$J:$J, $A156, 'Raw Data'!$O:$O,""&amp;'Raw Data'!$B$1,'Raw Data'!$D:$D,"&lt;&gt;*ithdr*",'Raw Data'!$D:$D,"&lt;&gt;*ancel*",'Raw Data'!$P:$P,"--")
+
SUMIFS('Raw Data'!$AA:$AA, 'Raw Data'!$AN:$AN,"&lt;=" &amp;DATE(MID($AV$3, 15, 4), MONTH("1 " &amp; AY$6 &amp; " " &amp; MID($AV$3, 15, 4)) + 1, 0 ), 'Raw Data'!$AN:$AN,"&gt;" &amp;DATE(MID($AV$3, 15, 4), MONTH("1 " &amp; AY$6 &amp; " " &amp; MID($AV$3, 15, 4)), 0 ), 'Raw Data'!$J:$J, $A156, 'Raw Data'!$P:$P,""&amp;'Raw Data'!$B$1,'Raw Data'!$D:$D,"&lt;&gt;*ithdr*",'Raw Data'!$D:$D,"&lt;&gt;*ancel*")
+
SUMIFS('Raw Data'!$X:$X, 'Raw Data'!$AN:$AN,"&lt;=" &amp;DATE(MID($AV$3, 15, 4), MONTH("1 " &amp; AY$6 &amp; " " &amp; MID($AV$3, 15, 4)) + 1, 0 ), 'Raw Data'!$AN:$AN,"&gt;" &amp;DATE(MID($AV$3, 15, 4), MONTH("1 " &amp; AY$6 &amp; " " &amp; MID($AV$3, 15, 4)), 0 ), 'Raw Data'!$J:$J, $A156, 'Raw Data'!$O:$O,""&amp;'Raw Data'!$B$1,'Raw Data'!$D:$D,"&lt;&gt;*ithdr*",'Raw Data'!$D:$D,"&lt;&gt;*ancel*",'Raw Data'!$P:$P,"--")
+
SUMIFS('Raw Data'!$X:$X, 'Raw Data'!$AN:$AN,"&lt;=" &amp;DATE(MID($AV$3, 15, 4), MONTH("1 " &amp; AY$6 &amp; " " &amp; MID($AV$3, 15, 4)) + 1, 0 ), 'Raw Data'!$AN:$AN,"&gt;" &amp;DATE(MID($AV$3, 15, 4), MONTH("1 " &amp; AY$6 &amp; " " &amp; MID($AV$3, 15, 4)), 0 ), 'Raw Data'!$J:$J, $A156, 'Raw Data'!$P:$P,""&amp;'Raw Data'!$B$1,'Raw Data'!$D:$D,"&lt;&gt;*ithdr*",'Raw Data'!$D:$D,"&lt;&gt;*ancel*")
+
SUMIFS('Raw Data'!$V:$V, 'Raw Data'!$AN:$AN,"&lt;=" &amp;DATE(MID($AV$3, 15, 4), MONTH("1 " &amp; AY$6 &amp; " " &amp; MID($AV$3, 15, 4)) + 1, 0 ), 'Raw Data'!$AN:$AN,"&gt;" &amp;DATE(MID($AV$3, 15, 4), MONTH("1 " &amp; AY$6 &amp; " " &amp; MID($AV$3, 15, 4)), 0 ), 'Raw Data'!$J:$J, $A156, 'Raw Data'!$O:$O,""&amp;'Raw Data'!$B$1,'Raw Data'!$D:$D,"&lt;&gt;*ithdr*",'Raw Data'!$D:$D,"&lt;&gt;*ancel*",'Raw Data'!$P:$P,"--")
+
SUMIFS('Raw Data'!$V:$V, 'Raw Data'!$AN:$AN,"&lt;=" &amp;DATE(MID($AV$3, 15, 4), MONTH("1 " &amp; AY$6 &amp; " " &amp; MID($AV$3, 15, 4)) + 1, 0 ), 'Raw Data'!$AN:$AN,"&gt;" &amp;DATE(MID($AV$3, 15, 4), MONTH("1 " &amp; AY$6 &amp; " " &amp; MID($AV$3, 15, 4)), 0 ), 'Raw Data'!$J:$J, $A156, 'Raw Data'!$P:$P,""&amp;'Raw Data'!$B$1,'Raw Data'!$D:$D,"&lt;&gt;*ithdr*",'Raw Data'!$D:$D,"&lt;&gt;*ancel*")</f>
        <v>0</v>
      </c>
      <c r="AZ166" s="73"/>
      <c r="BA166" s="73"/>
      <c r="BB166" s="77"/>
      <c r="BC166" s="113">
        <f>SUMIFS('Raw Data'!$AA:$AA, 'Raw Data'!$AN:$AN,"&lt;=" &amp;DATE(MID($AV$3, 15, 4), MONTH("1 " &amp; BC$6 &amp; " " &amp; MID($AV$3, 15, 4)) + 1, 0 ), 'Raw Data'!$AN:$AN,"&gt;" &amp;DATE(MID($AV$3, 15, 4), MONTH("1 " &amp; BC$6 &amp; " " &amp; MID($AV$3, 15, 4)), 0 ), 'Raw Data'!$J:$J, $A156, 'Raw Data'!$O:$O,""&amp;'Raw Data'!$B$1,'Raw Data'!$D:$D,"&lt;&gt;*ithdr*",'Raw Data'!$D:$D,"&lt;&gt;*ancel*",'Raw Data'!$P:$P,"--")
+
SUMIFS('Raw Data'!$AA:$AA, 'Raw Data'!$AN:$AN,"&lt;=" &amp;DATE(MID($AV$3, 15, 4), MONTH("1 " &amp; BC$6 &amp; " " &amp; MID($AV$3, 15, 4)) + 1, 0 ), 'Raw Data'!$AN:$AN,"&gt;" &amp;DATE(MID($AV$3, 15, 4), MONTH("1 " &amp; BC$6 &amp; " " &amp; MID($AV$3, 15, 4)), 0 ), 'Raw Data'!$J:$J, $A156, 'Raw Data'!$P:$P,""&amp;'Raw Data'!$B$1,'Raw Data'!$D:$D,"&lt;&gt;*ithdr*",'Raw Data'!$D:$D,"&lt;&gt;*ancel*")
+
SUMIFS('Raw Data'!$X:$X, 'Raw Data'!$AN:$AN,"&lt;=" &amp;DATE(MID($AV$3, 15, 4), MONTH("1 " &amp; BC$6 &amp; " " &amp; MID($AV$3, 15, 4)) + 1, 0 ), 'Raw Data'!$AN:$AN,"&gt;" &amp;DATE(MID($AV$3, 15, 4), MONTH("1 " &amp; BC$6 &amp; " " &amp; MID($AV$3, 15, 4)), 0 ), 'Raw Data'!$J:$J, $A156, 'Raw Data'!$O:$O,""&amp;'Raw Data'!$B$1,'Raw Data'!$D:$D,"&lt;&gt;*ithdr*",'Raw Data'!$D:$D,"&lt;&gt;*ancel*",'Raw Data'!$P:$P,"--")
+
SUMIFS('Raw Data'!$X:$X, 'Raw Data'!$AN:$AN,"&lt;=" &amp;DATE(MID($AV$3, 15, 4), MONTH("1 " &amp; BC$6 &amp; " " &amp; MID($AV$3, 15, 4)) + 1, 0 ), 'Raw Data'!$AN:$AN,"&gt;" &amp;DATE(MID($AV$3, 15, 4), MONTH("1 " &amp; BC$6 &amp; " " &amp; MID($AV$3, 15, 4)), 0 ), 'Raw Data'!$J:$J, $A156, 'Raw Data'!$P:$P,""&amp;'Raw Data'!$B$1,'Raw Data'!$D:$D,"&lt;&gt;*ithdr*",'Raw Data'!$D:$D,"&lt;&gt;*ancel*")
+
SUMIFS('Raw Data'!$V:$V, 'Raw Data'!$AN:$AN,"&lt;=" &amp;DATE(MID($AV$3, 15, 4), MONTH("1 " &amp; BC$6 &amp; " " &amp; MID($AV$3, 15, 4)) + 1, 0 ), 'Raw Data'!$AN:$AN,"&gt;" &amp;DATE(MID($AV$3, 15, 4), MONTH("1 " &amp; BC$6 &amp; " " &amp; MID($AV$3, 15, 4)), 0 ), 'Raw Data'!$J:$J, $A156, 'Raw Data'!$O:$O,""&amp;'Raw Data'!$B$1,'Raw Data'!$D:$D,"&lt;&gt;*ithdr*",'Raw Data'!$D:$D,"&lt;&gt;*ancel*",'Raw Data'!$P:$P,"--")
+
SUMIFS('Raw Data'!$V:$V, 'Raw Data'!$AN:$AN,"&lt;=" &amp;DATE(MID($AV$3, 15, 4), MONTH("1 " &amp; BC$6 &amp; " " &amp; MID($AV$3, 15, 4)) + 1, 0 ), 'Raw Data'!$AN:$AN,"&gt;" &amp;DATE(MID($AV$3, 15, 4), MONTH("1 " &amp; BC$6 &amp; " " &amp; MID($AV$3, 15, 4)), 0 ), 'Raw Data'!$J:$J, $A156, 'Raw Data'!$P:$P,""&amp;'Raw Data'!$B$1,'Raw Data'!$D:$D,"&lt;&gt;*ithdr*",'Raw Data'!$D:$D,"&lt;&gt;*ancel*")</f>
        <v>0</v>
      </c>
      <c r="BD166" s="73"/>
      <c r="BE166" s="73"/>
      <c r="BF166" s="77"/>
    </row>
    <row r="167" ht="12.75" customHeight="1">
      <c r="A167" s="75" t="s">
        <v>205</v>
      </c>
      <c r="B167" s="73"/>
      <c r="C167" s="73"/>
      <c r="D167" s="73"/>
      <c r="E167" s="73"/>
      <c r="F167" s="73"/>
      <c r="G167" s="73"/>
      <c r="H167" s="73"/>
      <c r="I167" s="73"/>
      <c r="J167" s="77"/>
      <c r="K167" s="94">
        <f>SUMIFS('Raw Data'!$AI:$AI, 'Raw Data'!$AN:$AN,"&lt;=" &amp;DATE(LEFT($AV$3, 4), MONTH("1 " &amp; K$6 &amp; " " &amp; LEFT($AV$3, 4)) + 1, 0 ), 'Raw Data'!$AN:$AN,"&gt;" &amp;DATE(LEFT($AV$3, 4), MONTH("1 " &amp; K$6 &amp; " " &amp; LEFT($AV$3, 4)), 0 ), 'Raw Data'!$J:$J, $A156, 'Raw Data'!$O:$O,""&amp;'Raw Data'!$B$1,'Raw Data'!$D:$D,"&lt;&gt;*ithdr*",'Raw Data'!$D:$D,"&lt;&gt;*ancel*",'Raw Data'!$P:$P,"--")
+
SUMIFS('Raw Data'!$AI:$AI, 'Raw Data'!$AN:$AN,"&lt;=" &amp;DATE(LEFT($AV$3, 4), MONTH("1 " &amp; K$6 &amp; " " &amp; LEFT($AV$3, 4)) + 1, 0 ), 'Raw Data'!$AN:$AN,"&gt;" &amp;DATE(LEFT($AV$3, 4), MONTH("1 " &amp; K$6 &amp; " " &amp; LEFT($AV$3, 4)), 0 ), 'Raw Data'!$J:$J, $A156, 'Raw Data'!$P:$P,""&amp;'Raw Data'!$B$1,'Raw Data'!$D:$D,"&lt;&gt;*ithdr*",'Raw Data'!$D:$D,"&lt;&gt;*ancel*")</f>
        <v>0</v>
      </c>
      <c r="L167" s="73"/>
      <c r="M167" s="73"/>
      <c r="N167" s="77"/>
      <c r="O167" s="94">
        <f>SUMIFS('Raw Data'!$AI:$AI, 'Raw Data'!$AN:$AN,"&lt;=" &amp;DATE(LEFT($AV$3, 4), MONTH("1 " &amp; O$6 &amp; " " &amp; LEFT($AV$3, 4)) + 1, 0 ), 'Raw Data'!$AN:$AN,"&gt;" &amp;DATE(LEFT($AV$3, 4), MONTH("1 " &amp; O$6 &amp; " " &amp; LEFT($AV$3, 4)), 0 ), 'Raw Data'!$J:$J, $A156, 'Raw Data'!$O:$O,""&amp;'Raw Data'!$B$1,'Raw Data'!$D:$D,"&lt;&gt;*ithdr*",'Raw Data'!$D:$D,"&lt;&gt;*ancel*",'Raw Data'!$P:$P,"--")
+
SUMIFS('Raw Data'!$AI:$AI, 'Raw Data'!$AN:$AN,"&lt;=" &amp;DATE(LEFT($AV$3, 4), MONTH("1 " &amp; O$6 &amp; " " &amp; LEFT($AV$3, 4)) + 1, 0 ), 'Raw Data'!$AN:$AN,"&gt;" &amp;DATE(LEFT($AV$3, 4), MONTH("1 " &amp; O$6 &amp; " " &amp; LEFT($AV$3, 4)), 0 ), 'Raw Data'!$J:$J, $A156, 'Raw Data'!$P:$P,""&amp;'Raw Data'!$B$1,'Raw Data'!$D:$D,"&lt;&gt;*ithdr*",'Raw Data'!$D:$D,"&lt;&gt;*ancel*")</f>
        <v>0</v>
      </c>
      <c r="P167" s="73"/>
      <c r="Q167" s="73"/>
      <c r="R167" s="77"/>
      <c r="S167" s="94">
        <f>SUMIFS('Raw Data'!$AI:$AI, 'Raw Data'!$AN:$AN,"&lt;=" &amp;DATE(LEFT($AV$3, 4), MONTH("1 " &amp; S$6 &amp; " " &amp; LEFT($AV$3, 4)) + 1, 0 ), 'Raw Data'!$AN:$AN,"&gt;" &amp;DATE(LEFT($AV$3, 4), MONTH("1 " &amp; S$6 &amp; " " &amp; LEFT($AV$3, 4)), 0 ), 'Raw Data'!$J:$J, $A156, 'Raw Data'!$O:$O,""&amp;'Raw Data'!$B$1,'Raw Data'!$D:$D,"&lt;&gt;*ithdr*",'Raw Data'!$D:$D,"&lt;&gt;*ancel*",'Raw Data'!$P:$P,"--")
+
SUMIFS('Raw Data'!$AI:$AI, 'Raw Data'!$AN:$AN,"&lt;=" &amp;DATE(LEFT($AV$3, 4), MONTH("1 " &amp; S$6 &amp; " " &amp; LEFT($AV$3, 4)) + 1, 0 ), 'Raw Data'!$AN:$AN,"&gt;" &amp;DATE(LEFT($AV$3, 4), MONTH("1 " &amp; S$6 &amp; " " &amp; LEFT($AV$3, 4)), 0 ), 'Raw Data'!$J:$J, $A156, 'Raw Data'!$P:$P,""&amp;'Raw Data'!$B$1,'Raw Data'!$D:$D,"&lt;&gt;*ithdr*",'Raw Data'!$D:$D,"&lt;&gt;*ancel*")</f>
        <v>0</v>
      </c>
      <c r="T167" s="73"/>
      <c r="U167" s="73"/>
      <c r="V167" s="77"/>
      <c r="W167" s="94">
        <f>SUMIFS('Raw Data'!$AI:$AI, 'Raw Data'!$AN:$AN,"&lt;=" &amp;DATE(LEFT($AV$3, 4), MONTH("1 " &amp; W$6 &amp; " " &amp; LEFT($AV$3, 4)) + 1, 0 ), 'Raw Data'!$AN:$AN,"&gt;" &amp;DATE(LEFT($AV$3, 4), MONTH("1 " &amp; W$6 &amp; " " &amp; LEFT($AV$3, 4)), 0 ), 'Raw Data'!$J:$J, $A156, 'Raw Data'!$O:$O,""&amp;'Raw Data'!$B$1,'Raw Data'!$D:$D,"&lt;&gt;*ithdr*",'Raw Data'!$D:$D,"&lt;&gt;*ancel*",'Raw Data'!$P:$P,"--")
+
SUMIFS('Raw Data'!$AI:$AI, 'Raw Data'!$AN:$AN,"&lt;=" &amp;DATE(LEFT($AV$3, 4), MONTH("1 " &amp; W$6 &amp; " " &amp; LEFT($AV$3, 4)) + 1, 0 ), 'Raw Data'!$AN:$AN,"&gt;" &amp;DATE(LEFT($AV$3, 4), MONTH("1 " &amp; W$6 &amp; " " &amp; LEFT($AV$3, 4)), 0 ), 'Raw Data'!$J:$J, $A156, 'Raw Data'!$P:$P,""&amp;'Raw Data'!$B$1,'Raw Data'!$D:$D,"&lt;&gt;*ithdr*",'Raw Data'!$D:$D,"&lt;&gt;*ancel*")</f>
        <v>0</v>
      </c>
      <c r="X167" s="73"/>
      <c r="Y167" s="73"/>
      <c r="Z167" s="77"/>
      <c r="AA167" s="94">
        <f>SUMIFS('Raw Data'!$AI:$AI, 'Raw Data'!$AN:$AN,"&lt;=" &amp;DATE(LEFT($AV$3, 4), MONTH("1 " &amp; AA$6 &amp; " " &amp; LEFT($AV$3, 4)) + 1, 0 ), 'Raw Data'!$AN:$AN,"&gt;" &amp;DATE(LEFT($AV$3, 4), MONTH("1 " &amp; AA$6 &amp; " " &amp; LEFT($AV$3, 4)), 0 ), 'Raw Data'!$J:$J, $A156, 'Raw Data'!$O:$O,""&amp;'Raw Data'!$B$1,'Raw Data'!$D:$D,"&lt;&gt;*ithdr*",'Raw Data'!$D:$D,"&lt;&gt;*ancel*",'Raw Data'!$P:$P,"--")
+
SUMIFS('Raw Data'!$AI:$AI, 'Raw Data'!$AN:$AN,"&lt;=" &amp;DATE(LEFT($AV$3, 4), MONTH("1 " &amp; AA$6 &amp; " " &amp; LEFT($AV$3, 4)) + 1, 0 ), 'Raw Data'!$AN:$AN,"&gt;" &amp;DATE(LEFT($AV$3, 4), MONTH("1 " &amp; AA$6 &amp; " " &amp; LEFT($AV$3, 4)), 0 ), 'Raw Data'!$J:$J, $A156, 'Raw Data'!$P:$P,""&amp;'Raw Data'!$B$1,'Raw Data'!$D:$D,"&lt;&gt;*ithdr*",'Raw Data'!$D:$D,"&lt;&gt;*ancel*")</f>
        <v>0</v>
      </c>
      <c r="AB167" s="73"/>
      <c r="AC167" s="73"/>
      <c r="AD167" s="77"/>
      <c r="AE167" s="94">
        <f>SUMIFS('Raw Data'!$AI:$AI, 'Raw Data'!$AN:$AN,"&lt;=" &amp;DATE(LEFT($AV$3, 4), MONTH("1 " &amp; AE$6 &amp; " " &amp; LEFT($AV$3, 4)) + 1, 0 ), 'Raw Data'!$AN:$AN,"&gt;" &amp;DATE(LEFT($AV$3, 4), MONTH("1 " &amp; AE$6 &amp; " " &amp; LEFT($AV$3, 4)), 0 ), 'Raw Data'!$J:$J, $A156, 'Raw Data'!$O:$O,""&amp;'Raw Data'!$B$1,'Raw Data'!$D:$D,"&lt;&gt;*ithdr*",'Raw Data'!$D:$D,"&lt;&gt;*ancel*",'Raw Data'!$P:$P,"--")
+
SUMIFS('Raw Data'!$AI:$AI, 'Raw Data'!$AN:$AN,"&lt;=" &amp;DATE(LEFT($AV$3, 4), MONTH("1 " &amp; AE$6 &amp; " " &amp; LEFT($AV$3, 4)) + 1, 0 ), 'Raw Data'!$AN:$AN,"&gt;" &amp;DATE(LEFT($AV$3, 4), MONTH("1 " &amp; AE$6 &amp; " " &amp; LEFT($AV$3, 4)), 0 ), 'Raw Data'!$J:$J, $A156, 'Raw Data'!$P:$P,""&amp;'Raw Data'!$B$1,'Raw Data'!$D:$D,"&lt;&gt;*ithdr*",'Raw Data'!$D:$D,"&lt;&gt;*ancel*")</f>
        <v>0</v>
      </c>
      <c r="AF167" s="73"/>
      <c r="AG167" s="73"/>
      <c r="AH167" s="77"/>
      <c r="AI167" s="94">
        <f>SUMIFS('Raw Data'!$AI:$AI, 'Raw Data'!$AN:$AN,"&lt;=" &amp;DATE(LEFT($AV$3, 4), MONTH("1 " &amp; AI$6 &amp; " " &amp; LEFT($AV$3, 4)) + 1, 0 ), 'Raw Data'!$AN:$AN,"&gt;" &amp;DATE(LEFT($AV$3, 4), MONTH("1 " &amp; AI$6 &amp; " " &amp; LEFT($AV$3, 4)), 0 ), 'Raw Data'!$J:$J, $A156, 'Raw Data'!$O:$O,""&amp;'Raw Data'!$B$1,'Raw Data'!$D:$D,"&lt;&gt;*ithdr*",'Raw Data'!$D:$D,"&lt;&gt;*ancel*",'Raw Data'!$P:$P,"--")
+
SUMIFS('Raw Data'!$AI:$AI, 'Raw Data'!$AN:$AN,"&lt;=" &amp;DATE(LEFT($AV$3, 4), MONTH("1 " &amp; AI$6 &amp; " " &amp; LEFT($AV$3, 4)) + 1, 0 ), 'Raw Data'!$AN:$AN,"&gt;" &amp;DATE(LEFT($AV$3, 4), MONTH("1 " &amp; AI$6 &amp; " " &amp; LEFT($AV$3, 4)), 0 ), 'Raw Data'!$J:$J, $A156, 'Raw Data'!$P:$P,""&amp;'Raw Data'!$B$1,'Raw Data'!$D:$D,"&lt;&gt;*ithdr*",'Raw Data'!$D:$D,"&lt;&gt;*ancel*")</f>
        <v>0</v>
      </c>
      <c r="AJ167" s="73"/>
      <c r="AK167" s="73"/>
      <c r="AL167" s="77"/>
      <c r="AM167" s="94">
        <f>SUMIFS('Raw Data'!$AI:$AI, 'Raw Data'!$AN:$AN,"&lt;=" &amp;DATE(LEFT($AV$3, 4), MONTH("1 " &amp; AM$6 &amp; " " &amp; LEFT($AV$3, 4)) + 1, 0 ), 'Raw Data'!$AN:$AN,"&gt;" &amp;DATE(LEFT($AV$3, 4), MONTH("1 " &amp; AM$6 &amp; " " &amp; LEFT($AV$3, 4)), 0 ), 'Raw Data'!$J:$J, $A156, 'Raw Data'!$O:$O,""&amp;'Raw Data'!$B$1,'Raw Data'!$D:$D,"&lt;&gt;*ithdr*",'Raw Data'!$D:$D,"&lt;&gt;*ancel*",'Raw Data'!$P:$P,"--")
+
SUMIFS('Raw Data'!$AI:$AI, 'Raw Data'!$AN:$AN,"&lt;=" &amp;DATE(LEFT($AV$3, 4), MONTH("1 " &amp; AM$6 &amp; " " &amp; LEFT($AV$3, 4)) + 1, 0 ), 'Raw Data'!$AN:$AN,"&gt;" &amp;DATE(LEFT($AV$3, 4), MONTH("1 " &amp; AM$6 &amp; " " &amp; LEFT($AV$3, 4)), 0 ), 'Raw Data'!$J:$J, $A156, 'Raw Data'!$P:$P,""&amp;'Raw Data'!$B$1,'Raw Data'!$D:$D,"&lt;&gt;*ithdr*",'Raw Data'!$D:$D,"&lt;&gt;*ancel*")</f>
        <v>0</v>
      </c>
      <c r="AN167" s="73"/>
      <c r="AO167" s="73"/>
      <c r="AP167" s="77"/>
      <c r="AQ167" s="94">
        <f>SUMIFS('Raw Data'!$AI:$AI, 'Raw Data'!$AN:$AN,"&lt;=" &amp;DATE(LEFT($AV$3, 4), MONTH("1 " &amp; AQ$6 &amp; " " &amp; LEFT($AV$3, 4)) + 1, 0 ), 'Raw Data'!$AN:$AN,"&gt;" &amp;DATE(LEFT($AV$3, 4), MONTH("1 " &amp; AQ$6 &amp; " " &amp; LEFT($AV$3, 4)), 0 ), 'Raw Data'!$J:$J, $A156, 'Raw Data'!$O:$O,""&amp;'Raw Data'!$B$1,'Raw Data'!$D:$D,"&lt;&gt;*ithdr*",'Raw Data'!$D:$D,"&lt;&gt;*ancel*",'Raw Data'!$P:$P,"--")
+
SUMIFS('Raw Data'!$AI:$AI, 'Raw Data'!$AN:$AN,"&lt;=" &amp;DATE(LEFT($AV$3, 4), MONTH("1 " &amp; AQ$6 &amp; " " &amp; LEFT($AV$3, 4)) + 1, 0 ), 'Raw Data'!$AN:$AN,"&gt;" &amp;DATE(LEFT($AV$3, 4), MONTH("1 " &amp; AQ$6 &amp; " " &amp; LEFT($AV$3, 4)), 0 ), 'Raw Data'!$J:$J, $A156, 'Raw Data'!$P:$P,""&amp;'Raw Data'!$B$1,'Raw Data'!$D:$D,"&lt;&gt;*ithdr*",'Raw Data'!$D:$D,"&lt;&gt;*ancel*")</f>
        <v>0</v>
      </c>
      <c r="AR167" s="73"/>
      <c r="AS167" s="73"/>
      <c r="AT167" s="77"/>
      <c r="AU167" s="94">
        <f>SUMIFS('Raw Data'!$AI:$AI, 'Raw Data'!$AN:$AN,"&lt;=" &amp;DATE(MID($AV$3, 15, 4), MONTH("1 " &amp; AU$6 &amp; " " &amp; MID($AV$3, 15, 4)) + 1, 0 ), 'Raw Data'!$AN:$AN,"&gt;" &amp;DATE(MID($AV$3, 15, 4), MONTH("1 " &amp; AU$6 &amp; " " &amp; MID($AV$3, 15, 4)), 0 ), 'Raw Data'!$J:$J, $A156, 'Raw Data'!$O:$O,""&amp;'Raw Data'!$B$1,'Raw Data'!$D:$D,"&lt;&gt;*ithdr*",'Raw Data'!$D:$D,"&lt;&gt;*ancel*",'Raw Data'!$P:$P,"--")
+
SUMIFS('Raw Data'!$AI:$AI, 'Raw Data'!$AN:$AN,"&lt;=" &amp;DATE(MID($AV$3, 15, 4), MONTH("1 " &amp; AU$6 &amp; " " &amp; MID($AV$3, 15, 4)) + 1, 0 ), 'Raw Data'!$AN:$AN,"&gt;" &amp;DATE(MID($AV$3, 15, 4), MONTH("1 " &amp; AU$6 &amp; " " &amp; MID($AV$3, 15, 4)), 0 ), 'Raw Data'!$J:$J, $A156, 'Raw Data'!$P:$P,""&amp;'Raw Data'!$B$1,'Raw Data'!$D:$D,"&lt;&gt;*ithdr*",'Raw Data'!$D:$D,"&lt;&gt;*ancel*")</f>
        <v>0</v>
      </c>
      <c r="AV167" s="73"/>
      <c r="AW167" s="73"/>
      <c r="AX167" s="77"/>
      <c r="AY167" s="94">
        <f>SUMIFS('Raw Data'!$AI:$AI, 'Raw Data'!$AN:$AN,"&lt;=" &amp;DATE(MID($AV$3, 15, 4), MONTH("1 " &amp; AY$6 &amp; " " &amp; MID($AV$3, 15, 4)) + 1, 0 ), 'Raw Data'!$AN:$AN,"&gt;" &amp;DATE(MID($AV$3, 15, 4), MONTH("1 " &amp; AY$6 &amp; " " &amp; MID($AV$3, 15, 4)), 0 ), 'Raw Data'!$J:$J, $A156, 'Raw Data'!$O:$O,""&amp;'Raw Data'!$B$1,'Raw Data'!$D:$D,"&lt;&gt;*ithdr*",'Raw Data'!$D:$D,"&lt;&gt;*ancel*",'Raw Data'!$P:$P,"--")
+
SUMIFS('Raw Data'!$AI:$AI, 'Raw Data'!$AN:$AN,"&lt;=" &amp;DATE(MID($AV$3, 15, 4), MONTH("1 " &amp; AY$6 &amp; " " &amp; MID($AV$3, 15, 4)) + 1, 0 ), 'Raw Data'!$AN:$AN,"&gt;" &amp;DATE(MID($AV$3, 15, 4), MONTH("1 " &amp; AY$6 &amp; " " &amp; MID($AV$3, 15, 4)), 0 ), 'Raw Data'!$J:$J, $A156, 'Raw Data'!$P:$P,""&amp;'Raw Data'!$B$1,'Raw Data'!$D:$D,"&lt;&gt;*ithdr*",'Raw Data'!$D:$D,"&lt;&gt;*ancel*")</f>
        <v>0</v>
      </c>
      <c r="AZ167" s="73"/>
      <c r="BA167" s="73"/>
      <c r="BB167" s="77"/>
      <c r="BC167" s="94">
        <f>SUMIFS('Raw Data'!$AI:$AI, 'Raw Data'!$AN:$AN,"&lt;=" &amp;DATE(MID($AV$3, 15, 4), MONTH("1 " &amp; BC$6 &amp; " " &amp; MID($AV$3, 15, 4)) + 1, 0 ), 'Raw Data'!$AN:$AN,"&gt;" &amp;DATE(MID($AV$3, 15, 4), MONTH("1 " &amp; BC$6 &amp; " " &amp; MID($AV$3, 15, 4)), 0 ), 'Raw Data'!$J:$J, $A156, 'Raw Data'!$O:$O,""&amp;'Raw Data'!$B$1,'Raw Data'!$D:$D,"&lt;&gt;*ithdr*",'Raw Data'!$D:$D,"&lt;&gt;*ancel*",'Raw Data'!$P:$P,"--")
+
SUMIFS('Raw Data'!$AI:$AI, 'Raw Data'!$AN:$AN,"&lt;=" &amp;DATE(MID($AV$3, 15, 4), MONTH("1 " &amp; BC$6 &amp; " " &amp; MID($AV$3, 15, 4)) + 1, 0 ), 'Raw Data'!$AN:$AN,"&gt;" &amp;DATE(MID($AV$3, 15, 4), MONTH("1 " &amp; BC$6 &amp; " " &amp; MID($AV$3, 15, 4)), 0 ), 'Raw Data'!$J:$J, $A156, 'Raw Data'!$P:$P,""&amp;'Raw Data'!$B$1,'Raw Data'!$D:$D,"&lt;&gt;*ithdr*",'Raw Data'!$D:$D,"&lt;&gt;*ancel*")</f>
        <v>0</v>
      </c>
      <c r="BD167" s="73"/>
      <c r="BE167" s="73"/>
      <c r="BF167" s="77"/>
    </row>
    <row r="168" ht="12.75" customHeight="1">
      <c r="A168" s="114" t="s">
        <v>206</v>
      </c>
      <c r="B168" s="73"/>
      <c r="C168" s="73"/>
      <c r="D168" s="73"/>
      <c r="E168" s="73"/>
      <c r="F168" s="73"/>
      <c r="G168" s="73"/>
      <c r="H168" s="73"/>
      <c r="I168" s="73"/>
      <c r="J168" s="77"/>
      <c r="K168" s="94">
        <f>SUMIFS('Raw Data'!$AI:$AI, 'Raw Data'!$AN:$AN,"&lt;=" &amp;DATE(LEFT($AV$3, 4), MONTH("1 " &amp; K$6 &amp; " " &amp; LEFT($AV$3, 4)) + 1, 0 ), 'Raw Data'!$AN:$AN,"&gt;" &amp;DATE(LEFT($AV$3, 4), MONTH("1 " &amp; K$6 &amp; " " &amp; LEFT($AV$3, 4)), 0 ), 'Raw Data'!$J:$J, $A156, 'Raw Data'!$H:$H, "Ear*", 'Raw Data'!$O:$O,""&amp;'Raw Data'!$B$1,'Raw Data'!$D:$D,"&lt;&gt;*ithdr*",'Raw Data'!$D:$D,"&lt;&gt;*ancel*",'Raw Data'!$P:$P,"--")
+
SUMIFS('Raw Data'!$AI:$AI, 'Raw Data'!$AN:$AN,"&lt;=" &amp;DATE(LEFT($AV$3, 4), MONTH("1 " &amp; K$6 &amp; " " &amp; LEFT($AV$3, 4)) + 1, 0 ), 'Raw Data'!$AN:$AN,"&gt;" &amp;DATE(LEFT($AV$3, 4), MONTH("1 " &amp; K$6 &amp; " " &amp; LEFT($AV$3, 4)), 0 ), 'Raw Data'!$J:$J, $A156, 'Raw Data'!$H:$H, "Ear*", 'Raw Data'!$P:$P,""&amp;'Raw Data'!$B$1,'Raw Data'!$D:$D,"&lt;&gt;*ithdr*",'Raw Data'!$D:$D,"&lt;&gt;*ancel*")</f>
        <v>0</v>
      </c>
      <c r="L168" s="73"/>
      <c r="M168" s="73"/>
      <c r="N168" s="77"/>
      <c r="O168" s="94">
        <f>SUMIFS('Raw Data'!$AI:$AI, 'Raw Data'!$AN:$AN,"&lt;=" &amp;DATE(LEFT($AV$3, 4), MONTH("1 " &amp; O$6 &amp; " " &amp; LEFT($AV$3, 4)) + 1, 0 ), 'Raw Data'!$AN:$AN,"&gt;" &amp;DATE(LEFT($AV$3, 4), MONTH("1 " &amp; O$6 &amp; " " &amp; LEFT($AV$3, 4)), 0 ), 'Raw Data'!$J:$J, $A156, 'Raw Data'!$H:$H, "Ear*", 'Raw Data'!$O:$O,""&amp;'Raw Data'!$B$1,'Raw Data'!$D:$D,"&lt;&gt;*ithdr*",'Raw Data'!$D:$D,"&lt;&gt;*ancel*",'Raw Data'!$P:$P,"--")
+
SUMIFS('Raw Data'!$AI:$AI, 'Raw Data'!$AN:$AN,"&lt;=" &amp;DATE(LEFT($AV$3, 4), MONTH("1 " &amp; O$6 &amp; " " &amp; LEFT($AV$3, 4)) + 1, 0 ), 'Raw Data'!$AN:$AN,"&gt;" &amp;DATE(LEFT($AV$3, 4), MONTH("1 " &amp; O$6 &amp; " " &amp; LEFT($AV$3, 4)), 0 ), 'Raw Data'!$J:$J, $A156, 'Raw Data'!$H:$H, "Ear*", 'Raw Data'!$P:$P,""&amp;'Raw Data'!$B$1,'Raw Data'!$D:$D,"&lt;&gt;*ithdr*",'Raw Data'!$D:$D,"&lt;&gt;*ancel*")</f>
        <v>0</v>
      </c>
      <c r="P168" s="73"/>
      <c r="Q168" s="73"/>
      <c r="R168" s="77"/>
      <c r="S168" s="94">
        <f>SUMIFS('Raw Data'!$AI:$AI, 'Raw Data'!$AN:$AN,"&lt;=" &amp;DATE(LEFT($AV$3, 4), MONTH("1 " &amp; S$6 &amp; " " &amp; LEFT($AV$3, 4)) + 1, 0 ), 'Raw Data'!$AN:$AN,"&gt;" &amp;DATE(LEFT($AV$3, 4), MONTH("1 " &amp; S$6 &amp; " " &amp; LEFT($AV$3, 4)), 0 ), 'Raw Data'!$J:$J, $A156, 'Raw Data'!$H:$H, "Ear*", 'Raw Data'!$O:$O,""&amp;'Raw Data'!$B$1,'Raw Data'!$D:$D,"&lt;&gt;*ithdr*",'Raw Data'!$D:$D,"&lt;&gt;*ancel*",'Raw Data'!$P:$P,"--")
+
SUMIFS('Raw Data'!$AI:$AI, 'Raw Data'!$AN:$AN,"&lt;=" &amp;DATE(LEFT($AV$3, 4), MONTH("1 " &amp; S$6 &amp; " " &amp; LEFT($AV$3, 4)) + 1, 0 ), 'Raw Data'!$AN:$AN,"&gt;" &amp;DATE(LEFT($AV$3, 4), MONTH("1 " &amp; S$6 &amp; " " &amp; LEFT($AV$3, 4)), 0 ), 'Raw Data'!$J:$J, $A156, 'Raw Data'!$H:$H, "Ear*", 'Raw Data'!$P:$P,""&amp;'Raw Data'!$B$1,'Raw Data'!$D:$D,"&lt;&gt;*ithdr*",'Raw Data'!$D:$D,"&lt;&gt;*ancel*")</f>
        <v>0</v>
      </c>
      <c r="T168" s="73"/>
      <c r="U168" s="73"/>
      <c r="V168" s="77"/>
      <c r="W168" s="94">
        <f>SUMIFS('Raw Data'!$AI:$AI, 'Raw Data'!$AN:$AN,"&lt;=" &amp;DATE(LEFT($AV$3, 4), MONTH("1 " &amp; W$6 &amp; " " &amp; LEFT($AV$3, 4)) + 1, 0 ), 'Raw Data'!$AN:$AN,"&gt;" &amp;DATE(LEFT($AV$3, 4), MONTH("1 " &amp; W$6 &amp; " " &amp; LEFT($AV$3, 4)), 0 ), 'Raw Data'!$J:$J, $A156, 'Raw Data'!$H:$H, "Ear*", 'Raw Data'!$O:$O,""&amp;'Raw Data'!$B$1,'Raw Data'!$D:$D,"&lt;&gt;*ithdr*",'Raw Data'!$D:$D,"&lt;&gt;*ancel*",'Raw Data'!$P:$P,"--")
+
SUMIFS('Raw Data'!$AI:$AI, 'Raw Data'!$AN:$AN,"&lt;=" &amp;DATE(LEFT($AV$3, 4), MONTH("1 " &amp; W$6 &amp; " " &amp; LEFT($AV$3, 4)) + 1, 0 ), 'Raw Data'!$AN:$AN,"&gt;" &amp;DATE(LEFT($AV$3, 4), MONTH("1 " &amp; W$6 &amp; " " &amp; LEFT($AV$3, 4)), 0 ), 'Raw Data'!$J:$J, $A156, 'Raw Data'!$H:$H, "Ear*", 'Raw Data'!$P:$P,""&amp;'Raw Data'!$B$1,'Raw Data'!$D:$D,"&lt;&gt;*ithdr*",'Raw Data'!$D:$D,"&lt;&gt;*ancel*")</f>
        <v>0</v>
      </c>
      <c r="X168" s="73"/>
      <c r="Y168" s="73"/>
      <c r="Z168" s="77"/>
      <c r="AA168" s="94">
        <f>SUMIFS('Raw Data'!$AI:$AI, 'Raw Data'!$AN:$AN,"&lt;=" &amp;DATE(LEFT($AV$3, 4), MONTH("1 " &amp; AA$6 &amp; " " &amp; LEFT($AV$3, 4)) + 1, 0 ), 'Raw Data'!$AN:$AN,"&gt;" &amp;DATE(LEFT($AV$3, 4), MONTH("1 " &amp; AA$6 &amp; " " &amp; LEFT($AV$3, 4)), 0 ), 'Raw Data'!$J:$J, $A156, 'Raw Data'!$H:$H, "Ear*", 'Raw Data'!$O:$O,""&amp;'Raw Data'!$B$1,'Raw Data'!$D:$D,"&lt;&gt;*ithdr*",'Raw Data'!$D:$D,"&lt;&gt;*ancel*",'Raw Data'!$P:$P,"--")
+
SUMIFS('Raw Data'!$AI:$AI, 'Raw Data'!$AN:$AN,"&lt;=" &amp;DATE(LEFT($AV$3, 4), MONTH("1 " &amp; AA$6 &amp; " " &amp; LEFT($AV$3, 4)) + 1, 0 ), 'Raw Data'!$AN:$AN,"&gt;" &amp;DATE(LEFT($AV$3, 4), MONTH("1 " &amp; AA$6 &amp; " " &amp; LEFT($AV$3, 4)), 0 ), 'Raw Data'!$J:$J, $A156, 'Raw Data'!$H:$H, "Ear*", 'Raw Data'!$P:$P,""&amp;'Raw Data'!$B$1,'Raw Data'!$D:$D,"&lt;&gt;*ithdr*",'Raw Data'!$D:$D,"&lt;&gt;*ancel*")</f>
        <v>0</v>
      </c>
      <c r="AB168" s="73"/>
      <c r="AC168" s="73"/>
      <c r="AD168" s="77"/>
      <c r="AE168" s="94">
        <f>SUMIFS('Raw Data'!$AI:$AI, 'Raw Data'!$AN:$AN,"&lt;=" &amp;DATE(LEFT($AV$3, 4), MONTH("1 " &amp; AE$6 &amp; " " &amp; LEFT($AV$3, 4)) + 1, 0 ), 'Raw Data'!$AN:$AN,"&gt;" &amp;DATE(LEFT($AV$3, 4), MONTH("1 " &amp; AE$6 &amp; " " &amp; LEFT($AV$3, 4)), 0 ), 'Raw Data'!$J:$J, $A156, 'Raw Data'!$H:$H, "Ear*", 'Raw Data'!$O:$O,""&amp;'Raw Data'!$B$1,'Raw Data'!$D:$D,"&lt;&gt;*ithdr*",'Raw Data'!$D:$D,"&lt;&gt;*ancel*",'Raw Data'!$P:$P,"--")
+
SUMIFS('Raw Data'!$AI:$AI, 'Raw Data'!$AN:$AN,"&lt;=" &amp;DATE(LEFT($AV$3, 4), MONTH("1 " &amp; AE$6 &amp; " " &amp; LEFT($AV$3, 4)) + 1, 0 ), 'Raw Data'!$AN:$AN,"&gt;" &amp;DATE(LEFT($AV$3, 4), MONTH("1 " &amp; AE$6 &amp; " " &amp; LEFT($AV$3, 4)), 0 ), 'Raw Data'!$J:$J, $A156, 'Raw Data'!$H:$H, "Ear*", 'Raw Data'!$P:$P,""&amp;'Raw Data'!$B$1,'Raw Data'!$D:$D,"&lt;&gt;*ithdr*",'Raw Data'!$D:$D,"&lt;&gt;*ancel*")</f>
        <v>0</v>
      </c>
      <c r="AF168" s="73"/>
      <c r="AG168" s="73"/>
      <c r="AH168" s="77"/>
      <c r="AI168" s="94">
        <f>SUMIFS('Raw Data'!$AI:$AI, 'Raw Data'!$AN:$AN,"&lt;=" &amp;DATE(LEFT($AV$3, 4), MONTH("1 " &amp; AI$6 &amp; " " &amp; LEFT($AV$3, 4)) + 1, 0 ), 'Raw Data'!$AN:$AN,"&gt;" &amp;DATE(LEFT($AV$3, 4), MONTH("1 " &amp; AI$6 &amp; " " &amp; LEFT($AV$3, 4)), 0 ), 'Raw Data'!$J:$J, $A156, 'Raw Data'!$H:$H, "Ear*", 'Raw Data'!$O:$O,""&amp;'Raw Data'!$B$1,'Raw Data'!$D:$D,"&lt;&gt;*ithdr*",'Raw Data'!$D:$D,"&lt;&gt;*ancel*",'Raw Data'!$P:$P,"--")
+
SUMIFS('Raw Data'!$AI:$AI, 'Raw Data'!$AN:$AN,"&lt;=" &amp;DATE(LEFT($AV$3, 4), MONTH("1 " &amp; AI$6 &amp; " " &amp; LEFT($AV$3, 4)) + 1, 0 ), 'Raw Data'!$AN:$AN,"&gt;" &amp;DATE(LEFT($AV$3, 4), MONTH("1 " &amp; AI$6 &amp; " " &amp; LEFT($AV$3, 4)), 0 ), 'Raw Data'!$J:$J, $A156, 'Raw Data'!$H:$H, "Ear*", 'Raw Data'!$P:$P,""&amp;'Raw Data'!$B$1,'Raw Data'!$D:$D,"&lt;&gt;*ithdr*",'Raw Data'!$D:$D,"&lt;&gt;*ancel*")</f>
        <v>0</v>
      </c>
      <c r="AJ168" s="73"/>
      <c r="AK168" s="73"/>
      <c r="AL168" s="77"/>
      <c r="AM168" s="94">
        <f>SUMIFS('Raw Data'!$AI:$AI, 'Raw Data'!$AN:$AN,"&lt;=" &amp;DATE(LEFT($AV$3, 4), MONTH("1 " &amp; AM$6 &amp; " " &amp; LEFT($AV$3, 4)) + 1, 0 ), 'Raw Data'!$AN:$AN,"&gt;" &amp;DATE(LEFT($AV$3, 4), MONTH("1 " &amp; AM$6 &amp; " " &amp; LEFT($AV$3, 4)), 0 ), 'Raw Data'!$J:$J, $A156, 'Raw Data'!$H:$H, "Ear*", 'Raw Data'!$O:$O,""&amp;'Raw Data'!$B$1,'Raw Data'!$D:$D,"&lt;&gt;*ithdr*",'Raw Data'!$D:$D,"&lt;&gt;*ancel*",'Raw Data'!$P:$P,"--")
+
SUMIFS('Raw Data'!$AI:$AI, 'Raw Data'!$AN:$AN,"&lt;=" &amp;DATE(LEFT($AV$3, 4), MONTH("1 " &amp; AM$6 &amp; " " &amp; LEFT($AV$3, 4)) + 1, 0 ), 'Raw Data'!$AN:$AN,"&gt;" &amp;DATE(LEFT($AV$3, 4), MONTH("1 " &amp; AM$6 &amp; " " &amp; LEFT($AV$3, 4)), 0 ), 'Raw Data'!$J:$J, $A156, 'Raw Data'!$H:$H, "Ear*", 'Raw Data'!$P:$P,""&amp;'Raw Data'!$B$1,'Raw Data'!$D:$D,"&lt;&gt;*ithdr*",'Raw Data'!$D:$D,"&lt;&gt;*ancel*")</f>
        <v>0</v>
      </c>
      <c r="AN168" s="73"/>
      <c r="AO168" s="73"/>
      <c r="AP168" s="77"/>
      <c r="AQ168" s="94">
        <f>SUMIFS('Raw Data'!$AI:$AI, 'Raw Data'!$AN:$AN,"&lt;=" &amp;DATE(LEFT($AV$3, 4), MONTH("1 " &amp; AQ$6 &amp; " " &amp; LEFT($AV$3, 4)) + 1, 0 ), 'Raw Data'!$AN:$AN,"&gt;" &amp;DATE(LEFT($AV$3, 4), MONTH("1 " &amp; AQ$6 &amp; " " &amp; LEFT($AV$3, 4)), 0 ), 'Raw Data'!$J:$J, $A156, 'Raw Data'!$H:$H, "Ear*", 'Raw Data'!$O:$O,""&amp;'Raw Data'!$B$1,'Raw Data'!$D:$D,"&lt;&gt;*ithdr*",'Raw Data'!$D:$D,"&lt;&gt;*ancel*",'Raw Data'!$P:$P,"--")
+
SUMIFS('Raw Data'!$AI:$AI, 'Raw Data'!$AN:$AN,"&lt;=" &amp;DATE(LEFT($AV$3, 4), MONTH("1 " &amp; AQ$6 &amp; " " &amp; LEFT($AV$3, 4)) + 1, 0 ), 'Raw Data'!$AN:$AN,"&gt;" &amp;DATE(LEFT($AV$3, 4), MONTH("1 " &amp; AQ$6 &amp; " " &amp; LEFT($AV$3, 4)), 0 ), 'Raw Data'!$J:$J, $A156, 'Raw Data'!$H:$H, "Ear*", 'Raw Data'!$P:$P,""&amp;'Raw Data'!$B$1,'Raw Data'!$D:$D,"&lt;&gt;*ithdr*",'Raw Data'!$D:$D,"&lt;&gt;*ancel*")</f>
        <v>0</v>
      </c>
      <c r="AR168" s="73"/>
      <c r="AS168" s="73"/>
      <c r="AT168" s="77"/>
      <c r="AU168" s="94">
        <f>SUMIFS('Raw Data'!$AI:$AI, 'Raw Data'!$AN:$AN,"&lt;=" &amp;DATE(MID($AV$3, 15, 4), MONTH("1 " &amp; AU$6 &amp; " " &amp; MID($AV$3, 15, 4)) + 1, 0 ), 'Raw Data'!$AN:$AN,"&gt;" &amp;DATE(MID($AV$3, 15, 4), MONTH("1 " &amp; AU$6 &amp; " " &amp; MID($AV$3, 15, 4)), 0 ), 'Raw Data'!$J:$J, $A156, 'Raw Data'!$H:$H, "Ear*", 'Raw Data'!$O:$O,""&amp;'Raw Data'!$B$1,'Raw Data'!$D:$D,"&lt;&gt;*ithdr*",'Raw Data'!$D:$D,"&lt;&gt;*ancel*",'Raw Data'!$P:$P,"--")
+
SUMIFS('Raw Data'!$AI:$AI, 'Raw Data'!$AN:$AN,"&lt;=" &amp;DATE(MID($AV$3, 15, 4), MONTH("1 " &amp; AU$6 &amp; " " &amp; MID($AV$3, 15, 4)) + 1, 0 ), 'Raw Data'!$AN:$AN,"&gt;" &amp;DATE(MID($AV$3, 15, 4), MONTH("1 " &amp; AU$6 &amp; " " &amp; MID($AV$3, 15, 4)), 0 ), 'Raw Data'!$J:$J, $A156, 'Raw Data'!$H:$H, "Ear*", 'Raw Data'!$P:$P,""&amp;'Raw Data'!$B$1,'Raw Data'!$D:$D,"&lt;&gt;*ithdr*",'Raw Data'!$D:$D,"&lt;&gt;*ancel*")</f>
        <v>0</v>
      </c>
      <c r="AV168" s="73"/>
      <c r="AW168" s="73"/>
      <c r="AX168" s="77"/>
      <c r="AY168" s="94">
        <f>SUMIFS('Raw Data'!$AI:$AI, 'Raw Data'!$AN:$AN,"&lt;=" &amp;DATE(MID($AV$3, 15, 4), MONTH("1 " &amp; AY$6 &amp; " " &amp; MID($AV$3, 15, 4)) + 1, 0 ), 'Raw Data'!$AN:$AN,"&gt;" &amp;DATE(MID($AV$3, 15, 4), MONTH("1 " &amp; AY$6 &amp; " " &amp; MID($AV$3, 15, 4)), 0 ), 'Raw Data'!$J:$J, $A156, 'Raw Data'!$H:$H, "Ear*", 'Raw Data'!$O:$O,""&amp;'Raw Data'!$B$1,'Raw Data'!$D:$D,"&lt;&gt;*ithdr*",'Raw Data'!$D:$D,"&lt;&gt;*ancel*",'Raw Data'!$P:$P,"--")
+
SUMIFS('Raw Data'!$AI:$AI, 'Raw Data'!$AN:$AN,"&lt;=" &amp;DATE(MID($AV$3, 15, 4), MONTH("1 " &amp; AY$6 &amp; " " &amp; MID($AV$3, 15, 4)) + 1, 0 ), 'Raw Data'!$AN:$AN,"&gt;" &amp;DATE(MID($AV$3, 15, 4), MONTH("1 " &amp; AY$6 &amp; " " &amp; MID($AV$3, 15, 4)), 0 ), 'Raw Data'!$J:$J, $A156, 'Raw Data'!$H:$H, "Ear*", 'Raw Data'!$P:$P,""&amp;'Raw Data'!$B$1,'Raw Data'!$D:$D,"&lt;&gt;*ithdr*",'Raw Data'!$D:$D,"&lt;&gt;*ancel*")</f>
        <v>0</v>
      </c>
      <c r="AZ168" s="73"/>
      <c r="BA168" s="73"/>
      <c r="BB168" s="77"/>
      <c r="BC168" s="94">
        <f>SUMIFS('Raw Data'!$AI:$AI, 'Raw Data'!$AN:$AN,"&lt;=" &amp;DATE(MID($AV$3, 15, 4), MONTH("1 " &amp; BC$6 &amp; " " &amp; MID($AV$3, 15, 4)) + 1, 0 ), 'Raw Data'!$AN:$AN,"&gt;" &amp;DATE(MID($AV$3, 15, 4), MONTH("1 " &amp; BC$6 &amp; " " &amp; MID($AV$3, 15, 4)), 0 ), 'Raw Data'!$J:$J, $A156, 'Raw Data'!$H:$H, "Ear*", 'Raw Data'!$O:$O,""&amp;'Raw Data'!$B$1,'Raw Data'!$D:$D,"&lt;&gt;*ithdr*",'Raw Data'!$D:$D,"&lt;&gt;*ancel*",'Raw Data'!$P:$P,"--")
+
SUMIFS('Raw Data'!$AI:$AI, 'Raw Data'!$AN:$AN,"&lt;=" &amp;DATE(MID($AV$3, 15, 4), MONTH("1 " &amp; BC$6 &amp; " " &amp; MID($AV$3, 15, 4)) + 1, 0 ), 'Raw Data'!$AN:$AN,"&gt;" &amp;DATE(MID($AV$3, 15, 4), MONTH("1 " &amp; BC$6 &amp; " " &amp; MID($AV$3, 15, 4)), 0 ), 'Raw Data'!$J:$J, $A156, 'Raw Data'!$H:$H, "Ear*", 'Raw Data'!$P:$P,""&amp;'Raw Data'!$B$1,'Raw Data'!$D:$D,"&lt;&gt;*ithdr*",'Raw Data'!$D:$D,"&lt;&gt;*ancel*")</f>
        <v>0</v>
      </c>
      <c r="BD168" s="73"/>
      <c r="BE168" s="73"/>
      <c r="BF168" s="77"/>
    </row>
    <row r="169" ht="12.75" customHeight="1">
      <c r="A169" s="114" t="s">
        <v>207</v>
      </c>
      <c r="B169" s="73"/>
      <c r="C169" s="73"/>
      <c r="D169" s="73"/>
      <c r="E169" s="73"/>
      <c r="F169" s="73"/>
      <c r="G169" s="73"/>
      <c r="H169" s="73"/>
      <c r="I169" s="73"/>
      <c r="J169" s="77"/>
      <c r="K169" s="94">
        <f>SUMIFS('Raw Data'!$AI:$AI, 'Raw Data'!$AN:$AN,"&lt;=" &amp;DATE(LEFT($AV$3, 4), MONTH("1 " &amp; K$6 &amp; " " &amp; LEFT($AV$3, 4)) + 1, 0 ), 'Raw Data'!$AN:$AN,"&gt;" &amp;DATE(LEFT($AV$3, 4), MONTH("1 " &amp; K$6 &amp; " " &amp; LEFT($AV$3, 4)), 0 ), 'Raw Data'!$J:$J, $A156, 'Raw Data'!$H:$H, "Non*", 'Raw Data'!$O:$O,""&amp;'Raw Data'!$B$1,'Raw Data'!$D:$D,"&lt;&gt;*ithdr*",'Raw Data'!$D:$D,"&lt;&gt;*ancel*",'Raw Data'!$P:$P,"--")
+
SUMIFS('Raw Data'!$AI:$AI, 'Raw Data'!$AN:$AN,"&lt;=" &amp;DATE(LEFT($AV$3, 4), MONTH("1 " &amp; K$6 &amp; " " &amp; LEFT($AV$3, 4)) + 1, 0 ), 'Raw Data'!$AN:$AN,"&gt;" &amp;DATE(LEFT($AV$3, 4), MONTH("1 " &amp; K$6 &amp; " " &amp; LEFT($AV$3, 4)), 0 ), 'Raw Data'!$J:$J, $A156, 'Raw Data'!$H:$H, "Non*", 'Raw Data'!$P:$P,""&amp;'Raw Data'!$B$1,'Raw Data'!$D:$D,"&lt;&gt;*ithdr*",'Raw Data'!$D:$D,"&lt;&gt;*ancel*")</f>
        <v>0</v>
      </c>
      <c r="L169" s="73"/>
      <c r="M169" s="73"/>
      <c r="N169" s="77"/>
      <c r="O169" s="94">
        <f>SUMIFS('Raw Data'!$AI:$AI, 'Raw Data'!$AN:$AN,"&lt;=" &amp;DATE(LEFT($AV$3, 4), MONTH("1 " &amp; O$6 &amp; " " &amp; LEFT($AV$3, 4)) + 1, 0 ), 'Raw Data'!$AN:$AN,"&gt;" &amp;DATE(LEFT($AV$3, 4), MONTH("1 " &amp; O$6 &amp; " " &amp; LEFT($AV$3, 4)), 0 ), 'Raw Data'!$J:$J, $A156, 'Raw Data'!$H:$H, "Non*", 'Raw Data'!$O:$O,""&amp;'Raw Data'!$B$1,'Raw Data'!$D:$D,"&lt;&gt;*ithdr*",'Raw Data'!$D:$D,"&lt;&gt;*ancel*",'Raw Data'!$P:$P,"--")
+
SUMIFS('Raw Data'!$AI:$AI, 'Raw Data'!$AN:$AN,"&lt;=" &amp;DATE(LEFT($AV$3, 4), MONTH("1 " &amp; O$6 &amp; " " &amp; LEFT($AV$3, 4)) + 1, 0 ), 'Raw Data'!$AN:$AN,"&gt;" &amp;DATE(LEFT($AV$3, 4), MONTH("1 " &amp; O$6 &amp; " " &amp; LEFT($AV$3, 4)), 0 ), 'Raw Data'!$J:$J, $A156, 'Raw Data'!$H:$H, "Non*", 'Raw Data'!$P:$P,""&amp;'Raw Data'!$B$1,'Raw Data'!$D:$D,"&lt;&gt;*ithdr*",'Raw Data'!$D:$D,"&lt;&gt;*ancel*")</f>
        <v>0</v>
      </c>
      <c r="P169" s="73"/>
      <c r="Q169" s="73"/>
      <c r="R169" s="77"/>
      <c r="S169" s="94">
        <f>SUMIFS('Raw Data'!$AI:$AI, 'Raw Data'!$AN:$AN,"&lt;=" &amp;DATE(LEFT($AV$3, 4), MONTH("1 " &amp; S$6 &amp; " " &amp; LEFT($AV$3, 4)) + 1, 0 ), 'Raw Data'!$AN:$AN,"&gt;" &amp;DATE(LEFT($AV$3, 4), MONTH("1 " &amp; S$6 &amp; " " &amp; LEFT($AV$3, 4)), 0 ), 'Raw Data'!$J:$J, $A156, 'Raw Data'!$H:$H, "Non*", 'Raw Data'!$O:$O,""&amp;'Raw Data'!$B$1,'Raw Data'!$D:$D,"&lt;&gt;*ithdr*",'Raw Data'!$D:$D,"&lt;&gt;*ancel*",'Raw Data'!$P:$P,"--")
+
SUMIFS('Raw Data'!$AI:$AI, 'Raw Data'!$AN:$AN,"&lt;=" &amp;DATE(LEFT($AV$3, 4), MONTH("1 " &amp; S$6 &amp; " " &amp; LEFT($AV$3, 4)) + 1, 0 ), 'Raw Data'!$AN:$AN,"&gt;" &amp;DATE(LEFT($AV$3, 4), MONTH("1 " &amp; S$6 &amp; " " &amp; LEFT($AV$3, 4)), 0 ), 'Raw Data'!$J:$J, $A156, 'Raw Data'!$H:$H, "Non*", 'Raw Data'!$P:$P,""&amp;'Raw Data'!$B$1,'Raw Data'!$D:$D,"&lt;&gt;*ithdr*",'Raw Data'!$D:$D,"&lt;&gt;*ancel*")</f>
        <v>0</v>
      </c>
      <c r="T169" s="73"/>
      <c r="U169" s="73"/>
      <c r="V169" s="77"/>
      <c r="W169" s="94">
        <f>SUMIFS('Raw Data'!$AI:$AI, 'Raw Data'!$AN:$AN,"&lt;=" &amp;DATE(LEFT($AV$3, 4), MONTH("1 " &amp; W$6 &amp; " " &amp; LEFT($AV$3, 4)) + 1, 0 ), 'Raw Data'!$AN:$AN,"&gt;" &amp;DATE(LEFT($AV$3, 4), MONTH("1 " &amp; W$6 &amp; " " &amp; LEFT($AV$3, 4)), 0 ), 'Raw Data'!$J:$J, $A156, 'Raw Data'!$H:$H, "Non*", 'Raw Data'!$O:$O,""&amp;'Raw Data'!$B$1,'Raw Data'!$D:$D,"&lt;&gt;*ithdr*",'Raw Data'!$D:$D,"&lt;&gt;*ancel*",'Raw Data'!$P:$P,"--")
+
SUMIFS('Raw Data'!$AI:$AI, 'Raw Data'!$AN:$AN,"&lt;=" &amp;DATE(LEFT($AV$3, 4), MONTH("1 " &amp; W$6 &amp; " " &amp; LEFT($AV$3, 4)) + 1, 0 ), 'Raw Data'!$AN:$AN,"&gt;" &amp;DATE(LEFT($AV$3, 4), MONTH("1 " &amp; W$6 &amp; " " &amp; LEFT($AV$3, 4)), 0 ), 'Raw Data'!$J:$J, $A156, 'Raw Data'!$H:$H, "Non*", 'Raw Data'!$P:$P,""&amp;'Raw Data'!$B$1,'Raw Data'!$D:$D,"&lt;&gt;*ithdr*",'Raw Data'!$D:$D,"&lt;&gt;*ancel*")</f>
        <v>0</v>
      </c>
      <c r="X169" s="73"/>
      <c r="Y169" s="73"/>
      <c r="Z169" s="77"/>
      <c r="AA169" s="94">
        <f>SUMIFS('Raw Data'!$AI:$AI, 'Raw Data'!$AN:$AN,"&lt;=" &amp;DATE(LEFT($AV$3, 4), MONTH("1 " &amp; AA$6 &amp; " " &amp; LEFT($AV$3, 4)) + 1, 0 ), 'Raw Data'!$AN:$AN,"&gt;" &amp;DATE(LEFT($AV$3, 4), MONTH("1 " &amp; AA$6 &amp; " " &amp; LEFT($AV$3, 4)), 0 ), 'Raw Data'!$J:$J, $A156, 'Raw Data'!$H:$H, "Non*", 'Raw Data'!$O:$O,""&amp;'Raw Data'!$B$1,'Raw Data'!$D:$D,"&lt;&gt;*ithdr*",'Raw Data'!$D:$D,"&lt;&gt;*ancel*",'Raw Data'!$P:$P,"--")
+
SUMIFS('Raw Data'!$AI:$AI, 'Raw Data'!$AN:$AN,"&lt;=" &amp;DATE(LEFT($AV$3, 4), MONTH("1 " &amp; AA$6 &amp; " " &amp; LEFT($AV$3, 4)) + 1, 0 ), 'Raw Data'!$AN:$AN,"&gt;" &amp;DATE(LEFT($AV$3, 4), MONTH("1 " &amp; AA$6 &amp; " " &amp; LEFT($AV$3, 4)), 0 ), 'Raw Data'!$J:$J, $A156, 'Raw Data'!$H:$H, "Non*", 'Raw Data'!$P:$P,""&amp;'Raw Data'!$B$1,'Raw Data'!$D:$D,"&lt;&gt;*ithdr*",'Raw Data'!$D:$D,"&lt;&gt;*ancel*")</f>
        <v>0</v>
      </c>
      <c r="AB169" s="73"/>
      <c r="AC169" s="73"/>
      <c r="AD169" s="77"/>
      <c r="AE169" s="94">
        <f>SUMIFS('Raw Data'!$AI:$AI, 'Raw Data'!$AN:$AN,"&lt;=" &amp;DATE(LEFT($AV$3, 4), MONTH("1 " &amp; AE$6 &amp; " " &amp; LEFT($AV$3, 4)) + 1, 0 ), 'Raw Data'!$AN:$AN,"&gt;" &amp;DATE(LEFT($AV$3, 4), MONTH("1 " &amp; AE$6 &amp; " " &amp; LEFT($AV$3, 4)), 0 ), 'Raw Data'!$J:$J, $A156, 'Raw Data'!$H:$H, "Non*", 'Raw Data'!$O:$O,""&amp;'Raw Data'!$B$1,'Raw Data'!$D:$D,"&lt;&gt;*ithdr*",'Raw Data'!$D:$D,"&lt;&gt;*ancel*",'Raw Data'!$P:$P,"--")
+
SUMIFS('Raw Data'!$AI:$AI, 'Raw Data'!$AN:$AN,"&lt;=" &amp;DATE(LEFT($AV$3, 4), MONTH("1 " &amp; AE$6 &amp; " " &amp; LEFT($AV$3, 4)) + 1, 0 ), 'Raw Data'!$AN:$AN,"&gt;" &amp;DATE(LEFT($AV$3, 4), MONTH("1 " &amp; AE$6 &amp; " " &amp; LEFT($AV$3, 4)), 0 ), 'Raw Data'!$J:$J, $A156, 'Raw Data'!$H:$H, "Non*", 'Raw Data'!$P:$P,""&amp;'Raw Data'!$B$1,'Raw Data'!$D:$D,"&lt;&gt;*ithdr*",'Raw Data'!$D:$D,"&lt;&gt;*ancel*")</f>
        <v>0</v>
      </c>
      <c r="AF169" s="73"/>
      <c r="AG169" s="73"/>
      <c r="AH169" s="77"/>
      <c r="AI169" s="94">
        <f>SUMIFS('Raw Data'!$AI:$AI, 'Raw Data'!$AN:$AN,"&lt;=" &amp;DATE(LEFT($AV$3, 4), MONTH("1 " &amp; AI$6 &amp; " " &amp; LEFT($AV$3, 4)) + 1, 0 ), 'Raw Data'!$AN:$AN,"&gt;" &amp;DATE(LEFT($AV$3, 4), MONTH("1 " &amp; AI$6 &amp; " " &amp; LEFT($AV$3, 4)), 0 ), 'Raw Data'!$J:$J, $A156, 'Raw Data'!$H:$H, "Non*", 'Raw Data'!$O:$O,""&amp;'Raw Data'!$B$1,'Raw Data'!$D:$D,"&lt;&gt;*ithdr*",'Raw Data'!$D:$D,"&lt;&gt;*ancel*",'Raw Data'!$P:$P,"--")
+
SUMIFS('Raw Data'!$AI:$AI, 'Raw Data'!$AN:$AN,"&lt;=" &amp;DATE(LEFT($AV$3, 4), MONTH("1 " &amp; AI$6 &amp; " " &amp; LEFT($AV$3, 4)) + 1, 0 ), 'Raw Data'!$AN:$AN,"&gt;" &amp;DATE(LEFT($AV$3, 4), MONTH("1 " &amp; AI$6 &amp; " " &amp; LEFT($AV$3, 4)), 0 ), 'Raw Data'!$J:$J, $A156, 'Raw Data'!$H:$H, "Non*", 'Raw Data'!$P:$P,""&amp;'Raw Data'!$B$1,'Raw Data'!$D:$D,"&lt;&gt;*ithdr*",'Raw Data'!$D:$D,"&lt;&gt;*ancel*")</f>
        <v>0</v>
      </c>
      <c r="AJ169" s="73"/>
      <c r="AK169" s="73"/>
      <c r="AL169" s="77"/>
      <c r="AM169" s="94">
        <f>SUMIFS('Raw Data'!$AI:$AI, 'Raw Data'!$AN:$AN,"&lt;=" &amp;DATE(LEFT($AV$3, 4), MONTH("1 " &amp; AM$6 &amp; " " &amp; LEFT($AV$3, 4)) + 1, 0 ), 'Raw Data'!$AN:$AN,"&gt;" &amp;DATE(LEFT($AV$3, 4), MONTH("1 " &amp; AM$6 &amp; " " &amp; LEFT($AV$3, 4)), 0 ), 'Raw Data'!$J:$J, $A156, 'Raw Data'!$H:$H, "Non*", 'Raw Data'!$O:$O,""&amp;'Raw Data'!$B$1,'Raw Data'!$D:$D,"&lt;&gt;*ithdr*",'Raw Data'!$D:$D,"&lt;&gt;*ancel*",'Raw Data'!$P:$P,"--")
+
SUMIFS('Raw Data'!$AI:$AI, 'Raw Data'!$AN:$AN,"&lt;=" &amp;DATE(LEFT($AV$3, 4), MONTH("1 " &amp; AM$6 &amp; " " &amp; LEFT($AV$3, 4)) + 1, 0 ), 'Raw Data'!$AN:$AN,"&gt;" &amp;DATE(LEFT($AV$3, 4), MONTH("1 " &amp; AM$6 &amp; " " &amp; LEFT($AV$3, 4)), 0 ), 'Raw Data'!$J:$J, $A156, 'Raw Data'!$H:$H, "Non*", 'Raw Data'!$P:$P,""&amp;'Raw Data'!$B$1,'Raw Data'!$D:$D,"&lt;&gt;*ithdr*",'Raw Data'!$D:$D,"&lt;&gt;*ancel*")</f>
        <v>0</v>
      </c>
      <c r="AN169" s="73"/>
      <c r="AO169" s="73"/>
      <c r="AP169" s="77"/>
      <c r="AQ169" s="94">
        <f>SUMIFS('Raw Data'!$AI:$AI, 'Raw Data'!$AN:$AN,"&lt;=" &amp;DATE(LEFT($AV$3, 4), MONTH("1 " &amp; AQ$6 &amp; " " &amp; LEFT($AV$3, 4)) + 1, 0 ), 'Raw Data'!$AN:$AN,"&gt;" &amp;DATE(LEFT($AV$3, 4), MONTH("1 " &amp; AQ$6 &amp; " " &amp; LEFT($AV$3, 4)), 0 ), 'Raw Data'!$J:$J, $A156, 'Raw Data'!$H:$H, "Non*", 'Raw Data'!$O:$O,""&amp;'Raw Data'!$B$1,'Raw Data'!$D:$D,"&lt;&gt;*ithdr*",'Raw Data'!$D:$D,"&lt;&gt;*ancel*",'Raw Data'!$P:$P,"--")
+
SUMIFS('Raw Data'!$AI:$AI, 'Raw Data'!$AN:$AN,"&lt;=" &amp;DATE(LEFT($AV$3, 4), MONTH("1 " &amp; AQ$6 &amp; " " &amp; LEFT($AV$3, 4)) + 1, 0 ), 'Raw Data'!$AN:$AN,"&gt;" &amp;DATE(LEFT($AV$3, 4), MONTH("1 " &amp; AQ$6 &amp; " " &amp; LEFT($AV$3, 4)), 0 ), 'Raw Data'!$J:$J, $A156, 'Raw Data'!$H:$H, "Non*", 'Raw Data'!$P:$P,""&amp;'Raw Data'!$B$1,'Raw Data'!$D:$D,"&lt;&gt;*ithdr*",'Raw Data'!$D:$D,"&lt;&gt;*ancel*")</f>
        <v>0</v>
      </c>
      <c r="AR169" s="73"/>
      <c r="AS169" s="73"/>
      <c r="AT169" s="77"/>
      <c r="AU169" s="94">
        <f>SUMIFS('Raw Data'!$AI:$AI, 'Raw Data'!$AN:$AN,"&lt;=" &amp;DATE(MID($AV$3, 15, 4), MONTH("1 " &amp; AU$6 &amp; " " &amp; MID($AV$3, 15, 4)) + 1, 0 ), 'Raw Data'!$AN:$AN,"&gt;" &amp;DATE(MID($AV$3, 15, 4), MONTH("1 " &amp; AU$6 &amp; " " &amp; MID($AV$3, 15, 4)), 0 ), 'Raw Data'!$J:$J, $A156, 'Raw Data'!$H:$H, "Non*", 'Raw Data'!$O:$O,""&amp;'Raw Data'!$B$1,'Raw Data'!$D:$D,"&lt;&gt;*ithdr*",'Raw Data'!$D:$D,"&lt;&gt;*ancel*",'Raw Data'!$P:$P,"--")
+
SUMIFS('Raw Data'!$AI:$AI, 'Raw Data'!$AN:$AN,"&lt;=" &amp;DATE(MID($AV$3, 15, 4), MONTH("1 " &amp; AU$6 &amp; " " &amp; MID($AV$3, 15, 4)) + 1, 0 ), 'Raw Data'!$AN:$AN,"&gt;" &amp;DATE(MID($AV$3, 15, 4), MONTH("1 " &amp; AU$6 &amp; " " &amp; MID($AV$3, 15, 4)), 0 ), 'Raw Data'!$J:$J, $A156, 'Raw Data'!$H:$H, "Non*", 'Raw Data'!$P:$P,""&amp;'Raw Data'!$B$1,'Raw Data'!$D:$D,"&lt;&gt;*ithdr*",'Raw Data'!$D:$D,"&lt;&gt;*ancel*")</f>
        <v>0</v>
      </c>
      <c r="AV169" s="73"/>
      <c r="AW169" s="73"/>
      <c r="AX169" s="77"/>
      <c r="AY169" s="94">
        <f>SUMIFS('Raw Data'!$AI:$AI, 'Raw Data'!$AN:$AN,"&lt;=" &amp;DATE(MID($AV$3, 15, 4), MONTH("1 " &amp; AY$6 &amp; " " &amp; MID($AV$3, 15, 4)) + 1, 0 ), 'Raw Data'!$AN:$AN,"&gt;" &amp;DATE(MID($AV$3, 15, 4), MONTH("1 " &amp; AY$6 &amp; " " &amp; MID($AV$3, 15, 4)), 0 ), 'Raw Data'!$J:$J, $A156, 'Raw Data'!$H:$H, "Non*", 'Raw Data'!$O:$O,""&amp;'Raw Data'!$B$1,'Raw Data'!$D:$D,"&lt;&gt;*ithdr*",'Raw Data'!$D:$D,"&lt;&gt;*ancel*",'Raw Data'!$P:$P,"--")
+
SUMIFS('Raw Data'!$AI:$AI, 'Raw Data'!$AN:$AN,"&lt;=" &amp;DATE(MID($AV$3, 15, 4), MONTH("1 " &amp; AY$6 &amp; " " &amp; MID($AV$3, 15, 4)) + 1, 0 ), 'Raw Data'!$AN:$AN,"&gt;" &amp;DATE(MID($AV$3, 15, 4), MONTH("1 " &amp; AY$6 &amp; " " &amp; MID($AV$3, 15, 4)), 0 ), 'Raw Data'!$J:$J, $A156, 'Raw Data'!$H:$H, "Non*", 'Raw Data'!$P:$P,""&amp;'Raw Data'!$B$1,'Raw Data'!$D:$D,"&lt;&gt;*ithdr*",'Raw Data'!$D:$D,"&lt;&gt;*ancel*")</f>
        <v>0</v>
      </c>
      <c r="AZ169" s="73"/>
      <c r="BA169" s="73"/>
      <c r="BB169" s="77"/>
      <c r="BC169" s="94">
        <f>SUMIFS('Raw Data'!$AI:$AI, 'Raw Data'!$AN:$AN,"&lt;=" &amp;DATE(MID($AV$3, 15, 4), MONTH("1 " &amp; BC$6 &amp; " " &amp; MID($AV$3, 15, 4)) + 1, 0 ), 'Raw Data'!$AN:$AN,"&gt;" &amp;DATE(MID($AV$3, 15, 4), MONTH("1 " &amp; BC$6 &amp; " " &amp; MID($AV$3, 15, 4)), 0 ), 'Raw Data'!$J:$J, $A156, 'Raw Data'!$H:$H, "Non*", 'Raw Data'!$O:$O,""&amp;'Raw Data'!$B$1,'Raw Data'!$D:$D,"&lt;&gt;*ithdr*",'Raw Data'!$D:$D,"&lt;&gt;*ancel*",'Raw Data'!$P:$P,"--")
+
SUMIFS('Raw Data'!$AI:$AI, 'Raw Data'!$AN:$AN,"&lt;=" &amp;DATE(MID($AV$3, 15, 4), MONTH("1 " &amp; BC$6 &amp; " " &amp; MID($AV$3, 15, 4)) + 1, 0 ), 'Raw Data'!$AN:$AN,"&gt;" &amp;DATE(MID($AV$3, 15, 4), MONTH("1 " &amp; BC$6 &amp; " " &amp; MID($AV$3, 15, 4)), 0 ), 'Raw Data'!$J:$J, $A156, 'Raw Data'!$H:$H, "Non*", 'Raw Data'!$P:$P,""&amp;'Raw Data'!$B$1,'Raw Data'!$D:$D,"&lt;&gt;*ithdr*",'Raw Data'!$D:$D,"&lt;&gt;*ancel*")</f>
        <v>0</v>
      </c>
      <c r="BD169" s="73"/>
      <c r="BE169" s="73"/>
      <c r="BF169" s="77"/>
    </row>
    <row r="170" ht="12.75" customHeight="1">
      <c r="A170" s="75" t="s">
        <v>208</v>
      </c>
      <c r="B170" s="73"/>
      <c r="C170" s="73"/>
      <c r="D170" s="73"/>
      <c r="E170" s="73"/>
      <c r="F170" s="73"/>
      <c r="G170" s="73"/>
      <c r="H170" s="73"/>
      <c r="I170" s="73"/>
      <c r="J170" s="77"/>
      <c r="K170" s="113">
        <f>COUNTIFS( 'Raw Data'!$AM:$AM,"&lt;=" &amp;DATE(LEFT($AV$3, 4), MONTH("1 " &amp; K$6 &amp; " " &amp; LEFT($AV$3, 4)) + 1, 0 ), 'Raw Data'!$AM:$AM,"&gt;" &amp;DATE(LEFT($AV$3, 4), MONTH("1 " &amp; K$6 &amp; " " &amp; LEFT($AV$3, 4)), 0 ), 'Raw Data'!$J:$J, $A156, 'Raw Data'!$O:$O,""&amp;'Raw Data'!$B$1,'Raw Data'!$D:$D,"&lt;&gt;*ithdr*",'Raw Data'!$D:$D,"&lt;&gt;*aitin*", 'Raw Data'!$D:$D,"&lt;&gt;*ancel*",'Raw Data'!$P:$P,"--")
+
COUNTIFS( 'Raw Data'!$AM:$AM,"&lt;=" &amp;DATE(LEFT($AV$3, 4), MONTH("1 " &amp; K$6 &amp; " " &amp; LEFT($AV$3, 4)) + 1, 0 ), 'Raw Data'!$AM:$AM,"&gt;" &amp;DATE(LEFT($AV$3, 4), MONTH("1 " &amp; K$6 &amp; " " &amp; LEFT($AV$3, 4)), 0 ), 'Raw Data'!$J:$J, $A156, 'Raw Data'!$P:$P,""&amp;'Raw Data'!$B$1,'Raw Data'!$D:$D,"&lt;&gt;*ithdr*", 'Raw Data'!$D:$D,"&lt;&gt;*aitin*", 'Raw Data'!$D:$D,"&lt;&gt;*ancel*")</f>
        <v>0</v>
      </c>
      <c r="L170" s="73"/>
      <c r="M170" s="73"/>
      <c r="N170" s="77"/>
      <c r="O170" s="113">
        <f>COUNTIFS( 'Raw Data'!$AM:$AM,"&lt;=" &amp;DATE(LEFT($AV$3, 4), MONTH("1 " &amp; O$6 &amp; " " &amp; LEFT($AV$3, 4)) + 1, 0 ), 'Raw Data'!$AM:$AM,"&gt;" &amp;DATE(LEFT($AV$3, 4), MONTH("1 " &amp; O$6 &amp; " " &amp; LEFT($AV$3, 4)), 0 ), 'Raw Data'!$J:$J, $A156, 'Raw Data'!$O:$O,""&amp;'Raw Data'!$B$1,'Raw Data'!$D:$D,"&lt;&gt;*ithdr*",'Raw Data'!$D:$D,"&lt;&gt;*aitin*", 'Raw Data'!$D:$D,"&lt;&gt;*ancel*",'Raw Data'!$P:$P,"--")
+
COUNTIFS( 'Raw Data'!$AM:$AM,"&lt;=" &amp;DATE(LEFT($AV$3, 4), MONTH("1 " &amp; O$6 &amp; " " &amp; LEFT($AV$3, 4)) + 1, 0 ), 'Raw Data'!$AM:$AM,"&gt;" &amp;DATE(LEFT($AV$3, 4), MONTH("1 " &amp; O$6 &amp; " " &amp; LEFT($AV$3, 4)), 0 ), 'Raw Data'!$J:$J, $A156, 'Raw Data'!$P:$P,""&amp;'Raw Data'!$B$1,'Raw Data'!$D:$D,"&lt;&gt;*ithdr*", 'Raw Data'!$D:$D,"&lt;&gt;*aitin*", 'Raw Data'!$D:$D,"&lt;&gt;*ancel*")</f>
        <v>0</v>
      </c>
      <c r="P170" s="73"/>
      <c r="Q170" s="73"/>
      <c r="R170" s="77"/>
      <c r="S170" s="113">
        <f>COUNTIFS( 'Raw Data'!$AM:$AM,"&lt;=" &amp;DATE(LEFT($AV$3, 4), MONTH("1 " &amp; S$6 &amp; " " &amp; LEFT($AV$3, 4)) + 1, 0 ), 'Raw Data'!$AM:$AM,"&gt;" &amp;DATE(LEFT($AV$3, 4), MONTH("1 " &amp; S$6 &amp; " " &amp; LEFT($AV$3, 4)), 0 ), 'Raw Data'!$J:$J, $A156, 'Raw Data'!$O:$O,""&amp;'Raw Data'!$B$1,'Raw Data'!$D:$D,"&lt;&gt;*ithdr*",'Raw Data'!$D:$D,"&lt;&gt;*aitin*", 'Raw Data'!$D:$D,"&lt;&gt;*ancel*",'Raw Data'!$P:$P,"--")
+
COUNTIFS( 'Raw Data'!$AM:$AM,"&lt;=" &amp;DATE(LEFT($AV$3, 4), MONTH("1 " &amp; S$6 &amp; " " &amp; LEFT($AV$3, 4)) + 1, 0 ), 'Raw Data'!$AM:$AM,"&gt;" &amp;DATE(LEFT($AV$3, 4), MONTH("1 " &amp; S$6 &amp; " " &amp; LEFT($AV$3, 4)), 0 ), 'Raw Data'!$J:$J, $A156, 'Raw Data'!$P:$P,""&amp;'Raw Data'!$B$1,'Raw Data'!$D:$D,"&lt;&gt;*ithdr*", 'Raw Data'!$D:$D,"&lt;&gt;*aitin*", 'Raw Data'!$D:$D,"&lt;&gt;*ancel*")</f>
        <v>0</v>
      </c>
      <c r="T170" s="73"/>
      <c r="U170" s="73"/>
      <c r="V170" s="77"/>
      <c r="W170" s="113">
        <f>COUNTIFS( 'Raw Data'!$AM:$AM,"&lt;=" &amp;DATE(LEFT($AV$3, 4), MONTH("1 " &amp; W$6 &amp; " " &amp; LEFT($AV$3, 4)) + 1, 0 ), 'Raw Data'!$AM:$AM,"&gt;" &amp;DATE(LEFT($AV$3, 4), MONTH("1 " &amp; W$6 &amp; " " &amp; LEFT($AV$3, 4)), 0 ), 'Raw Data'!$J:$J, $A156, 'Raw Data'!$O:$O,""&amp;'Raw Data'!$B$1,'Raw Data'!$D:$D,"&lt;&gt;*ithdr*",'Raw Data'!$D:$D,"&lt;&gt;*aitin*", 'Raw Data'!$D:$D,"&lt;&gt;*ancel*",'Raw Data'!$P:$P,"--")
+
COUNTIFS( 'Raw Data'!$AM:$AM,"&lt;=" &amp;DATE(LEFT($AV$3, 4), MONTH("1 " &amp; W$6 &amp; " " &amp; LEFT($AV$3, 4)) + 1, 0 ), 'Raw Data'!$AM:$AM,"&gt;" &amp;DATE(LEFT($AV$3, 4), MONTH("1 " &amp; W$6 &amp; " " &amp; LEFT($AV$3, 4)), 0 ), 'Raw Data'!$J:$J, $A156, 'Raw Data'!$P:$P,""&amp;'Raw Data'!$B$1,'Raw Data'!$D:$D,"&lt;&gt;*ithdr*", 'Raw Data'!$D:$D,"&lt;&gt;*aitin*", 'Raw Data'!$D:$D,"&lt;&gt;*ancel*")</f>
        <v>0</v>
      </c>
      <c r="X170" s="73"/>
      <c r="Y170" s="73"/>
      <c r="Z170" s="77"/>
      <c r="AA170" s="113">
        <f>COUNTIFS( 'Raw Data'!$AM:$AM,"&lt;=" &amp;DATE(LEFT($AV$3, 4), MONTH("1 " &amp; AA$6 &amp; " " &amp; LEFT($AV$3, 4)) + 1, 0 ), 'Raw Data'!$AM:$AM,"&gt;" &amp;DATE(LEFT($AV$3, 4), MONTH("1 " &amp; AA$6 &amp; " " &amp; LEFT($AV$3, 4)), 0 ), 'Raw Data'!$J:$J, $A156, 'Raw Data'!$O:$O,""&amp;'Raw Data'!$B$1,'Raw Data'!$D:$D,"&lt;&gt;*ithdr*",'Raw Data'!$D:$D,"&lt;&gt;*aitin*", 'Raw Data'!$D:$D,"&lt;&gt;*ancel*",'Raw Data'!$P:$P,"--")
+
COUNTIFS( 'Raw Data'!$AM:$AM,"&lt;=" &amp;DATE(LEFT($AV$3, 4), MONTH("1 " &amp; AA$6 &amp; " " &amp; LEFT($AV$3, 4)) + 1, 0 ), 'Raw Data'!$AM:$AM,"&gt;" &amp;DATE(LEFT($AV$3, 4), MONTH("1 " &amp; AA$6 &amp; " " &amp; LEFT($AV$3, 4)), 0 ), 'Raw Data'!$J:$J, $A156, 'Raw Data'!$P:$P,""&amp;'Raw Data'!$B$1,'Raw Data'!$D:$D,"&lt;&gt;*ithdr*", 'Raw Data'!$D:$D,"&lt;&gt;*aitin*", 'Raw Data'!$D:$D,"&lt;&gt;*ancel*")</f>
        <v>0</v>
      </c>
      <c r="AB170" s="73"/>
      <c r="AC170" s="73"/>
      <c r="AD170" s="77"/>
      <c r="AE170" s="113">
        <f>COUNTIFS( 'Raw Data'!$AM:$AM,"&lt;=" &amp;DATE(LEFT($AV$3, 4), MONTH("1 " &amp; AE$6 &amp; " " &amp; LEFT($AV$3, 4)) + 1, 0 ), 'Raw Data'!$AM:$AM,"&gt;" &amp;DATE(LEFT($AV$3, 4), MONTH("1 " &amp; AE$6 &amp; " " &amp; LEFT($AV$3, 4)), 0 ), 'Raw Data'!$J:$J, $A156, 'Raw Data'!$O:$O,""&amp;'Raw Data'!$B$1,'Raw Data'!$D:$D,"&lt;&gt;*ithdr*",'Raw Data'!$D:$D,"&lt;&gt;*aitin*", 'Raw Data'!$D:$D,"&lt;&gt;*ancel*",'Raw Data'!$P:$P,"--")
+
COUNTIFS( 'Raw Data'!$AM:$AM,"&lt;=" &amp;DATE(LEFT($AV$3, 4), MONTH("1 " &amp; AE$6 &amp; " " &amp; LEFT($AV$3, 4)) + 1, 0 ), 'Raw Data'!$AM:$AM,"&gt;" &amp;DATE(LEFT($AV$3, 4), MONTH("1 " &amp; AE$6 &amp; " " &amp; LEFT($AV$3, 4)), 0 ), 'Raw Data'!$J:$J, $A156, 'Raw Data'!$P:$P,""&amp;'Raw Data'!$B$1,'Raw Data'!$D:$D,"&lt;&gt;*ithdr*", 'Raw Data'!$D:$D,"&lt;&gt;*aitin*", 'Raw Data'!$D:$D,"&lt;&gt;*ancel*")</f>
        <v>0</v>
      </c>
      <c r="AF170" s="73"/>
      <c r="AG170" s="73"/>
      <c r="AH170" s="77"/>
      <c r="AI170" s="113">
        <f>COUNTIFS( 'Raw Data'!$AM:$AM,"&lt;=" &amp;DATE(LEFT($AV$3, 4), MONTH("1 " &amp; AI$6 &amp; " " &amp; LEFT($AV$3, 4)) + 1, 0 ), 'Raw Data'!$AM:$AM,"&gt;" &amp;DATE(LEFT($AV$3, 4), MONTH("1 " &amp; AI$6 &amp; " " &amp; LEFT($AV$3, 4)), 0 ), 'Raw Data'!$J:$J, $A156, 'Raw Data'!$O:$O,""&amp;'Raw Data'!$B$1,'Raw Data'!$D:$D,"&lt;&gt;*ithdr*",'Raw Data'!$D:$D,"&lt;&gt;*aitin*", 'Raw Data'!$D:$D,"&lt;&gt;*ancel*",'Raw Data'!$P:$P,"--")
+
COUNTIFS( 'Raw Data'!$AM:$AM,"&lt;=" &amp;DATE(LEFT($AV$3, 4), MONTH("1 " &amp; AI$6 &amp; " " &amp; LEFT($AV$3, 4)) + 1, 0 ), 'Raw Data'!$AM:$AM,"&gt;" &amp;DATE(LEFT($AV$3, 4), MONTH("1 " &amp; AI$6 &amp; " " &amp; LEFT($AV$3, 4)), 0 ), 'Raw Data'!$J:$J, $A156, 'Raw Data'!$P:$P,""&amp;'Raw Data'!$B$1,'Raw Data'!$D:$D,"&lt;&gt;*ithdr*", 'Raw Data'!$D:$D,"&lt;&gt;*aitin*", 'Raw Data'!$D:$D,"&lt;&gt;*ancel*")</f>
        <v>0</v>
      </c>
      <c r="AJ170" s="73"/>
      <c r="AK170" s="73"/>
      <c r="AL170" s="77"/>
      <c r="AM170" s="113">
        <f>COUNTIFS( 'Raw Data'!$AM:$AM,"&lt;=" &amp;DATE(LEFT($AV$3, 4), MONTH("1 " &amp; AM$6 &amp; " " &amp; LEFT($AV$3, 4)) + 1, 0 ), 'Raw Data'!$AM:$AM,"&gt;" &amp;DATE(LEFT($AV$3, 4), MONTH("1 " &amp; AM$6 &amp; " " &amp; LEFT($AV$3, 4)), 0 ), 'Raw Data'!$J:$J, $A156, 'Raw Data'!$O:$O,""&amp;'Raw Data'!$B$1,'Raw Data'!$D:$D,"&lt;&gt;*ithdr*",'Raw Data'!$D:$D,"&lt;&gt;*aitin*", 'Raw Data'!$D:$D,"&lt;&gt;*ancel*",'Raw Data'!$P:$P,"--")
+
COUNTIFS( 'Raw Data'!$AM:$AM,"&lt;=" &amp;DATE(LEFT($AV$3, 4), MONTH("1 " &amp; AM$6 &amp; " " &amp; LEFT($AV$3, 4)) + 1, 0 ), 'Raw Data'!$AM:$AM,"&gt;" &amp;DATE(LEFT($AV$3, 4), MONTH("1 " &amp; AM$6 &amp; " " &amp; LEFT($AV$3, 4)), 0 ), 'Raw Data'!$J:$J, $A156, 'Raw Data'!$P:$P,""&amp;'Raw Data'!$B$1,'Raw Data'!$D:$D,"&lt;&gt;*ithdr*", 'Raw Data'!$D:$D,"&lt;&gt;*aitin*", 'Raw Data'!$D:$D,"&lt;&gt;*ancel*")</f>
        <v>0</v>
      </c>
      <c r="AN170" s="73"/>
      <c r="AO170" s="73"/>
      <c r="AP170" s="77"/>
      <c r="AQ170" s="113">
        <f>COUNTIFS( 'Raw Data'!$AM:$AM,"&lt;=" &amp;DATE(LEFT($AV$3, 4), MONTH("1 " &amp; AQ$6 &amp; " " &amp; LEFT($AV$3, 4)) + 1, 0 ), 'Raw Data'!$AM:$AM,"&gt;" &amp;DATE(LEFT($AV$3, 4), MONTH("1 " &amp; AQ$6 &amp; " " &amp; LEFT($AV$3, 4)), 0 ), 'Raw Data'!$J:$J, $A156, 'Raw Data'!$O:$O,""&amp;'Raw Data'!$B$1,'Raw Data'!$D:$D,"&lt;&gt;*ithdr*",'Raw Data'!$D:$D,"&lt;&gt;*aitin*", 'Raw Data'!$D:$D,"&lt;&gt;*ancel*",'Raw Data'!$P:$P,"--")
+
COUNTIFS( 'Raw Data'!$AM:$AM,"&lt;=" &amp;DATE(LEFT($AV$3, 4), MONTH("1 " &amp; AQ$6 &amp; " " &amp; LEFT($AV$3, 4)) + 1, 0 ), 'Raw Data'!$AM:$AM,"&gt;" &amp;DATE(LEFT($AV$3, 4), MONTH("1 " &amp; AQ$6 &amp; " " &amp; LEFT($AV$3, 4)), 0 ), 'Raw Data'!$J:$J, $A156, 'Raw Data'!$P:$P,""&amp;'Raw Data'!$B$1,'Raw Data'!$D:$D,"&lt;&gt;*ithdr*", 'Raw Data'!$D:$D,"&lt;&gt;*aitin*", 'Raw Data'!$D:$D,"&lt;&gt;*ancel*")</f>
        <v>0</v>
      </c>
      <c r="AR170" s="73"/>
      <c r="AS170" s="73"/>
      <c r="AT170" s="77"/>
      <c r="AU170" s="113">
        <f>COUNTIFS( 'Raw Data'!$AM:$AM,"&lt;=" &amp;DATE(MID($AV$3, 15, 4), MONTH("1 " &amp; AU$6 &amp; " " &amp; MID($AV$3, 15, 4)) + 1, 0 ), 'Raw Data'!$AN:$AN,"&gt;" &amp;DATE(MID($AV$3, 15, 4), MONTH("1 " &amp; AU$6 &amp; " " &amp; MID($AV$3, 15, 4)), 0 ), 'Raw Data'!$J:$J, $A156, 'Raw Data'!$O:$O,""&amp;'Raw Data'!$B$1,'Raw Data'!$D:$D,"&lt;&gt;*ithdr*",'Raw Data'!$D:$D,"&lt;&gt;*aitin*",'Raw Data'!$D:$D,"&lt;&gt;*ancel*",'Raw Data'!$P:$P,"--")
+
COUNTIFS( 'Raw Data'!$AM:$AM,"&lt;=" &amp;DATE(MID($AV$3, 15, 4), MONTH("1 " &amp; AU$6 &amp; " " &amp; MID($AV$3, 15, 4)) + 1, 0 ), 'Raw Data'!$AN:$AN,"&gt;" &amp;DATE(MID($AV$3, 15, 4), MONTH("1 " &amp; AU$6 &amp; " " &amp; MID($AV$3, 15, 4)), 0 ), 'Raw Data'!$J:$J, $A156, 'Raw Data'!$P:$P,""&amp;'Raw Data'!$B$1,'Raw Data'!$D:$D,"&lt;&gt;*ithdr*", 'Raw Data'!$D:$D,"&lt;&gt;*aitin*", 'Raw Data'!$D:$D,"&lt;&gt;*ancel*")</f>
        <v>0</v>
      </c>
      <c r="AV170" s="73"/>
      <c r="AW170" s="73"/>
      <c r="AX170" s="77"/>
      <c r="AY170" s="113">
        <f>COUNTIFS( 'Raw Data'!$AM:$AM,"&lt;=" &amp;DATE(MID($AV$3, 15, 4), MONTH("1 " &amp; AY$6 &amp; " " &amp; MID($AV$3, 15, 4)) + 1, 0 ), 'Raw Data'!$AN:$AN,"&gt;" &amp;DATE(MID($AV$3, 15, 4), MONTH("1 " &amp; AY$6 &amp; " " &amp; MID($AV$3, 15, 4)), 0 ), 'Raw Data'!$J:$J, $A156, 'Raw Data'!$O:$O,""&amp;'Raw Data'!$B$1,'Raw Data'!$D:$D,"&lt;&gt;*ithdr*",'Raw Data'!$D:$D,"&lt;&gt;*aitin*",'Raw Data'!$D:$D,"&lt;&gt;*ancel*",'Raw Data'!$P:$P,"--")
+
COUNTIFS( 'Raw Data'!$AM:$AM,"&lt;=" &amp;DATE(MID($AV$3, 15, 4), MONTH("1 " &amp; AY$6 &amp; " " &amp; MID($AV$3, 15, 4)) + 1, 0 ), 'Raw Data'!$AN:$AN,"&gt;" &amp;DATE(MID($AV$3, 15, 4), MONTH("1 " &amp; AY$6 &amp; " " &amp; MID($AV$3, 15, 4)), 0 ), 'Raw Data'!$J:$J, $A156, 'Raw Data'!$P:$P,""&amp;'Raw Data'!$B$1,'Raw Data'!$D:$D,"&lt;&gt;*ithdr*", 'Raw Data'!$D:$D,"&lt;&gt;*aitin*", 'Raw Data'!$D:$D,"&lt;&gt;*ancel*")</f>
        <v>0</v>
      </c>
      <c r="AZ170" s="73"/>
      <c r="BA170" s="73"/>
      <c r="BB170" s="77"/>
      <c r="BC170" s="113">
        <f>COUNTIFS( 'Raw Data'!$AM:$AM,"&lt;=" &amp;DATE(MID($AV$3, 15, 4), MONTH("1 " &amp; BC$6 &amp; " " &amp; MID($AV$3, 15, 4)) + 1, 0 ), 'Raw Data'!$AN:$AN,"&gt;" &amp;DATE(MID($AV$3, 15, 4), MONTH("1 " &amp; BC$6 &amp; " " &amp; MID($AV$3, 15, 4)), 0 ), 'Raw Data'!$J:$J, $A156, 'Raw Data'!$O:$O,""&amp;'Raw Data'!$B$1,'Raw Data'!$D:$D,"&lt;&gt;*ithdr*",'Raw Data'!$D:$D,"&lt;&gt;*aitin*",'Raw Data'!$D:$D,"&lt;&gt;*ancel*",'Raw Data'!$P:$P,"--")
+
COUNTIFS( 'Raw Data'!$AM:$AM,"&lt;=" &amp;DATE(MID($AV$3, 15, 4), MONTH("1 " &amp; BC$6 &amp; " " &amp; MID($AV$3, 15, 4)) + 1, 0 ), 'Raw Data'!$AN:$AN,"&gt;" &amp;DATE(MID($AV$3, 15, 4), MONTH("1 " &amp; BC$6 &amp; " " &amp; MID($AV$3, 15, 4)), 0 ), 'Raw Data'!$J:$J, $A156, 'Raw Data'!$P:$P,""&amp;'Raw Data'!$B$1,'Raw Data'!$D:$D,"&lt;&gt;*ithdr*", 'Raw Data'!$D:$D,"&lt;&gt;*aitin*", 'Raw Data'!$D:$D,"&lt;&gt;*ancel*")</f>
        <v>0</v>
      </c>
      <c r="BD170" s="73"/>
      <c r="BE170" s="73"/>
      <c r="BF170" s="77"/>
    </row>
    <row r="171" ht="12.75" customHeight="1">
      <c r="A171" s="114" t="s">
        <v>209</v>
      </c>
      <c r="B171" s="73"/>
      <c r="C171" s="73"/>
      <c r="D171" s="73"/>
      <c r="E171" s="73"/>
      <c r="F171" s="73"/>
      <c r="G171" s="73"/>
      <c r="H171" s="73"/>
      <c r="I171" s="73"/>
      <c r="J171" s="77"/>
      <c r="K171" s="113">
        <f>COUNTIFS('Raw Data'!$AM:$AM,"&lt;=" &amp;DATE(LEFT($AV$3, 4), MONTH("1 " &amp; K$6 &amp; " " &amp; LEFT($AV$3, 4)) + 1, 0 ), 'Raw Data'!$AM:$AM,"&gt;" &amp;DATE(LEFT($AV$3, 4), MONTH("1 " &amp; K$6 &amp; " " &amp; LEFT($AV$3, 4)), 0 ), 'Raw Data'!$J:$J, $A156, 'Raw Data'!$H:$H, "Ear*", 'Raw Data'!$O:$O,""&amp;'Raw Data'!$B$1,'Raw Data'!$D:$D,"&lt;&gt;*ithdr*",'Raw Data'!$D:$D,"&lt;&gt;*ancel*",'Raw Data'!$P:$P,"--")
+
COUNTIFS( 'Raw Data'!$AM:$AM,"&lt;=" &amp;DATE(LEFT($AV$3, 4), MONTH("1 " &amp; K$6 &amp; " " &amp; LEFT($AV$3, 4)) + 1, 0 ), 'Raw Data'!$AM:$AM,"&gt;" &amp;DATE(LEFT($AV$3, 4), MONTH("1 " &amp; K$6 &amp; " " &amp; LEFT($AV$3, 4)), 0 ), 'Raw Data'!$J:$J, $A156, 'Raw Data'!$H:$H, "Ear*", 'Raw Data'!$P:$P,""&amp;'Raw Data'!$B$1,'Raw Data'!$D:$D,"&lt;&gt;*ithdr*",'Raw Data'!$D:$D,"&lt;&gt;*ancel*")</f>
        <v>0</v>
      </c>
      <c r="L171" s="73"/>
      <c r="M171" s="73"/>
      <c r="N171" s="77"/>
      <c r="O171" s="113">
        <f>COUNTIFS('Raw Data'!$AM:$AM,"&lt;=" &amp;DATE(LEFT($AV$3, 4), MONTH("1 " &amp; O$6 &amp; " " &amp; LEFT($AV$3, 4)) + 1, 0 ), 'Raw Data'!$AM:$AM,"&gt;" &amp;DATE(LEFT($AV$3, 4), MONTH("1 " &amp; O$6 &amp; " " &amp; LEFT($AV$3, 4)), 0 ), 'Raw Data'!$J:$J, $A156, 'Raw Data'!$H:$H, "Ear*", 'Raw Data'!$O:$O,""&amp;'Raw Data'!$B$1,'Raw Data'!$D:$D,"&lt;&gt;*ithdr*",'Raw Data'!$D:$D,"&lt;&gt;*ancel*",'Raw Data'!$P:$P,"--")
+
COUNTIFS( 'Raw Data'!$AM:$AM,"&lt;=" &amp;DATE(LEFT($AV$3, 4), MONTH("1 " &amp; O$6 &amp; " " &amp; LEFT($AV$3, 4)) + 1, 0 ), 'Raw Data'!$AM:$AM,"&gt;" &amp;DATE(LEFT($AV$3, 4), MONTH("1 " &amp; O$6 &amp; " " &amp; LEFT($AV$3, 4)), 0 ), 'Raw Data'!$J:$J, $A156, 'Raw Data'!$H:$H, "Ear*", 'Raw Data'!$P:$P,""&amp;'Raw Data'!$B$1,'Raw Data'!$D:$D,"&lt;&gt;*ithdr*",'Raw Data'!$D:$D,"&lt;&gt;*ancel*")</f>
        <v>0</v>
      </c>
      <c r="P171" s="73"/>
      <c r="Q171" s="73"/>
      <c r="R171" s="77"/>
      <c r="S171" s="113">
        <f>COUNTIFS('Raw Data'!$AM:$AM,"&lt;=" &amp;DATE(LEFT($AV$3, 4), MONTH("1 " &amp; S$6 &amp; " " &amp; LEFT($AV$3, 4)) + 1, 0 ), 'Raw Data'!$AM:$AM,"&gt;" &amp;DATE(LEFT($AV$3, 4), MONTH("1 " &amp; S$6 &amp; " " &amp; LEFT($AV$3, 4)), 0 ), 'Raw Data'!$J:$J, $A156, 'Raw Data'!$H:$H, "Ear*", 'Raw Data'!$O:$O,""&amp;'Raw Data'!$B$1,'Raw Data'!$D:$D,"&lt;&gt;*ithdr*",'Raw Data'!$D:$D,"&lt;&gt;*ancel*",'Raw Data'!$P:$P,"--")
+
COUNTIFS( 'Raw Data'!$AM:$AM,"&lt;=" &amp;DATE(LEFT($AV$3, 4), MONTH("1 " &amp; S$6 &amp; " " &amp; LEFT($AV$3, 4)) + 1, 0 ), 'Raw Data'!$AM:$AM,"&gt;" &amp;DATE(LEFT($AV$3, 4), MONTH("1 " &amp; S$6 &amp; " " &amp; LEFT($AV$3, 4)), 0 ), 'Raw Data'!$J:$J, $A156, 'Raw Data'!$H:$H, "Ear*", 'Raw Data'!$P:$P,""&amp;'Raw Data'!$B$1,'Raw Data'!$D:$D,"&lt;&gt;*ithdr*",'Raw Data'!$D:$D,"&lt;&gt;*ancel*")</f>
        <v>0</v>
      </c>
      <c r="T171" s="73"/>
      <c r="U171" s="73"/>
      <c r="V171" s="77"/>
      <c r="W171" s="113">
        <f>COUNTIFS('Raw Data'!$AM:$AM,"&lt;=" &amp;DATE(LEFT($AV$3, 4), MONTH("1 " &amp; W$6 &amp; " " &amp; LEFT($AV$3, 4)) + 1, 0 ), 'Raw Data'!$AM:$AM,"&gt;" &amp;DATE(LEFT($AV$3, 4), MONTH("1 " &amp; W$6 &amp; " " &amp; LEFT($AV$3, 4)), 0 ), 'Raw Data'!$J:$J, $A156, 'Raw Data'!$H:$H, "Ear*", 'Raw Data'!$O:$O,""&amp;'Raw Data'!$B$1,'Raw Data'!$D:$D,"&lt;&gt;*ithdr*",'Raw Data'!$D:$D,"&lt;&gt;*ancel*",'Raw Data'!$P:$P,"--")
+
COUNTIFS( 'Raw Data'!$AM:$AM,"&lt;=" &amp;DATE(LEFT($AV$3, 4), MONTH("1 " &amp; W$6 &amp; " " &amp; LEFT($AV$3, 4)) + 1, 0 ), 'Raw Data'!$AM:$AM,"&gt;" &amp;DATE(LEFT($AV$3, 4), MONTH("1 " &amp; W$6 &amp; " " &amp; LEFT($AV$3, 4)), 0 ), 'Raw Data'!$J:$J, $A156, 'Raw Data'!$H:$H, "Ear*", 'Raw Data'!$P:$P,""&amp;'Raw Data'!$B$1,'Raw Data'!$D:$D,"&lt;&gt;*ithdr*",'Raw Data'!$D:$D,"&lt;&gt;*ancel*")</f>
        <v>0</v>
      </c>
      <c r="X171" s="73"/>
      <c r="Y171" s="73"/>
      <c r="Z171" s="77"/>
      <c r="AA171" s="113">
        <f>COUNTIFS('Raw Data'!$AM:$AM,"&lt;=" &amp;DATE(LEFT($AV$3, 4), MONTH("1 " &amp; AA$6 &amp; " " &amp; LEFT($AV$3, 4)) + 1, 0 ), 'Raw Data'!$AM:$AM,"&gt;" &amp;DATE(LEFT($AV$3, 4), MONTH("1 " &amp; AA$6 &amp; " " &amp; LEFT($AV$3, 4)), 0 ), 'Raw Data'!$J:$J, $A156, 'Raw Data'!$H:$H, "Ear*", 'Raw Data'!$O:$O,""&amp;'Raw Data'!$B$1,'Raw Data'!$D:$D,"&lt;&gt;*ithdr*",'Raw Data'!$D:$D,"&lt;&gt;*ancel*",'Raw Data'!$P:$P,"--")
+
COUNTIFS( 'Raw Data'!$AM:$AM,"&lt;=" &amp;DATE(LEFT($AV$3, 4), MONTH("1 " &amp; AA$6 &amp; " " &amp; LEFT($AV$3, 4)) + 1, 0 ), 'Raw Data'!$AM:$AM,"&gt;" &amp;DATE(LEFT($AV$3, 4), MONTH("1 " &amp; AA$6 &amp; " " &amp; LEFT($AV$3, 4)), 0 ), 'Raw Data'!$J:$J, $A156, 'Raw Data'!$H:$H, "Ear*", 'Raw Data'!$P:$P,""&amp;'Raw Data'!$B$1,'Raw Data'!$D:$D,"&lt;&gt;*ithdr*",'Raw Data'!$D:$D,"&lt;&gt;*ancel*")</f>
        <v>0</v>
      </c>
      <c r="AB171" s="73"/>
      <c r="AC171" s="73"/>
      <c r="AD171" s="77"/>
      <c r="AE171" s="113">
        <f>COUNTIFS('Raw Data'!$AM:$AM,"&lt;=" &amp;DATE(LEFT($AV$3, 4), MONTH("1 " &amp; AE$6 &amp; " " &amp; LEFT($AV$3, 4)) + 1, 0 ), 'Raw Data'!$AM:$AM,"&gt;" &amp;DATE(LEFT($AV$3, 4), MONTH("1 " &amp; AE$6 &amp; " " &amp; LEFT($AV$3, 4)), 0 ), 'Raw Data'!$J:$J, $A156, 'Raw Data'!$H:$H, "Ear*", 'Raw Data'!$O:$O,""&amp;'Raw Data'!$B$1,'Raw Data'!$D:$D,"&lt;&gt;*ithdr*",'Raw Data'!$D:$D,"&lt;&gt;*ancel*",'Raw Data'!$P:$P,"--")
+
COUNTIFS( 'Raw Data'!$AM:$AM,"&lt;=" &amp;DATE(LEFT($AV$3, 4), MONTH("1 " &amp; AE$6 &amp; " " &amp; LEFT($AV$3, 4)) + 1, 0 ), 'Raw Data'!$AM:$AM,"&gt;" &amp;DATE(LEFT($AV$3, 4), MONTH("1 " &amp; AE$6 &amp; " " &amp; LEFT($AV$3, 4)), 0 ), 'Raw Data'!$J:$J, $A156, 'Raw Data'!$H:$H, "Ear*", 'Raw Data'!$P:$P,""&amp;'Raw Data'!$B$1,'Raw Data'!$D:$D,"&lt;&gt;*ithdr*",'Raw Data'!$D:$D,"&lt;&gt;*ancel*")</f>
        <v>0</v>
      </c>
      <c r="AF171" s="73"/>
      <c r="AG171" s="73"/>
      <c r="AH171" s="77"/>
      <c r="AI171" s="113">
        <f>COUNTIFS('Raw Data'!$AM:$AM,"&lt;=" &amp;DATE(LEFT($AV$3, 4), MONTH("1 " &amp; AI$6 &amp; " " &amp; LEFT($AV$3, 4)) + 1, 0 ), 'Raw Data'!$AM:$AM,"&gt;" &amp;DATE(LEFT($AV$3, 4), MONTH("1 " &amp; AI$6 &amp; " " &amp; LEFT($AV$3, 4)), 0 ), 'Raw Data'!$J:$J, $A156, 'Raw Data'!$H:$H, "Ear*", 'Raw Data'!$O:$O,""&amp;'Raw Data'!$B$1,'Raw Data'!$D:$D,"&lt;&gt;*ithdr*",'Raw Data'!$D:$D,"&lt;&gt;*ancel*",'Raw Data'!$P:$P,"--")
+
COUNTIFS( 'Raw Data'!$AM:$AM,"&lt;=" &amp;DATE(LEFT($AV$3, 4), MONTH("1 " &amp; AI$6 &amp; " " &amp; LEFT($AV$3, 4)) + 1, 0 ), 'Raw Data'!$AM:$AM,"&gt;" &amp;DATE(LEFT($AV$3, 4), MONTH("1 " &amp; AI$6 &amp; " " &amp; LEFT($AV$3, 4)), 0 ), 'Raw Data'!$J:$J, $A156, 'Raw Data'!$H:$H, "Ear*", 'Raw Data'!$P:$P,""&amp;'Raw Data'!$B$1,'Raw Data'!$D:$D,"&lt;&gt;*ithdr*",'Raw Data'!$D:$D,"&lt;&gt;*ancel*")</f>
        <v>0</v>
      </c>
      <c r="AJ171" s="73"/>
      <c r="AK171" s="73"/>
      <c r="AL171" s="77"/>
      <c r="AM171" s="113">
        <f>COUNTIFS('Raw Data'!$AM:$AM,"&lt;=" &amp;DATE(LEFT($AV$3, 4), MONTH("1 " &amp; AM$6 &amp; " " &amp; LEFT($AV$3, 4)) + 1, 0 ), 'Raw Data'!$AM:$AM,"&gt;" &amp;DATE(LEFT($AV$3, 4), MONTH("1 " &amp; AM$6 &amp; " " &amp; LEFT($AV$3, 4)), 0 ), 'Raw Data'!$J:$J, $A156, 'Raw Data'!$H:$H, "Ear*", 'Raw Data'!$O:$O,""&amp;'Raw Data'!$B$1,'Raw Data'!$D:$D,"&lt;&gt;*ithdr*",'Raw Data'!$D:$D,"&lt;&gt;*ancel*",'Raw Data'!$P:$P,"--")
+
COUNTIFS( 'Raw Data'!$AM:$AM,"&lt;=" &amp;DATE(LEFT($AV$3, 4), MONTH("1 " &amp; AM$6 &amp; " " &amp; LEFT($AV$3, 4)) + 1, 0 ), 'Raw Data'!$AM:$AM,"&gt;" &amp;DATE(LEFT($AV$3, 4), MONTH("1 " &amp; AM$6 &amp; " " &amp; LEFT($AV$3, 4)), 0 ), 'Raw Data'!$J:$J, $A156, 'Raw Data'!$H:$H, "Ear*", 'Raw Data'!$P:$P,""&amp;'Raw Data'!$B$1,'Raw Data'!$D:$D,"&lt;&gt;*ithdr*",'Raw Data'!$D:$D,"&lt;&gt;*ancel*")</f>
        <v>0</v>
      </c>
      <c r="AN171" s="73"/>
      <c r="AO171" s="73"/>
      <c r="AP171" s="77"/>
      <c r="AQ171" s="113">
        <f>COUNTIFS('Raw Data'!$AM:$AM,"&lt;=" &amp;DATE(LEFT($AV$3, 4), MONTH("1 " &amp; AQ$6 &amp; " " &amp; LEFT($AV$3, 4)) + 1, 0 ), 'Raw Data'!$AM:$AM,"&gt;" &amp;DATE(LEFT($AV$3, 4), MONTH("1 " &amp; AQ$6 &amp; " " &amp; LEFT($AV$3, 4)), 0 ), 'Raw Data'!$J:$J, $A156, 'Raw Data'!$H:$H, "Ear*", 'Raw Data'!$O:$O,""&amp;'Raw Data'!$B$1,'Raw Data'!$D:$D,"&lt;&gt;*ithdr*",'Raw Data'!$D:$D,"&lt;&gt;*ancel*",'Raw Data'!$P:$P,"--")
+
COUNTIFS( 'Raw Data'!$AM:$AM,"&lt;=" &amp;DATE(LEFT($AV$3, 4), MONTH("1 " &amp; AQ$6 &amp; " " &amp; LEFT($AV$3, 4)) + 1, 0 ), 'Raw Data'!$AM:$AM,"&gt;" &amp;DATE(LEFT($AV$3, 4), MONTH("1 " &amp; AQ$6 &amp; " " &amp; LEFT($AV$3, 4)), 0 ), 'Raw Data'!$J:$J, $A156, 'Raw Data'!$H:$H, "Ear*", 'Raw Data'!$P:$P,""&amp;'Raw Data'!$B$1,'Raw Data'!$D:$D,"&lt;&gt;*ithdr*",'Raw Data'!$D:$D,"&lt;&gt;*ancel*")</f>
        <v>0</v>
      </c>
      <c r="AR171" s="73"/>
      <c r="AS171" s="73"/>
      <c r="AT171" s="77"/>
      <c r="AU171" s="113">
        <f>COUNTIFS('Raw Data'!$AM:$AM,"&lt;=" &amp;DATE(MID($AV$3, 15, 4), MONTH("1 " &amp; AU$6 &amp; " " &amp; MID($AV$3, 15, 4)) + 1, 0 ), 'Raw Data'!$AN:$AN,"&gt;" &amp;DATE(MID($AV$3, 15, 4), MONTH("1 " &amp; AU$6 &amp; " " &amp; MID($AV$3, 15, 4)), 0 ), 'Raw Data'!$J:$J, $A156, 'Raw Data'!$H:$H, "Ear*", 'Raw Data'!$O:$O,""&amp;'Raw Data'!$B$1,'Raw Data'!$D:$D,"&lt;&gt;*ithdr*",'Raw Data'!$D:$D,"&lt;&gt;*ancel*",'Raw Data'!$P:$P,"--")
+
COUNTIFS( 'Raw Data'!$AM:$AM,"&lt;=" &amp;DATE(MID($AV$3, 15, 4), MONTH("1 " &amp; AU$6 &amp; " " &amp; MID($AV$3, 15, 4)) + 1, 0 ), 'Raw Data'!$AN:$AN,"&gt;" &amp;DATE(MID($AV$3, 15, 4), MONTH("1 " &amp; AU$6 &amp; " " &amp; MID($AV$3, 15, 4)), 0 ), 'Raw Data'!$J:$J, $A156, 'Raw Data'!$H:$H, "Ear*", 'Raw Data'!$P:$P,""&amp;'Raw Data'!$B$1,'Raw Data'!$D:$D,"&lt;&gt;*ithdr*",'Raw Data'!$D:$D,"&lt;&gt;*ancel*")</f>
        <v>0</v>
      </c>
      <c r="AV171" s="73"/>
      <c r="AW171" s="73"/>
      <c r="AX171" s="77"/>
      <c r="AY171" s="113">
        <f>COUNTIFS('Raw Data'!$AM:$AM,"&lt;=" &amp;DATE(MID($AV$3, 15, 4), MONTH("1 " &amp; AY$6 &amp; " " &amp; MID($AV$3, 15, 4)) + 1, 0 ), 'Raw Data'!$AN:$AN,"&gt;" &amp;DATE(MID($AV$3, 15, 4), MONTH("1 " &amp; AY$6 &amp; " " &amp; MID($AV$3, 15, 4)), 0 ), 'Raw Data'!$J:$J, $A156, 'Raw Data'!$H:$H, "Ear*", 'Raw Data'!$O:$O,""&amp;'Raw Data'!$B$1,'Raw Data'!$D:$D,"&lt;&gt;*ithdr*",'Raw Data'!$D:$D,"&lt;&gt;*ancel*",'Raw Data'!$P:$P,"--")
+
COUNTIFS( 'Raw Data'!$AM:$AM,"&lt;=" &amp;DATE(MID($AV$3, 15, 4), MONTH("1 " &amp; AY$6 &amp; " " &amp; MID($AV$3, 15, 4)) + 1, 0 ), 'Raw Data'!$AN:$AN,"&gt;" &amp;DATE(MID($AV$3, 15, 4), MONTH("1 " &amp; AY$6 &amp; " " &amp; MID($AV$3, 15, 4)), 0 ), 'Raw Data'!$J:$J, $A156, 'Raw Data'!$H:$H, "Ear*", 'Raw Data'!$P:$P,""&amp;'Raw Data'!$B$1,'Raw Data'!$D:$D,"&lt;&gt;*ithdr*",'Raw Data'!$D:$D,"&lt;&gt;*ancel*")</f>
        <v>0</v>
      </c>
      <c r="AZ171" s="73"/>
      <c r="BA171" s="73"/>
      <c r="BB171" s="77"/>
      <c r="BC171" s="113">
        <f>COUNTIFS('Raw Data'!$AM:$AM,"&lt;=" &amp;DATE(MID($AV$3, 15, 4), MONTH("1 " &amp; BC$6 &amp; " " &amp; MID($AV$3, 15, 4)) + 1, 0 ), 'Raw Data'!$AN:$AN,"&gt;" &amp;DATE(MID($AV$3, 15, 4), MONTH("1 " &amp; BC$6 &amp; " " &amp; MID($AV$3, 15, 4)), 0 ), 'Raw Data'!$J:$J, $A156, 'Raw Data'!$H:$H, "Ear*", 'Raw Data'!$O:$O,""&amp;'Raw Data'!$B$1,'Raw Data'!$D:$D,"&lt;&gt;*ithdr*",'Raw Data'!$D:$D,"&lt;&gt;*ancel*",'Raw Data'!$P:$P,"--")
+
COUNTIFS( 'Raw Data'!$AM:$AM,"&lt;=" &amp;DATE(MID($AV$3, 15, 4), MONTH("1 " &amp; BC$6 &amp; " " &amp; MID($AV$3, 15, 4)) + 1, 0 ), 'Raw Data'!$AN:$AN,"&gt;" &amp;DATE(MID($AV$3, 15, 4), MONTH("1 " &amp; BC$6 &amp; " " &amp; MID($AV$3, 15, 4)), 0 ), 'Raw Data'!$J:$J, $A156, 'Raw Data'!$H:$H, "Ear*", 'Raw Data'!$P:$P,""&amp;'Raw Data'!$B$1,'Raw Data'!$D:$D,"&lt;&gt;*ithdr*",'Raw Data'!$D:$D,"&lt;&gt;*ancel*")</f>
        <v>0</v>
      </c>
      <c r="BD171" s="73"/>
      <c r="BE171" s="73"/>
      <c r="BF171" s="77"/>
    </row>
    <row r="172" ht="12.75" customHeight="1">
      <c r="A172" s="114" t="s">
        <v>210</v>
      </c>
      <c r="B172" s="73"/>
      <c r="C172" s="73"/>
      <c r="D172" s="73"/>
      <c r="E172" s="73"/>
      <c r="F172" s="73"/>
      <c r="G172" s="73"/>
      <c r="H172" s="73"/>
      <c r="I172" s="73"/>
      <c r="J172" s="77"/>
      <c r="K172" s="113">
        <f>COUNTIFS('Raw Data'!$AM:$AM,"&lt;=" &amp;DATE(LEFT($AV$3, 4), MONTH("1 " &amp; K$6 &amp; " " &amp; LEFT($AV$3, 4)) + 1, 0 ), 'Raw Data'!$AM:$AM,"&gt;" &amp;DATE(LEFT($AV$3, 4), MONTH("1 " &amp; K$6 &amp; " " &amp; LEFT($AV$3, 4)), 0 ), 'Raw Data'!$J:$J, $A156, 'Raw Data'!$H:$H, "Non*", 'Raw Data'!$O:$O,""&amp;'Raw Data'!$B$1,'Raw Data'!$D:$D,"&lt;&gt;*ithdr*",'Raw Data'!$D:$D,"&lt;&gt;*ancel*",'Raw Data'!$P:$P,"--")
+
COUNTIFS( 'Raw Data'!$AM:$AM,"&lt;=" &amp;DATE(LEFT($AV$3, 4), MONTH("1 " &amp; K$6 &amp; " " &amp; LEFT($AV$3, 4)) + 1, 0 ), 'Raw Data'!$AM:$AM,"&gt;" &amp;DATE(LEFT($AV$3, 4), MONTH("1 " &amp; K$6 &amp; " " &amp; LEFT($AV$3, 4)), 0 ), 'Raw Data'!$J:$J, $A156, 'Raw Data'!$H:$H, "Non*", 'Raw Data'!$P:$P,""&amp;'Raw Data'!$B$1,'Raw Data'!$D:$D,"&lt;&gt;*ithdr*",'Raw Data'!$D:$D,"&lt;&gt;*ancel*")</f>
        <v>0</v>
      </c>
      <c r="L172" s="73"/>
      <c r="M172" s="73"/>
      <c r="N172" s="77"/>
      <c r="O172" s="113">
        <f>COUNTIFS('Raw Data'!$AM:$AM,"&lt;=" &amp;DATE(LEFT($AV$3, 4), MONTH("1 " &amp; O$6 &amp; " " &amp; LEFT($AV$3, 4)) + 1, 0 ), 'Raw Data'!$AM:$AM,"&gt;" &amp;DATE(LEFT($AV$3, 4), MONTH("1 " &amp; O$6 &amp; " " &amp; LEFT($AV$3, 4)), 0 ), 'Raw Data'!$J:$J, $A156, 'Raw Data'!$H:$H, "Non*", 'Raw Data'!$O:$O,""&amp;'Raw Data'!$B$1,'Raw Data'!$D:$D,"&lt;&gt;*ithdr*",'Raw Data'!$D:$D,"&lt;&gt;*ancel*",'Raw Data'!$P:$P,"--")
+
COUNTIFS( 'Raw Data'!$AM:$AM,"&lt;=" &amp;DATE(LEFT($AV$3, 4), MONTH("1 " &amp; O$6 &amp; " " &amp; LEFT($AV$3, 4)) + 1, 0 ), 'Raw Data'!$AM:$AM,"&gt;" &amp;DATE(LEFT($AV$3, 4), MONTH("1 " &amp; O$6 &amp; " " &amp; LEFT($AV$3, 4)), 0 ), 'Raw Data'!$J:$J, $A156, 'Raw Data'!$H:$H, "Non*", 'Raw Data'!$P:$P,""&amp;'Raw Data'!$B$1,'Raw Data'!$D:$D,"&lt;&gt;*ithdr*",'Raw Data'!$D:$D,"&lt;&gt;*ancel*")</f>
        <v>0</v>
      </c>
      <c r="P172" s="73"/>
      <c r="Q172" s="73"/>
      <c r="R172" s="77"/>
      <c r="S172" s="113">
        <f>COUNTIFS('Raw Data'!$AM:$AM,"&lt;=" &amp;DATE(LEFT($AV$3, 4), MONTH("1 " &amp; S$6 &amp; " " &amp; LEFT($AV$3, 4)) + 1, 0 ), 'Raw Data'!$AM:$AM,"&gt;" &amp;DATE(LEFT($AV$3, 4), MONTH("1 " &amp; S$6 &amp; " " &amp; LEFT($AV$3, 4)), 0 ), 'Raw Data'!$J:$J, $A156, 'Raw Data'!$H:$H, "Non*", 'Raw Data'!$O:$O,""&amp;'Raw Data'!$B$1,'Raw Data'!$D:$D,"&lt;&gt;*ithdr*",'Raw Data'!$D:$D,"&lt;&gt;*ancel*",'Raw Data'!$P:$P,"--")
+
COUNTIFS( 'Raw Data'!$AM:$AM,"&lt;=" &amp;DATE(LEFT($AV$3, 4), MONTH("1 " &amp; S$6 &amp; " " &amp; LEFT($AV$3, 4)) + 1, 0 ), 'Raw Data'!$AM:$AM,"&gt;" &amp;DATE(LEFT($AV$3, 4), MONTH("1 " &amp; S$6 &amp; " " &amp; LEFT($AV$3, 4)), 0 ), 'Raw Data'!$J:$J, $A156, 'Raw Data'!$H:$H, "Non*", 'Raw Data'!$P:$P,""&amp;'Raw Data'!$B$1,'Raw Data'!$D:$D,"&lt;&gt;*ithdr*",'Raw Data'!$D:$D,"&lt;&gt;*ancel*")</f>
        <v>0</v>
      </c>
      <c r="T172" s="73"/>
      <c r="U172" s="73"/>
      <c r="V172" s="77"/>
      <c r="W172" s="113">
        <f>COUNTIFS('Raw Data'!$AM:$AM,"&lt;=" &amp;DATE(LEFT($AV$3, 4), MONTH("1 " &amp; W$6 &amp; " " &amp; LEFT($AV$3, 4)) + 1, 0 ), 'Raw Data'!$AM:$AM,"&gt;" &amp;DATE(LEFT($AV$3, 4), MONTH("1 " &amp; W$6 &amp; " " &amp; LEFT($AV$3, 4)), 0 ), 'Raw Data'!$J:$J, $A156, 'Raw Data'!$H:$H, "Non*", 'Raw Data'!$O:$O,""&amp;'Raw Data'!$B$1,'Raw Data'!$D:$D,"&lt;&gt;*ithdr*",'Raw Data'!$D:$D,"&lt;&gt;*ancel*",'Raw Data'!$P:$P,"--")
+
COUNTIFS( 'Raw Data'!$AM:$AM,"&lt;=" &amp;DATE(LEFT($AV$3, 4), MONTH("1 " &amp; W$6 &amp; " " &amp; LEFT($AV$3, 4)) + 1, 0 ), 'Raw Data'!$AM:$AM,"&gt;" &amp;DATE(LEFT($AV$3, 4), MONTH("1 " &amp; W$6 &amp; " " &amp; LEFT($AV$3, 4)), 0 ), 'Raw Data'!$J:$J, $A156, 'Raw Data'!$H:$H, "Non*", 'Raw Data'!$P:$P,""&amp;'Raw Data'!$B$1,'Raw Data'!$D:$D,"&lt;&gt;*ithdr*",'Raw Data'!$D:$D,"&lt;&gt;*ancel*")</f>
        <v>0</v>
      </c>
      <c r="X172" s="73"/>
      <c r="Y172" s="73"/>
      <c r="Z172" s="77"/>
      <c r="AA172" s="113">
        <f>COUNTIFS('Raw Data'!$AM:$AM,"&lt;=" &amp;DATE(LEFT($AV$3, 4), MONTH("1 " &amp; AA$6 &amp; " " &amp; LEFT($AV$3, 4)) + 1, 0 ), 'Raw Data'!$AM:$AM,"&gt;" &amp;DATE(LEFT($AV$3, 4), MONTH("1 " &amp; AA$6 &amp; " " &amp; LEFT($AV$3, 4)), 0 ), 'Raw Data'!$J:$J, $A156, 'Raw Data'!$H:$H, "Non*", 'Raw Data'!$O:$O,""&amp;'Raw Data'!$B$1,'Raw Data'!$D:$D,"&lt;&gt;*ithdr*",'Raw Data'!$D:$D,"&lt;&gt;*ancel*",'Raw Data'!$P:$P,"--")
+
COUNTIFS( 'Raw Data'!$AM:$AM,"&lt;=" &amp;DATE(LEFT($AV$3, 4), MONTH("1 " &amp; AA$6 &amp; " " &amp; LEFT($AV$3, 4)) + 1, 0 ), 'Raw Data'!$AM:$AM,"&gt;" &amp;DATE(LEFT($AV$3, 4), MONTH("1 " &amp; AA$6 &amp; " " &amp; LEFT($AV$3, 4)), 0 ), 'Raw Data'!$J:$J, $A156, 'Raw Data'!$H:$H, "Non*", 'Raw Data'!$P:$P,""&amp;'Raw Data'!$B$1,'Raw Data'!$D:$D,"&lt;&gt;*ithdr*",'Raw Data'!$D:$D,"&lt;&gt;*ancel*")</f>
        <v>0</v>
      </c>
      <c r="AB172" s="73"/>
      <c r="AC172" s="73"/>
      <c r="AD172" s="77"/>
      <c r="AE172" s="113">
        <f>COUNTIFS('Raw Data'!$AM:$AM,"&lt;=" &amp;DATE(LEFT($AV$3, 4), MONTH("1 " &amp; AE$6 &amp; " " &amp; LEFT($AV$3, 4)) + 1, 0 ), 'Raw Data'!$AM:$AM,"&gt;" &amp;DATE(LEFT($AV$3, 4), MONTH("1 " &amp; AE$6 &amp; " " &amp; LEFT($AV$3, 4)), 0 ), 'Raw Data'!$J:$J, $A156, 'Raw Data'!$H:$H, "Non*", 'Raw Data'!$O:$O,""&amp;'Raw Data'!$B$1,'Raw Data'!$D:$D,"&lt;&gt;*ithdr*",'Raw Data'!$D:$D,"&lt;&gt;*ancel*",'Raw Data'!$P:$P,"--")
+
COUNTIFS( 'Raw Data'!$AM:$AM,"&lt;=" &amp;DATE(LEFT($AV$3, 4), MONTH("1 " &amp; AE$6 &amp; " " &amp; LEFT($AV$3, 4)) + 1, 0 ), 'Raw Data'!$AM:$AM,"&gt;" &amp;DATE(LEFT($AV$3, 4), MONTH("1 " &amp; AE$6 &amp; " " &amp; LEFT($AV$3, 4)), 0 ), 'Raw Data'!$J:$J, $A156, 'Raw Data'!$H:$H, "Non*", 'Raw Data'!$P:$P,""&amp;'Raw Data'!$B$1,'Raw Data'!$D:$D,"&lt;&gt;*ithdr*",'Raw Data'!$D:$D,"&lt;&gt;*ancel*")</f>
        <v>0</v>
      </c>
      <c r="AF172" s="73"/>
      <c r="AG172" s="73"/>
      <c r="AH172" s="77"/>
      <c r="AI172" s="113">
        <f>COUNTIFS('Raw Data'!$AM:$AM,"&lt;=" &amp;DATE(LEFT($AV$3, 4), MONTH("1 " &amp; AI$6 &amp; " " &amp; LEFT($AV$3, 4)) + 1, 0 ), 'Raw Data'!$AM:$AM,"&gt;" &amp;DATE(LEFT($AV$3, 4), MONTH("1 " &amp; AI$6 &amp; " " &amp; LEFT($AV$3, 4)), 0 ), 'Raw Data'!$J:$J, $A156, 'Raw Data'!$H:$H, "Non*", 'Raw Data'!$O:$O,""&amp;'Raw Data'!$B$1,'Raw Data'!$D:$D,"&lt;&gt;*ithdr*",'Raw Data'!$D:$D,"&lt;&gt;*ancel*",'Raw Data'!$P:$P,"--")
+
COUNTIFS( 'Raw Data'!$AM:$AM,"&lt;=" &amp;DATE(LEFT($AV$3, 4), MONTH("1 " &amp; AI$6 &amp; " " &amp; LEFT($AV$3, 4)) + 1, 0 ), 'Raw Data'!$AM:$AM,"&gt;" &amp;DATE(LEFT($AV$3, 4), MONTH("1 " &amp; AI$6 &amp; " " &amp; LEFT($AV$3, 4)), 0 ), 'Raw Data'!$J:$J, $A156, 'Raw Data'!$H:$H, "Non*", 'Raw Data'!$P:$P,""&amp;'Raw Data'!$B$1,'Raw Data'!$D:$D,"&lt;&gt;*ithdr*",'Raw Data'!$D:$D,"&lt;&gt;*ancel*")</f>
        <v>0</v>
      </c>
      <c r="AJ172" s="73"/>
      <c r="AK172" s="73"/>
      <c r="AL172" s="77"/>
      <c r="AM172" s="113">
        <f>COUNTIFS('Raw Data'!$AM:$AM,"&lt;=" &amp;DATE(LEFT($AV$3, 4), MONTH("1 " &amp; AM$6 &amp; " " &amp; LEFT($AV$3, 4)) + 1, 0 ), 'Raw Data'!$AM:$AM,"&gt;" &amp;DATE(LEFT($AV$3, 4), MONTH("1 " &amp; AM$6 &amp; " " &amp; LEFT($AV$3, 4)), 0 ), 'Raw Data'!$J:$J, $A156, 'Raw Data'!$H:$H, "Non*", 'Raw Data'!$O:$O,""&amp;'Raw Data'!$B$1,'Raw Data'!$D:$D,"&lt;&gt;*ithdr*",'Raw Data'!$D:$D,"&lt;&gt;*ancel*",'Raw Data'!$P:$P,"--")
+
COUNTIFS( 'Raw Data'!$AM:$AM,"&lt;=" &amp;DATE(LEFT($AV$3, 4), MONTH("1 " &amp; AM$6 &amp; " " &amp; LEFT($AV$3, 4)) + 1, 0 ), 'Raw Data'!$AM:$AM,"&gt;" &amp;DATE(LEFT($AV$3, 4), MONTH("1 " &amp; AM$6 &amp; " " &amp; LEFT($AV$3, 4)), 0 ), 'Raw Data'!$J:$J, $A156, 'Raw Data'!$H:$H, "Non*", 'Raw Data'!$P:$P,""&amp;'Raw Data'!$B$1,'Raw Data'!$D:$D,"&lt;&gt;*ithdr*",'Raw Data'!$D:$D,"&lt;&gt;*ancel*")</f>
        <v>0</v>
      </c>
      <c r="AN172" s="73"/>
      <c r="AO172" s="73"/>
      <c r="AP172" s="77"/>
      <c r="AQ172" s="113">
        <f>COUNTIFS('Raw Data'!$AM:$AM,"&lt;=" &amp;DATE(LEFT($AV$3, 4), MONTH("1 " &amp; AQ$6 &amp; " " &amp; LEFT($AV$3, 4)) + 1, 0 ), 'Raw Data'!$AM:$AM,"&gt;" &amp;DATE(LEFT($AV$3, 4), MONTH("1 " &amp; AQ$6 &amp; " " &amp; LEFT($AV$3, 4)), 0 ), 'Raw Data'!$J:$J, $A156, 'Raw Data'!$H:$H, "Non*", 'Raw Data'!$O:$O,""&amp;'Raw Data'!$B$1,'Raw Data'!$D:$D,"&lt;&gt;*ithdr*",'Raw Data'!$D:$D,"&lt;&gt;*ancel*",'Raw Data'!$P:$P,"--")
+
COUNTIFS( 'Raw Data'!$AM:$AM,"&lt;=" &amp;DATE(LEFT($AV$3, 4), MONTH("1 " &amp; AQ$6 &amp; " " &amp; LEFT($AV$3, 4)) + 1, 0 ), 'Raw Data'!$AM:$AM,"&gt;" &amp;DATE(LEFT($AV$3, 4), MONTH("1 " &amp; AQ$6 &amp; " " &amp; LEFT($AV$3, 4)), 0 ), 'Raw Data'!$J:$J, $A156, 'Raw Data'!$H:$H, "Non*", 'Raw Data'!$P:$P,""&amp;'Raw Data'!$B$1,'Raw Data'!$D:$D,"&lt;&gt;*ithdr*",'Raw Data'!$D:$D,"&lt;&gt;*ancel*")</f>
        <v>0</v>
      </c>
      <c r="AR172" s="73"/>
      <c r="AS172" s="73"/>
      <c r="AT172" s="77"/>
      <c r="AU172" s="113">
        <f>COUNTIFS('Raw Data'!$AM:$AM,"&lt;=" &amp;DATE(MID($AV$3, 15, 4), MONTH("1 " &amp; AU$6 &amp; " " &amp; MID($AV$3, 15, 4)) + 1, 0 ), 'Raw Data'!$AN:$AN,"&gt;" &amp;DATE(MID($AV$3, 15, 4), MONTH("1 " &amp; AU$6 &amp; " " &amp; MID($AV$3, 15, 4)), 0 ), 'Raw Data'!$J:$J, $A156, 'Raw Data'!$H:$H, "Non*", 'Raw Data'!$O:$O,""&amp;'Raw Data'!$B$1,'Raw Data'!$D:$D,"&lt;&gt;*ithdr*",'Raw Data'!$D:$D,"&lt;&gt;*ancel*",'Raw Data'!$P:$P,"--")
+
COUNTIFS( 'Raw Data'!$AM:$AM,"&lt;=" &amp;DATE(MID($AV$3, 15, 4), MONTH("1 " &amp; AU$6 &amp; " " &amp; MID($AV$3, 15, 4)) + 1, 0 ), 'Raw Data'!$AN:$AN,"&gt;" &amp;DATE(MID($AV$3, 15, 4), MONTH("1 " &amp; AU$6 &amp; " " &amp; MID($AV$3, 15, 4)), 0 ), 'Raw Data'!$J:$J, $A156, 'Raw Data'!$H:$H, "Non*", 'Raw Data'!$P:$P,""&amp;'Raw Data'!$B$1,'Raw Data'!$D:$D,"&lt;&gt;*ithdr*",'Raw Data'!$D:$D,"&lt;&gt;*ancel*")</f>
        <v>0</v>
      </c>
      <c r="AV172" s="73"/>
      <c r="AW172" s="73"/>
      <c r="AX172" s="77"/>
      <c r="AY172" s="113">
        <f>COUNTIFS('Raw Data'!$AM:$AM,"&lt;=" &amp;DATE(MID($AV$3, 15, 4), MONTH("1 " &amp; AY$6 &amp; " " &amp; MID($AV$3, 15, 4)) + 1, 0 ), 'Raw Data'!$AN:$AN,"&gt;" &amp;DATE(MID($AV$3, 15, 4), MONTH("1 " &amp; AY$6 &amp; " " &amp; MID($AV$3, 15, 4)), 0 ), 'Raw Data'!$J:$J, $A156, 'Raw Data'!$H:$H, "Non*", 'Raw Data'!$O:$O,""&amp;'Raw Data'!$B$1,'Raw Data'!$D:$D,"&lt;&gt;*ithdr*",'Raw Data'!$D:$D,"&lt;&gt;*ancel*",'Raw Data'!$P:$P,"--")
+
COUNTIFS( 'Raw Data'!$AM:$AM,"&lt;=" &amp;DATE(MID($AV$3, 15, 4), MONTH("1 " &amp; AY$6 &amp; " " &amp; MID($AV$3, 15, 4)) + 1, 0 ), 'Raw Data'!$AN:$AN,"&gt;" &amp;DATE(MID($AV$3, 15, 4), MONTH("1 " &amp; AY$6 &amp; " " &amp; MID($AV$3, 15, 4)), 0 ), 'Raw Data'!$J:$J, $A156, 'Raw Data'!$H:$H, "Non*", 'Raw Data'!$P:$P,""&amp;'Raw Data'!$B$1,'Raw Data'!$D:$D,"&lt;&gt;*ithdr*",'Raw Data'!$D:$D,"&lt;&gt;*ancel*")</f>
        <v>0</v>
      </c>
      <c r="AZ172" s="73"/>
      <c r="BA172" s="73"/>
      <c r="BB172" s="77"/>
      <c r="BC172" s="113">
        <f>COUNTIFS('Raw Data'!$AM:$AM,"&lt;=" &amp;DATE(MID($AV$3, 15, 4), MONTH("1 " &amp; BC$6 &amp; " " &amp; MID($AV$3, 15, 4)) + 1, 0 ), 'Raw Data'!$AN:$AN,"&gt;" &amp;DATE(MID($AV$3, 15, 4), MONTH("1 " &amp; BC$6 &amp; " " &amp; MID($AV$3, 15, 4)), 0 ), 'Raw Data'!$J:$J, $A156, 'Raw Data'!$H:$H, "Non*", 'Raw Data'!$O:$O,""&amp;'Raw Data'!$B$1,'Raw Data'!$D:$D,"&lt;&gt;*ithdr*",'Raw Data'!$D:$D,"&lt;&gt;*ancel*",'Raw Data'!$P:$P,"--")
+
COUNTIFS( 'Raw Data'!$AM:$AM,"&lt;=" &amp;DATE(MID($AV$3, 15, 4), MONTH("1 " &amp; BC$6 &amp; " " &amp; MID($AV$3, 15, 4)) + 1, 0 ), 'Raw Data'!$AN:$AN,"&gt;" &amp;DATE(MID($AV$3, 15, 4), MONTH("1 " &amp; BC$6 &amp; " " &amp; MID($AV$3, 15, 4)), 0 ), 'Raw Data'!$J:$J, $A156, 'Raw Data'!$H:$H, "Non*", 'Raw Data'!$P:$P,""&amp;'Raw Data'!$B$1,'Raw Data'!$D:$D,"&lt;&gt;*ithdr*",'Raw Data'!$D:$D,"&lt;&gt;*ancel*")</f>
        <v>0</v>
      </c>
      <c r="BD172" s="73"/>
      <c r="BE172" s="73"/>
      <c r="BF172" s="77"/>
    </row>
    <row r="173" ht="12.75" customHeight="1">
      <c r="A173" s="75" t="s">
        <v>211</v>
      </c>
      <c r="B173" s="73"/>
      <c r="C173" s="73"/>
      <c r="D173" s="73"/>
      <c r="E173" s="73"/>
      <c r="F173" s="73"/>
      <c r="G173" s="73"/>
      <c r="H173" s="73"/>
      <c r="I173" s="73"/>
      <c r="J173" s="77"/>
      <c r="K173" s="113">
        <f>COUNTIFS( 'Raw Data'!$AM:$AM,"&lt;=" &amp;DATE(LEFT($AV$3, 4), MONTH("1 " &amp; K$6 &amp; " " &amp; LEFT($AV$3, 4)) + 1, 0 ), 'Raw Data'!$AM:$AM,"&gt;" &amp;DATE(LEFT($AV$3, 4), MONTH("1 " &amp; K$6 &amp; " " &amp; LEFT($AV$3, 4)), 0 ), 'Raw Data'!$J:$J, $A156, 'Raw Data'!$O:$O,""&amp;'Raw Data'!$B$1,'Raw Data'!$D:$D,"&lt;&gt;*ithdr*",'Raw Data'!$D:$D,"&lt;&gt;*ancel*",'Raw Data'!$P:$P,"--",'Raw Data'!$AW:$AW,"*arl*")
+
COUNTIFS( 'Raw Data'!$AM:$AM,"&lt;=" &amp;DATE(LEFT($AV$3, 4), MONTH("1 " &amp; K$6 &amp; " " &amp; LEFT($AV$3, 4)) + 1, 0 ), 'Raw Data'!$AM:$AM,"&gt;" &amp;DATE(LEFT($AV$3, 4), MONTH("1 " &amp; K$6 &amp; " " &amp; LEFT($AV$3, 4)), 0 ), 'Raw Data'!$J:$J, $A156, 'Raw Data'!$P:$P,""&amp;'Raw Data'!$B$1,'Raw Data'!$D:$D,"&lt;&gt;*ithdr*",'Raw Data'!$D:$D,"&lt;&gt;*ancel*",'Raw Data'!$AW:$AW,"*arl*")</f>
        <v>0</v>
      </c>
      <c r="L173" s="73"/>
      <c r="M173" s="73"/>
      <c r="N173" s="77"/>
      <c r="O173" s="113">
        <f>COUNTIFS( 'Raw Data'!$AM:$AM,"&lt;=" &amp;DATE(LEFT($AV$3, 4), MONTH("1 " &amp; O$6 &amp; " " &amp; LEFT($AV$3, 4)) + 1, 0 ), 'Raw Data'!$AM:$AM,"&gt;" &amp;DATE(LEFT($AV$3, 4), MONTH("1 " &amp; O$6 &amp; " " &amp; LEFT($AV$3, 4)), 0 ), 'Raw Data'!$J:$J, $A156, 'Raw Data'!$O:$O,""&amp;'Raw Data'!$B$1,'Raw Data'!$D:$D,"&lt;&gt;*ithdr*",'Raw Data'!$D:$D,"&lt;&gt;*ancel*",'Raw Data'!$P:$P,"--",'Raw Data'!$AW:$AW,"*arl*")
+
COUNTIFS( 'Raw Data'!$AM:$AM,"&lt;=" &amp;DATE(LEFT($AV$3, 4), MONTH("1 " &amp; O$6 &amp; " " &amp; LEFT($AV$3, 4)) + 1, 0 ), 'Raw Data'!$AM:$AM,"&gt;" &amp;DATE(LEFT($AV$3, 4), MONTH("1 " &amp; O$6 &amp; " " &amp; LEFT($AV$3, 4)), 0 ), 'Raw Data'!$J:$J, $A156, 'Raw Data'!$P:$P,""&amp;'Raw Data'!$B$1,'Raw Data'!$D:$D,"&lt;&gt;*ithdr*",'Raw Data'!$D:$D,"&lt;&gt;*ancel*",'Raw Data'!$AW:$AW,"*arl*")</f>
        <v>0</v>
      </c>
      <c r="P173" s="73"/>
      <c r="Q173" s="73"/>
      <c r="R173" s="77"/>
      <c r="S173" s="113">
        <f>COUNTIFS( 'Raw Data'!$AM:$AM,"&lt;=" &amp;DATE(LEFT($AV$3, 4), MONTH("1 " &amp; S$6 &amp; " " &amp; LEFT($AV$3, 4)) + 1, 0 ), 'Raw Data'!$AM:$AM,"&gt;" &amp;DATE(LEFT($AV$3, 4), MONTH("1 " &amp; S$6 &amp; " " &amp; LEFT($AV$3, 4)), 0 ), 'Raw Data'!$J:$J, $A156, 'Raw Data'!$O:$O,""&amp;'Raw Data'!$B$1,'Raw Data'!$D:$D,"&lt;&gt;*ithdr*",'Raw Data'!$D:$D,"&lt;&gt;*ancel*",'Raw Data'!$P:$P,"--",'Raw Data'!$AW:$AW,"*arl*")
+
COUNTIFS( 'Raw Data'!$AM:$AM,"&lt;=" &amp;DATE(LEFT($AV$3, 4), MONTH("1 " &amp; S$6 &amp; " " &amp; LEFT($AV$3, 4)) + 1, 0 ), 'Raw Data'!$AM:$AM,"&gt;" &amp;DATE(LEFT($AV$3, 4), MONTH("1 " &amp; S$6 &amp; " " &amp; LEFT($AV$3, 4)), 0 ), 'Raw Data'!$J:$J, $A156, 'Raw Data'!$P:$P,""&amp;'Raw Data'!$B$1,'Raw Data'!$D:$D,"&lt;&gt;*ithdr*",'Raw Data'!$D:$D,"&lt;&gt;*ancel*",'Raw Data'!$AW:$AW,"*arl*")</f>
        <v>0</v>
      </c>
      <c r="T173" s="73"/>
      <c r="U173" s="73"/>
      <c r="V173" s="77"/>
      <c r="W173" s="113">
        <f>COUNTIFS( 'Raw Data'!$AM:$AM,"&lt;=" &amp;DATE(LEFT($AV$3, 4), MONTH("1 " &amp; W$6 &amp; " " &amp; LEFT($AV$3, 4)) + 1, 0 ), 'Raw Data'!$AM:$AM,"&gt;" &amp;DATE(LEFT($AV$3, 4), MONTH("1 " &amp; W$6 &amp; " " &amp; LEFT($AV$3, 4)), 0 ), 'Raw Data'!$J:$J, $A156, 'Raw Data'!$O:$O,""&amp;'Raw Data'!$B$1,'Raw Data'!$D:$D,"&lt;&gt;*ithdr*",'Raw Data'!$D:$D,"&lt;&gt;*ancel*",'Raw Data'!$P:$P,"--",'Raw Data'!$AW:$AW,"*arl*")
+
COUNTIFS( 'Raw Data'!$AM:$AM,"&lt;=" &amp;DATE(LEFT($AV$3, 4), MONTH("1 " &amp; W$6 &amp; " " &amp; LEFT($AV$3, 4)) + 1, 0 ), 'Raw Data'!$AM:$AM,"&gt;" &amp;DATE(LEFT($AV$3, 4), MONTH("1 " &amp; W$6 &amp; " " &amp; LEFT($AV$3, 4)), 0 ), 'Raw Data'!$J:$J, $A156, 'Raw Data'!$P:$P,""&amp;'Raw Data'!$B$1,'Raw Data'!$D:$D,"&lt;&gt;*ithdr*",'Raw Data'!$D:$D,"&lt;&gt;*ancel*",'Raw Data'!$AW:$AW,"*arl*")</f>
        <v>0</v>
      </c>
      <c r="X173" s="73"/>
      <c r="Y173" s="73"/>
      <c r="Z173" s="77"/>
      <c r="AA173" s="113">
        <f>COUNTIFS( 'Raw Data'!$AM:$AM,"&lt;=" &amp;DATE(LEFT($AV$3, 4), MONTH("1 " &amp; AA$6 &amp; " " &amp; LEFT($AV$3, 4)) + 1, 0 ), 'Raw Data'!$AM:$AM,"&gt;" &amp;DATE(LEFT($AV$3, 4), MONTH("1 " &amp; AA$6 &amp; " " &amp; LEFT($AV$3, 4)), 0 ), 'Raw Data'!$J:$J, $A156, 'Raw Data'!$O:$O,""&amp;'Raw Data'!$B$1,'Raw Data'!$D:$D,"&lt;&gt;*ithdr*",'Raw Data'!$D:$D,"&lt;&gt;*ancel*",'Raw Data'!$P:$P,"--",'Raw Data'!$AW:$AW,"*arl*")
+
COUNTIFS( 'Raw Data'!$AM:$AM,"&lt;=" &amp;DATE(LEFT($AV$3, 4), MONTH("1 " &amp; AA$6 &amp; " " &amp; LEFT($AV$3, 4)) + 1, 0 ), 'Raw Data'!$AM:$AM,"&gt;" &amp;DATE(LEFT($AV$3, 4), MONTH("1 " &amp; AA$6 &amp; " " &amp; LEFT($AV$3, 4)), 0 ), 'Raw Data'!$J:$J, $A156, 'Raw Data'!$P:$P,""&amp;'Raw Data'!$B$1,'Raw Data'!$D:$D,"&lt;&gt;*ithdr*",'Raw Data'!$D:$D,"&lt;&gt;*ancel*",'Raw Data'!$AW:$AW,"*arl*")</f>
        <v>0</v>
      </c>
      <c r="AB173" s="73"/>
      <c r="AC173" s="73"/>
      <c r="AD173" s="77"/>
      <c r="AE173" s="113">
        <f>COUNTIFS( 'Raw Data'!$AM:$AM,"&lt;=" &amp;DATE(LEFT($AV$3, 4), MONTH("1 " &amp; AE$6 &amp; " " &amp; LEFT($AV$3, 4)) + 1, 0 ), 'Raw Data'!$AM:$AM,"&gt;" &amp;DATE(LEFT($AV$3, 4), MONTH("1 " &amp; AE$6 &amp; " " &amp; LEFT($AV$3, 4)), 0 ), 'Raw Data'!$J:$J, $A156, 'Raw Data'!$O:$O,""&amp;'Raw Data'!$B$1,'Raw Data'!$D:$D,"&lt;&gt;*ithdr*",'Raw Data'!$D:$D,"&lt;&gt;*ancel*",'Raw Data'!$P:$P,"--",'Raw Data'!$AW:$AW,"*arl*")
+
COUNTIFS( 'Raw Data'!$AM:$AM,"&lt;=" &amp;DATE(LEFT($AV$3, 4), MONTH("1 " &amp; AE$6 &amp; " " &amp; LEFT($AV$3, 4)) + 1, 0 ), 'Raw Data'!$AM:$AM,"&gt;" &amp;DATE(LEFT($AV$3, 4), MONTH("1 " &amp; AE$6 &amp; " " &amp; LEFT($AV$3, 4)), 0 ), 'Raw Data'!$J:$J, $A156, 'Raw Data'!$P:$P,""&amp;'Raw Data'!$B$1,'Raw Data'!$D:$D,"&lt;&gt;*ithdr*",'Raw Data'!$D:$D,"&lt;&gt;*ancel*",'Raw Data'!$AW:$AW,"*arl*")</f>
        <v>0</v>
      </c>
      <c r="AF173" s="73"/>
      <c r="AG173" s="73"/>
      <c r="AH173" s="77"/>
      <c r="AI173" s="113">
        <f>COUNTIFS( 'Raw Data'!$AM:$AM,"&lt;=" &amp;DATE(LEFT($AV$3, 4), MONTH("1 " &amp; AI$6 &amp; " " &amp; LEFT($AV$3, 4)) + 1, 0 ), 'Raw Data'!$AM:$AM,"&gt;" &amp;DATE(LEFT($AV$3, 4), MONTH("1 " &amp; AI$6 &amp; " " &amp; LEFT($AV$3, 4)), 0 ), 'Raw Data'!$J:$J, $A156, 'Raw Data'!$O:$O,""&amp;'Raw Data'!$B$1,'Raw Data'!$D:$D,"&lt;&gt;*ithdr*",'Raw Data'!$D:$D,"&lt;&gt;*ancel*",'Raw Data'!$P:$P,"--",'Raw Data'!$AW:$AW,"*arl*")
+
COUNTIFS( 'Raw Data'!$AM:$AM,"&lt;=" &amp;DATE(LEFT($AV$3, 4), MONTH("1 " &amp; AI$6 &amp; " " &amp; LEFT($AV$3, 4)) + 1, 0 ), 'Raw Data'!$AM:$AM,"&gt;" &amp;DATE(LEFT($AV$3, 4), MONTH("1 " &amp; AI$6 &amp; " " &amp; LEFT($AV$3, 4)), 0 ), 'Raw Data'!$J:$J, $A156, 'Raw Data'!$P:$P,""&amp;'Raw Data'!$B$1,'Raw Data'!$D:$D,"&lt;&gt;*ithdr*",'Raw Data'!$D:$D,"&lt;&gt;*ancel*",'Raw Data'!$AW:$AW,"*arl*")</f>
        <v>0</v>
      </c>
      <c r="AJ173" s="73"/>
      <c r="AK173" s="73"/>
      <c r="AL173" s="77"/>
      <c r="AM173" s="113">
        <f>COUNTIFS( 'Raw Data'!$AM:$AM,"&lt;=" &amp;DATE(LEFT($AV$3, 4), MONTH("1 " &amp; AM$6 &amp; " " &amp; LEFT($AV$3, 4)) + 1, 0 ), 'Raw Data'!$AM:$AM,"&gt;" &amp;DATE(LEFT($AV$3, 4), MONTH("1 " &amp; AM$6 &amp; " " &amp; LEFT($AV$3, 4)), 0 ), 'Raw Data'!$J:$J, $A156, 'Raw Data'!$O:$O,""&amp;'Raw Data'!$B$1,'Raw Data'!$D:$D,"&lt;&gt;*ithdr*",'Raw Data'!$D:$D,"&lt;&gt;*ancel*",'Raw Data'!$P:$P,"--",'Raw Data'!$AW:$AW,"*arl*")
+
COUNTIFS( 'Raw Data'!$AM:$AM,"&lt;=" &amp;DATE(LEFT($AV$3, 4), MONTH("1 " &amp; AM$6 &amp; " " &amp; LEFT($AV$3, 4)) + 1, 0 ), 'Raw Data'!$AM:$AM,"&gt;" &amp;DATE(LEFT($AV$3, 4), MONTH("1 " &amp; AM$6 &amp; " " &amp; LEFT($AV$3, 4)), 0 ), 'Raw Data'!$J:$J, $A156, 'Raw Data'!$P:$P,""&amp;'Raw Data'!$B$1,'Raw Data'!$D:$D,"&lt;&gt;*ithdr*",'Raw Data'!$D:$D,"&lt;&gt;*ancel*",'Raw Data'!$AW:$AW,"*arl*")</f>
        <v>0</v>
      </c>
      <c r="AN173" s="73"/>
      <c r="AO173" s="73"/>
      <c r="AP173" s="77"/>
      <c r="AQ173" s="113">
        <f>COUNTIFS( 'Raw Data'!$AM:$AM,"&lt;=" &amp;DATE(LEFT($AV$3, 4), MONTH("1 " &amp; AQ$6 &amp; " " &amp; LEFT($AV$3, 4)) + 1, 0 ), 'Raw Data'!$AM:$AM,"&gt;" &amp;DATE(LEFT($AV$3, 4), MONTH("1 " &amp; AQ$6 &amp; " " &amp; LEFT($AV$3, 4)), 0 ), 'Raw Data'!$J:$J, $A156, 'Raw Data'!$O:$O,""&amp;'Raw Data'!$B$1,'Raw Data'!$D:$D,"&lt;&gt;*ithdr*",'Raw Data'!$D:$D,"&lt;&gt;*ancel*",'Raw Data'!$P:$P,"--",'Raw Data'!$AW:$AW,"*arl*")
+
COUNTIFS( 'Raw Data'!$AM:$AM,"&lt;=" &amp;DATE(LEFT($AV$3, 4), MONTH("1 " &amp; AQ$6 &amp; " " &amp; LEFT($AV$3, 4)) + 1, 0 ), 'Raw Data'!$AM:$AM,"&gt;" &amp;DATE(LEFT($AV$3, 4), MONTH("1 " &amp; AQ$6 &amp; " " &amp; LEFT($AV$3, 4)), 0 ), 'Raw Data'!$J:$J, $A156, 'Raw Data'!$P:$P,""&amp;'Raw Data'!$B$1,'Raw Data'!$D:$D,"&lt;&gt;*ithdr*",'Raw Data'!$D:$D,"&lt;&gt;*ancel*",'Raw Data'!$AW:$AW,"*arl*")</f>
        <v>0</v>
      </c>
      <c r="AR173" s="73"/>
      <c r="AS173" s="73"/>
      <c r="AT173" s="77"/>
      <c r="AU173" s="113">
        <f>COUNTIFS( 'Raw Data'!$AM:$AM,"&lt;=" &amp;DATE(MID($AV$3, 15, 4), MONTH("1 " &amp; AU$6 &amp; " " &amp; MID($AV$3, 15, 4)) + 1, 0 ), 'Raw Data'!$AN:$AN,"&gt;" &amp;DATE(MID($AV$3, 15, 4), MONTH("1 " &amp; AU$6 &amp; " " &amp; MID($AV$3, 15, 4)), 0 ), 'Raw Data'!$J:$J, $A156, 'Raw Data'!$O:$O,""&amp;'Raw Data'!$B$1,'Raw Data'!$D:$D,"&lt;&gt;*ithdr*",'Raw Data'!$D:$D,"&lt;&gt;*ancel*",'Raw Data'!$P:$P,"--",'Raw Data'!$AW:$AW,"*arl*")
+
COUNTIFS( 'Raw Data'!$AM:$AM,"&lt;=" &amp;DATE(MID($AV$3, 15, 4), MONTH("1 " &amp; AU$6 &amp; " " &amp; MID($AV$3, 15, 4)) + 1, 0 ), 'Raw Data'!$AN:$AN,"&gt;" &amp;DATE(MID($AV$3, 15, 4), MONTH("1 " &amp; AU$6 &amp; " " &amp; MID($AV$3, 15, 4)), 0 ), 'Raw Data'!$J:$J, $A156, 'Raw Data'!$P:$P,""&amp;'Raw Data'!$B$1,'Raw Data'!$D:$D,"&lt;&gt;*ithdr*",'Raw Data'!$D:$D,"&lt;&gt;*ancel*",'Raw Data'!$AW:$AW,"*arl*")</f>
        <v>0</v>
      </c>
      <c r="AV173" s="73"/>
      <c r="AW173" s="73"/>
      <c r="AX173" s="77"/>
      <c r="AY173" s="113">
        <f>COUNTIFS( 'Raw Data'!$AM:$AM,"&lt;=" &amp;DATE(MID($AV$3, 15, 4), MONTH("1 " &amp; AY$6 &amp; " " &amp; MID($AV$3, 15, 4)) + 1, 0 ), 'Raw Data'!$AN:$AN,"&gt;" &amp;DATE(MID($AV$3, 15, 4), MONTH("1 " &amp; AY$6 &amp; " " &amp; MID($AV$3, 15, 4)), 0 ), 'Raw Data'!$J:$J, $A156, 'Raw Data'!$O:$O,""&amp;'Raw Data'!$B$1,'Raw Data'!$D:$D,"&lt;&gt;*ithdr*",'Raw Data'!$D:$D,"&lt;&gt;*ancel*",'Raw Data'!$P:$P,"--",'Raw Data'!$AW:$AW,"*arl*")
+
COUNTIFS( 'Raw Data'!$AM:$AM,"&lt;=" &amp;DATE(MID($AV$3, 15, 4), MONTH("1 " &amp; AY$6 &amp; " " &amp; MID($AV$3, 15, 4)) + 1, 0 ), 'Raw Data'!$AN:$AN,"&gt;" &amp;DATE(MID($AV$3, 15, 4), MONTH("1 " &amp; AY$6 &amp; " " &amp; MID($AV$3, 15, 4)), 0 ), 'Raw Data'!$J:$J, $A156, 'Raw Data'!$P:$P,""&amp;'Raw Data'!$B$1,'Raw Data'!$D:$D,"&lt;&gt;*ithdr*",'Raw Data'!$D:$D,"&lt;&gt;*ancel*",'Raw Data'!$AW:$AW,"*arl*")</f>
        <v>0</v>
      </c>
      <c r="AZ173" s="73"/>
      <c r="BA173" s="73"/>
      <c r="BB173" s="77"/>
      <c r="BC173" s="113">
        <f>COUNTIFS( 'Raw Data'!$AM:$AM,"&lt;=" &amp;DATE(MID($AV$3, 15, 4), MONTH("1 " &amp; BC$6 &amp; " " &amp; MID($AV$3, 15, 4)) + 1, 0 ), 'Raw Data'!$AN:$AN,"&gt;" &amp;DATE(MID($AV$3, 15, 4), MONTH("1 " &amp; BC$6 &amp; " " &amp; MID($AV$3, 15, 4)), 0 ), 'Raw Data'!$J:$J, $A156, 'Raw Data'!$O:$O,""&amp;'Raw Data'!$B$1,'Raw Data'!$D:$D,"&lt;&gt;*ithdr*",'Raw Data'!$D:$D,"&lt;&gt;*ancel*",'Raw Data'!$P:$P,"--",'Raw Data'!$AW:$AW,"*arl*")
+
COUNTIFS( 'Raw Data'!$AM:$AM,"&lt;=" &amp;DATE(MID($AV$3, 15, 4), MONTH("1 " &amp; BC$6 &amp; " " &amp; MID($AV$3, 15, 4)) + 1, 0 ), 'Raw Data'!$AN:$AN,"&gt;" &amp;DATE(MID($AV$3, 15, 4), MONTH("1 " &amp; BC$6 &amp; " " &amp; MID($AV$3, 15, 4)), 0 ), 'Raw Data'!$J:$J, $A156, 'Raw Data'!$P:$P,""&amp;'Raw Data'!$B$1,'Raw Data'!$D:$D,"&lt;&gt;*ithdr*",'Raw Data'!$D:$D,"&lt;&gt;*ancel*",'Raw Data'!$AW:$AW,"*arl*")</f>
        <v>0</v>
      </c>
      <c r="BD173" s="73"/>
      <c r="BE173" s="73"/>
      <c r="BF173" s="77"/>
    </row>
    <row r="174" ht="12.75" customHeight="1">
      <c r="A174" s="75" t="s">
        <v>212</v>
      </c>
      <c r="B174" s="73"/>
      <c r="C174" s="73"/>
      <c r="D174" s="73"/>
      <c r="E174" s="73"/>
      <c r="F174" s="73"/>
      <c r="G174" s="73"/>
      <c r="H174" s="73"/>
      <c r="I174" s="73"/>
      <c r="J174" s="77"/>
      <c r="K174" s="106" t="str">
        <f>IFERROR(ROUND(((K173/K170)*100),0), "---")</f>
        <v>---</v>
      </c>
      <c r="L174" s="73"/>
      <c r="M174" s="73"/>
      <c r="N174" s="77"/>
      <c r="O174" s="106" t="str">
        <f>IFERROR(ROUND(((O173/O170)*100),0), "---")</f>
        <v>---</v>
      </c>
      <c r="P174" s="73"/>
      <c r="Q174" s="73"/>
      <c r="R174" s="77"/>
      <c r="S174" s="106" t="str">
        <f>IFERROR(ROUND(((S173/S170)*100),0), "---")</f>
        <v>---</v>
      </c>
      <c r="T174" s="73"/>
      <c r="U174" s="73"/>
      <c r="V174" s="77"/>
      <c r="W174" s="106" t="str">
        <f>IFERROR(ROUND(((W173/W170)*100),0), "---")</f>
        <v>---</v>
      </c>
      <c r="X174" s="73"/>
      <c r="Y174" s="73"/>
      <c r="Z174" s="77"/>
      <c r="AA174" s="106" t="str">
        <f>IFERROR(ROUND(((AA173/AA170)*100),0), "---")</f>
        <v>---</v>
      </c>
      <c r="AB174" s="73"/>
      <c r="AC174" s="73"/>
      <c r="AD174" s="77"/>
      <c r="AE174" s="106" t="str">
        <f>IFERROR(ROUND(((AE173/AE170)*100),0), "---")</f>
        <v>---</v>
      </c>
      <c r="AF174" s="73"/>
      <c r="AG174" s="73"/>
      <c r="AH174" s="77"/>
      <c r="AI174" s="106" t="str">
        <f>IFERROR(ROUND(((AI173/AI170)*100),0), "---")</f>
        <v>---</v>
      </c>
      <c r="AJ174" s="73"/>
      <c r="AK174" s="73"/>
      <c r="AL174" s="77"/>
      <c r="AM174" s="106" t="str">
        <f>IFERROR(ROUND(((AM173/AM170)*100),0), "---")</f>
        <v>---</v>
      </c>
      <c r="AN174" s="73"/>
      <c r="AO174" s="73"/>
      <c r="AP174" s="77"/>
      <c r="AQ174" s="106" t="str">
        <f>IFERROR(ROUND(((AQ173/AQ170)*100),0), "---")</f>
        <v>---</v>
      </c>
      <c r="AR174" s="73"/>
      <c r="AS174" s="73"/>
      <c r="AT174" s="77"/>
      <c r="AU174" s="106" t="str">
        <f>IFERROR(ROUND(((AU173/AU170)*100),0), "---")</f>
        <v>---</v>
      </c>
      <c r="AV174" s="73"/>
      <c r="AW174" s="73"/>
      <c r="AX174" s="77"/>
      <c r="AY174" s="106" t="str">
        <f>IFERROR(ROUND(((AY173/AY170)*100),0), "---")</f>
        <v>---</v>
      </c>
      <c r="AZ174" s="73"/>
      <c r="BA174" s="73"/>
      <c r="BB174" s="77"/>
      <c r="BC174" s="106" t="str">
        <f>IFERROR(ROUND(((BC173/BC170)*100),0), "---")</f>
        <v>---</v>
      </c>
      <c r="BD174" s="73"/>
      <c r="BE174" s="73"/>
      <c r="BF174" s="77"/>
    </row>
    <row r="175" ht="12.75" customHeight="1">
      <c r="A175" s="75" t="s">
        <v>175</v>
      </c>
      <c r="B175" s="73"/>
      <c r="C175" s="73"/>
      <c r="D175" s="73"/>
      <c r="E175" s="73"/>
      <c r="F175" s="73"/>
      <c r="G175" s="73"/>
      <c r="H175" s="73"/>
      <c r="I175" s="73"/>
      <c r="J175" s="77"/>
      <c r="K175" s="113">
        <f>SUMIFS('Raw Data'!$R:$R, 'Raw Data'!$AN:$AN,"&lt;=" &amp;DATE(LEFT($AV$3, 4), MONTH("1 " &amp; K$6 &amp; " " &amp; LEFT($AV$3, 4)) + 1, 0 ), 'Raw Data'!$AN:$AN,"&gt;" &amp;DATE(LEFT($AV$3, 4), MONTH("1 " &amp; K$6 &amp; " " &amp; LEFT($AV$3, 4)), 0 ), 'Raw Data'!$J:$J, $A156, 'Raw Data'!$O:$O,""&amp;'Raw Data'!$B$1,'Raw Data'!$D:$D,"&lt;&gt;*ithdr*",'Raw Data'!$D:$D,"&lt;&gt;*ancel*",'Raw Data'!$P:$P,"--")
+
SUMIFS('Raw Data'!$R:$R, 'Raw Data'!$AN:$AN,"&lt;=" &amp;DATE(LEFT($AV$3, 4), MONTH("1 " &amp; K$6 &amp; " " &amp; LEFT($AV$3, 4)) + 1, 0 ), 'Raw Data'!$AN:$AN,"&gt;" &amp;DATE(LEFT($AV$3, 4), MONTH("1 " &amp; K$6 &amp; " " &amp; LEFT($AV$3, 4)), 0 ), 'Raw Data'!$J:$J, $A156, 'Raw Data'!$P:$P,""&amp;'Raw Data'!$B$1,'Raw Data'!$D:$D,"&lt;&gt;*ithdr*",'Raw Data'!$D:$D,"&lt;&gt;*ancel*")</f>
        <v>0</v>
      </c>
      <c r="L175" s="73"/>
      <c r="M175" s="73"/>
      <c r="N175" s="77"/>
      <c r="O175" s="113">
        <f>SUMIFS('Raw Data'!$R:$R, 'Raw Data'!$AN:$AN,"&lt;=" &amp;DATE(LEFT($AV$3, 4), MONTH("1 " &amp; O$6 &amp; " " &amp; LEFT($AV$3, 4)) + 1, 0 ), 'Raw Data'!$AN:$AN,"&gt;" &amp;DATE(LEFT($AV$3, 4), MONTH("1 " &amp; O$6 &amp; " " &amp; LEFT($AV$3, 4)), 0 ), 'Raw Data'!$J:$J, $A156, 'Raw Data'!$O:$O,""&amp;'Raw Data'!$B$1,'Raw Data'!$D:$D,"&lt;&gt;*ithdr*",'Raw Data'!$D:$D,"&lt;&gt;*ancel*",'Raw Data'!$P:$P,"--")
+
SUMIFS('Raw Data'!$R:$R, 'Raw Data'!$AN:$AN,"&lt;=" &amp;DATE(LEFT($AV$3, 4), MONTH("1 " &amp; O$6 &amp; " " &amp; LEFT($AV$3, 4)) + 1, 0 ), 'Raw Data'!$AN:$AN,"&gt;" &amp;DATE(LEFT($AV$3, 4), MONTH("1 " &amp; O$6 &amp; " " &amp; LEFT($AV$3, 4)), 0 ), 'Raw Data'!$J:$J, $A156, 'Raw Data'!$P:$P,""&amp;'Raw Data'!$B$1,'Raw Data'!$D:$D,"&lt;&gt;*ithdr*",'Raw Data'!$D:$D,"&lt;&gt;*ancel*")</f>
        <v>0</v>
      </c>
      <c r="P175" s="73"/>
      <c r="Q175" s="73"/>
      <c r="R175" s="77"/>
      <c r="S175" s="113">
        <f>SUMIFS('Raw Data'!$R:$R, 'Raw Data'!$AN:$AN,"&lt;=" &amp;DATE(LEFT($AV$3, 4), MONTH("1 " &amp; S$6 &amp; " " &amp; LEFT($AV$3, 4)) + 1, 0 ), 'Raw Data'!$AN:$AN,"&gt;" &amp;DATE(LEFT($AV$3, 4), MONTH("1 " &amp; S$6 &amp; " " &amp; LEFT($AV$3, 4)), 0 ), 'Raw Data'!$J:$J, $A156, 'Raw Data'!$O:$O,""&amp;'Raw Data'!$B$1,'Raw Data'!$D:$D,"&lt;&gt;*ithdr*",'Raw Data'!$D:$D,"&lt;&gt;*ancel*",'Raw Data'!$P:$P,"--")
+
SUMIFS('Raw Data'!$R:$R, 'Raw Data'!$AN:$AN,"&lt;=" &amp;DATE(LEFT($AV$3, 4), MONTH("1 " &amp; S$6 &amp; " " &amp; LEFT($AV$3, 4)) + 1, 0 ), 'Raw Data'!$AN:$AN,"&gt;" &amp;DATE(LEFT($AV$3, 4), MONTH("1 " &amp; S$6 &amp; " " &amp; LEFT($AV$3, 4)), 0 ), 'Raw Data'!$J:$J, $A156, 'Raw Data'!$P:$P,""&amp;'Raw Data'!$B$1,'Raw Data'!$D:$D,"&lt;&gt;*ithdr*",'Raw Data'!$D:$D,"&lt;&gt;*ancel*")</f>
        <v>0</v>
      </c>
      <c r="T175" s="73"/>
      <c r="U175" s="73"/>
      <c r="V175" s="77"/>
      <c r="W175" s="113">
        <f>SUMIFS('Raw Data'!$R:$R, 'Raw Data'!$AN:$AN,"&lt;=" &amp;DATE(LEFT($AV$3, 4), MONTH("1 " &amp; W$6 &amp; " " &amp; LEFT($AV$3, 4)) + 1, 0 ), 'Raw Data'!$AN:$AN,"&gt;" &amp;DATE(LEFT($AV$3, 4), MONTH("1 " &amp; W$6 &amp; " " &amp; LEFT($AV$3, 4)), 0 ), 'Raw Data'!$J:$J, $A156, 'Raw Data'!$O:$O,""&amp;'Raw Data'!$B$1,'Raw Data'!$D:$D,"&lt;&gt;*ithdr*",'Raw Data'!$D:$D,"&lt;&gt;*ancel*",'Raw Data'!$P:$P,"--")
+
SUMIFS('Raw Data'!$R:$R, 'Raw Data'!$AN:$AN,"&lt;=" &amp;DATE(LEFT($AV$3, 4), MONTH("1 " &amp; W$6 &amp; " " &amp; LEFT($AV$3, 4)) + 1, 0 ), 'Raw Data'!$AN:$AN,"&gt;" &amp;DATE(LEFT($AV$3, 4), MONTH("1 " &amp; W$6 &amp; " " &amp; LEFT($AV$3, 4)), 0 ), 'Raw Data'!$J:$J, $A156, 'Raw Data'!$P:$P,""&amp;'Raw Data'!$B$1,'Raw Data'!$D:$D,"&lt;&gt;*ithdr*",'Raw Data'!$D:$D,"&lt;&gt;*ancel*")</f>
        <v>0</v>
      </c>
      <c r="X175" s="73"/>
      <c r="Y175" s="73"/>
      <c r="Z175" s="77"/>
      <c r="AA175" s="113">
        <f>SUMIFS('Raw Data'!$R:$R, 'Raw Data'!$AN:$AN,"&lt;=" &amp;DATE(LEFT($AV$3, 4), MONTH("1 " &amp; AA$6 &amp; " " &amp; LEFT($AV$3, 4)) + 1, 0 ), 'Raw Data'!$AN:$AN,"&gt;" &amp;DATE(LEFT($AV$3, 4), MONTH("1 " &amp; AA$6 &amp; " " &amp; LEFT($AV$3, 4)), 0 ), 'Raw Data'!$J:$J, $A156, 'Raw Data'!$O:$O,""&amp;'Raw Data'!$B$1,'Raw Data'!$D:$D,"&lt;&gt;*ithdr*",'Raw Data'!$D:$D,"&lt;&gt;*ancel*",'Raw Data'!$P:$P,"--")
+
SUMIFS('Raw Data'!$R:$R, 'Raw Data'!$AN:$AN,"&lt;=" &amp;DATE(LEFT($AV$3, 4), MONTH("1 " &amp; AA$6 &amp; " " &amp; LEFT($AV$3, 4)) + 1, 0 ), 'Raw Data'!$AN:$AN,"&gt;" &amp;DATE(LEFT($AV$3, 4), MONTH("1 " &amp; AA$6 &amp; " " &amp; LEFT($AV$3, 4)), 0 ), 'Raw Data'!$J:$J, $A156, 'Raw Data'!$P:$P,""&amp;'Raw Data'!$B$1,'Raw Data'!$D:$D,"&lt;&gt;*ithdr*",'Raw Data'!$D:$D,"&lt;&gt;*ancel*")</f>
        <v>0</v>
      </c>
      <c r="AB175" s="73"/>
      <c r="AC175" s="73"/>
      <c r="AD175" s="77"/>
      <c r="AE175" s="113">
        <f>SUMIFS('Raw Data'!$R:$R, 'Raw Data'!$AN:$AN,"&lt;=" &amp;DATE(LEFT($AV$3, 4), MONTH("1 " &amp; AE$6 &amp; " " &amp; LEFT($AV$3, 4)) + 1, 0 ), 'Raw Data'!$AN:$AN,"&gt;" &amp;DATE(LEFT($AV$3, 4), MONTH("1 " &amp; AE$6 &amp; " " &amp; LEFT($AV$3, 4)), 0 ), 'Raw Data'!$J:$J, $A156, 'Raw Data'!$O:$O,""&amp;'Raw Data'!$B$1,'Raw Data'!$D:$D,"&lt;&gt;*ithdr*",'Raw Data'!$D:$D,"&lt;&gt;*ancel*",'Raw Data'!$P:$P,"--")
+
SUMIFS('Raw Data'!$R:$R, 'Raw Data'!$AN:$AN,"&lt;=" &amp;DATE(LEFT($AV$3, 4), MONTH("1 " &amp; AE$6 &amp; " " &amp; LEFT($AV$3, 4)) + 1, 0 ), 'Raw Data'!$AN:$AN,"&gt;" &amp;DATE(LEFT($AV$3, 4), MONTH("1 " &amp; AE$6 &amp; " " &amp; LEFT($AV$3, 4)), 0 ), 'Raw Data'!$J:$J, $A156, 'Raw Data'!$P:$P,""&amp;'Raw Data'!$B$1,'Raw Data'!$D:$D,"&lt;&gt;*ithdr*",'Raw Data'!$D:$D,"&lt;&gt;*ancel*")</f>
        <v>0</v>
      </c>
      <c r="AF175" s="73"/>
      <c r="AG175" s="73"/>
      <c r="AH175" s="77"/>
      <c r="AI175" s="113">
        <f>SUMIFS('Raw Data'!$R:$R, 'Raw Data'!$AN:$AN,"&lt;=" &amp;DATE(LEFT($AV$3, 4), MONTH("1 " &amp; AI$6 &amp; " " &amp; LEFT($AV$3, 4)) + 1, 0 ), 'Raw Data'!$AN:$AN,"&gt;" &amp;DATE(LEFT($AV$3, 4), MONTH("1 " &amp; AI$6 &amp; " " &amp; LEFT($AV$3, 4)), 0 ), 'Raw Data'!$J:$J, $A156, 'Raw Data'!$O:$O,""&amp;'Raw Data'!$B$1,'Raw Data'!$D:$D,"&lt;&gt;*ithdr*",'Raw Data'!$D:$D,"&lt;&gt;*ancel*",'Raw Data'!$P:$P,"--")
+
SUMIFS('Raw Data'!$R:$R, 'Raw Data'!$AN:$AN,"&lt;=" &amp;DATE(LEFT($AV$3, 4), MONTH("1 " &amp; AI$6 &amp; " " &amp; LEFT($AV$3, 4)) + 1, 0 ), 'Raw Data'!$AN:$AN,"&gt;" &amp;DATE(LEFT($AV$3, 4), MONTH("1 " &amp; AI$6 &amp; " " &amp; LEFT($AV$3, 4)), 0 ), 'Raw Data'!$J:$J, $A156, 'Raw Data'!$P:$P,""&amp;'Raw Data'!$B$1,'Raw Data'!$D:$D,"&lt;&gt;*ithdr*",'Raw Data'!$D:$D,"&lt;&gt;*ancel*")</f>
        <v>0</v>
      </c>
      <c r="AJ175" s="73"/>
      <c r="AK175" s="73"/>
      <c r="AL175" s="77"/>
      <c r="AM175" s="113">
        <f>SUMIFS('Raw Data'!$R:$R, 'Raw Data'!$AN:$AN,"&lt;=" &amp;DATE(LEFT($AV$3, 4), MONTH("1 " &amp; AM$6 &amp; " " &amp; LEFT($AV$3, 4)) + 1, 0 ), 'Raw Data'!$AN:$AN,"&gt;" &amp;DATE(LEFT($AV$3, 4), MONTH("1 " &amp; AM$6 &amp; " " &amp; LEFT($AV$3, 4)), 0 ), 'Raw Data'!$J:$J, $A156, 'Raw Data'!$O:$O,""&amp;'Raw Data'!$B$1,'Raw Data'!$D:$D,"&lt;&gt;*ithdr*",'Raw Data'!$D:$D,"&lt;&gt;*ancel*",'Raw Data'!$P:$P,"--")
+
SUMIFS('Raw Data'!$R:$R, 'Raw Data'!$AN:$AN,"&lt;=" &amp;DATE(LEFT($AV$3, 4), MONTH("1 " &amp; AM$6 &amp; " " &amp; LEFT($AV$3, 4)) + 1, 0 ), 'Raw Data'!$AN:$AN,"&gt;" &amp;DATE(LEFT($AV$3, 4), MONTH("1 " &amp; AM$6 &amp; " " &amp; LEFT($AV$3, 4)), 0 ), 'Raw Data'!$J:$J, $A156, 'Raw Data'!$P:$P,""&amp;'Raw Data'!$B$1,'Raw Data'!$D:$D,"&lt;&gt;*ithdr*",'Raw Data'!$D:$D,"&lt;&gt;*ancel*")</f>
        <v>0</v>
      </c>
      <c r="AN175" s="73"/>
      <c r="AO175" s="73"/>
      <c r="AP175" s="77"/>
      <c r="AQ175" s="113">
        <f>SUMIFS('Raw Data'!$R:$R, 'Raw Data'!$AN:$AN,"&lt;=" &amp;DATE(LEFT($AV$3, 4), MONTH("1 " &amp; AQ$6 &amp; " " &amp; LEFT($AV$3, 4)) + 1, 0 ), 'Raw Data'!$AN:$AN,"&gt;" &amp;DATE(LEFT($AV$3, 4), MONTH("1 " &amp; AQ$6 &amp; " " &amp; LEFT($AV$3, 4)), 0 ), 'Raw Data'!$J:$J, $A156, 'Raw Data'!$O:$O,""&amp;'Raw Data'!$B$1,'Raw Data'!$D:$D,"&lt;&gt;*ithdr*",'Raw Data'!$D:$D,"&lt;&gt;*ancel*",'Raw Data'!$P:$P,"--")
+
SUMIFS('Raw Data'!$R:$R, 'Raw Data'!$AN:$AN,"&lt;=" &amp;DATE(LEFT($AV$3, 4), MONTH("1 " &amp; AQ$6 &amp; " " &amp; LEFT($AV$3, 4)) + 1, 0 ), 'Raw Data'!$AN:$AN,"&gt;" &amp;DATE(LEFT($AV$3, 4), MONTH("1 " &amp; AQ$6 &amp; " " &amp; LEFT($AV$3, 4)), 0 ), 'Raw Data'!$J:$J, $A156, 'Raw Data'!$P:$P,""&amp;'Raw Data'!$B$1,'Raw Data'!$D:$D,"&lt;&gt;*ithdr*",'Raw Data'!$D:$D,"&lt;&gt;*ancel*")</f>
        <v>0</v>
      </c>
      <c r="AR175" s="73"/>
      <c r="AS175" s="73"/>
      <c r="AT175" s="77"/>
      <c r="AU175" s="113">
        <f>SUMIFS('Raw Data'!$R:$R, 'Raw Data'!$AN:$AN,"&lt;=" &amp;DATE(MID($AV$3, 15, 4), MONTH("1 " &amp; AU$6 &amp; " " &amp; MID($AV$3, 15, 4)) + 1, 0 ), 'Raw Data'!$AN:$AN,"&gt;" &amp;DATE(MID($AV$3, 15, 4), MONTH("1 " &amp; AU$6 &amp; " " &amp; MID($AV$3, 15, 4)), 0 ), 'Raw Data'!$J:$J, $A156, 'Raw Data'!$O:$O,""&amp;'Raw Data'!$B$1,'Raw Data'!$D:$D,"&lt;&gt;*ithdr*",'Raw Data'!$D:$D,"&lt;&gt;*ancel*",'Raw Data'!$P:$P,"--")
+
SUMIFS('Raw Data'!$R:$R, 'Raw Data'!$AN:$AN,"&lt;=" &amp;DATE(MID($AV$3, 15, 4), MONTH("1 " &amp; AU$6 &amp; " " &amp; MID($AV$3, 15, 4)) + 1, 0 ), 'Raw Data'!$AN:$AN,"&gt;" &amp;DATE(MID($AV$3, 15, 4), MONTH("1 " &amp; AU$6 &amp; " " &amp; MID($AV$3, 15, 4)), 0 ), 'Raw Data'!$J:$J, $A156, 'Raw Data'!$P:$P,""&amp;'Raw Data'!$B$1,'Raw Data'!$D:$D,"&lt;&gt;*ithdr*",'Raw Data'!$D:$D,"&lt;&gt;*ancel*")</f>
        <v>0</v>
      </c>
      <c r="AV175" s="73"/>
      <c r="AW175" s="73"/>
      <c r="AX175" s="77"/>
      <c r="AY175" s="113">
        <f>SUMIFS('Raw Data'!$R:$R, 'Raw Data'!$AN:$AN,"&lt;=" &amp;DATE(MID($AV$3, 15, 4), MONTH("1 " &amp; AY$6 &amp; " " &amp; MID($AV$3, 15, 4)) + 1, 0 ), 'Raw Data'!$AN:$AN,"&gt;" &amp;DATE(MID($AV$3, 15, 4), MONTH("1 " &amp; AY$6 &amp; " " &amp; MID($AV$3, 15, 4)), 0 ), 'Raw Data'!$J:$J, $A156, 'Raw Data'!$O:$O,""&amp;'Raw Data'!$B$1,'Raw Data'!$D:$D,"&lt;&gt;*ithdr*",'Raw Data'!$D:$D,"&lt;&gt;*ancel*",'Raw Data'!$P:$P,"--")
+
SUMIFS('Raw Data'!$R:$R, 'Raw Data'!$AN:$AN,"&lt;=" &amp;DATE(MID($AV$3, 15, 4), MONTH("1 " &amp; AY$6 &amp; " " &amp; MID($AV$3, 15, 4)) + 1, 0 ), 'Raw Data'!$AN:$AN,"&gt;" &amp;DATE(MID($AV$3, 15, 4), MONTH("1 " &amp; AY$6 &amp; " " &amp; MID($AV$3, 15, 4)), 0 ), 'Raw Data'!$J:$J, $A156, 'Raw Data'!$P:$P,""&amp;'Raw Data'!$B$1,'Raw Data'!$D:$D,"&lt;&gt;*ithdr*",'Raw Data'!$D:$D,"&lt;&gt;*ancel*")</f>
        <v>0</v>
      </c>
      <c r="AZ175" s="73"/>
      <c r="BA175" s="73"/>
      <c r="BB175" s="77"/>
      <c r="BC175" s="113">
        <f>SUMIFS('Raw Data'!$R:$R, 'Raw Data'!$AN:$AN,"&lt;=" &amp;DATE(MID($AV$3, 15, 4), MONTH("1 " &amp; BC$6 &amp; " " &amp; MID($AV$3, 15, 4)) + 1, 0 ), 'Raw Data'!$AN:$AN,"&gt;" &amp;DATE(MID($AV$3, 15, 4), MONTH("1 " &amp; BC$6 &amp; " " &amp; MID($AV$3, 15, 4)), 0 ), 'Raw Data'!$J:$J, $A156, 'Raw Data'!$O:$O,""&amp;'Raw Data'!$B$1,'Raw Data'!$D:$D,"&lt;&gt;*ithdr*",'Raw Data'!$D:$D,"&lt;&gt;*ancel*",'Raw Data'!$P:$P,"--")
+
SUMIFS('Raw Data'!$R:$R, 'Raw Data'!$AN:$AN,"&lt;=" &amp;DATE(MID($AV$3, 15, 4), MONTH("1 " &amp; BC$6 &amp; " " &amp; MID($AV$3, 15, 4)) + 1, 0 ), 'Raw Data'!$AN:$AN,"&gt;" &amp;DATE(MID($AV$3, 15, 4), MONTH("1 " &amp; BC$6 &amp; " " &amp; MID($AV$3, 15, 4)), 0 ), 'Raw Data'!$J:$J, $A156, 'Raw Data'!$P:$P,""&amp;'Raw Data'!$B$1,'Raw Data'!$D:$D,"&lt;&gt;*ithdr*",'Raw Data'!$D:$D,"&lt;&gt;*ancel*")</f>
        <v>0</v>
      </c>
      <c r="BD175" s="73"/>
      <c r="BE175" s="73"/>
      <c r="BF175" s="77"/>
    </row>
    <row r="176" ht="12.75" customHeight="1">
      <c r="A176" s="116" t="s">
        <v>112</v>
      </c>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c r="AA176" s="73"/>
      <c r="AB176" s="73"/>
      <c r="AC176" s="73"/>
      <c r="AD176" s="73"/>
      <c r="AE176" s="73"/>
      <c r="AF176" s="73"/>
      <c r="AG176" s="73"/>
      <c r="AH176" s="73"/>
      <c r="AI176" s="73"/>
      <c r="AJ176" s="73"/>
      <c r="AK176" s="73"/>
      <c r="AL176" s="73"/>
      <c r="AM176" s="73"/>
      <c r="AN176" s="73"/>
      <c r="AO176" s="73"/>
      <c r="AP176" s="73"/>
      <c r="AQ176" s="73"/>
      <c r="AR176" s="73"/>
      <c r="AS176" s="73"/>
      <c r="AT176" s="73"/>
      <c r="AU176" s="73"/>
      <c r="AV176" s="73"/>
      <c r="AW176" s="73"/>
      <c r="AX176" s="73"/>
      <c r="AY176" s="73"/>
      <c r="AZ176" s="73"/>
      <c r="BA176" s="73"/>
      <c r="BB176" s="73"/>
      <c r="BC176" s="73"/>
      <c r="BD176" s="73"/>
      <c r="BE176" s="73"/>
      <c r="BF176" s="74"/>
    </row>
    <row r="177" ht="12.75" customHeight="1">
      <c r="A177" s="75" t="s">
        <v>153</v>
      </c>
      <c r="B177" s="73"/>
      <c r="C177" s="73"/>
      <c r="D177" s="73"/>
      <c r="E177" s="73"/>
      <c r="F177" s="73"/>
      <c r="G177" s="73"/>
      <c r="H177" s="73"/>
      <c r="I177" s="73"/>
      <c r="J177" s="77"/>
      <c r="K177" s="113">
        <f>SUMIFS('Raw Data'!$S:$S, 'Raw Data'!$AN:$AN,"&lt;=" &amp;DATE(LEFT($AV$3, 4), MONTH("1 " &amp; K$6 &amp; " " &amp; LEFT($AV$3, 4)) + 1, 0 ), 'Raw Data'!$AN:$AN,"&gt;" &amp;DATE(LEFT($AV$3, 4), MONTH("1 " &amp; K$6 &amp; " " &amp; LEFT($AV$3, 4)), 0 ), 'Raw Data'!$J:$J, $A176, 'Raw Data'!$O:$O,""&amp;'Raw Data'!$B$1,'Raw Data'!$D:$D,"&lt;&gt;*ithdr*",'Raw Data'!$D:$D,"&lt;&gt;*ancel*",'Raw Data'!$P:$P,"--")
+
SUMIFS('Raw Data'!$S:$S, 'Raw Data'!$AN:$AN,"&lt;=" &amp;DATE(LEFT($AV$3, 4), MONTH("1 " &amp; K$6 &amp; " " &amp; LEFT($AV$3, 4)) + 1, 0 ), 'Raw Data'!$AN:$AN,"&gt;" &amp;DATE(LEFT($AV$3, 4), MONTH("1 " &amp; K$6 &amp; " " &amp; LEFT($AV$3, 4)), 0 ), 'Raw Data'!$J:$J, $A176, 'Raw Data'!$P:$P,""&amp;'Raw Data'!$B$1,'Raw Data'!$D:$D,"&lt;&gt;*ithdr*",'Raw Data'!$D:$D,"&lt;&gt;*ancel*")</f>
        <v>0</v>
      </c>
      <c r="L177" s="73"/>
      <c r="M177" s="73"/>
      <c r="N177" s="77"/>
      <c r="O177" s="113">
        <f>SUMIFS('Raw Data'!$S:$S, 'Raw Data'!$AN:$AN,"&lt;=" &amp;DATE(LEFT($AV$3, 4), MONTH("1 " &amp; O$6 &amp; " " &amp; LEFT($AV$3, 4)) + 1, 0 ), 'Raw Data'!$AN:$AN,"&gt;" &amp;DATE(LEFT($AV$3, 4), MONTH("1 " &amp; O$6 &amp; " " &amp; LEFT($AV$3, 4)), 0 ), 'Raw Data'!$J:$J, $A176, 'Raw Data'!$O:$O,""&amp;'Raw Data'!$B$1,'Raw Data'!$D:$D,"&lt;&gt;*ithdr*",'Raw Data'!$D:$D,"&lt;&gt;*ancel*",'Raw Data'!$P:$P,"--")
+
SUMIFS('Raw Data'!$S:$S, 'Raw Data'!$AN:$AN,"&lt;=" &amp;DATE(LEFT($AV$3, 4), MONTH("1 " &amp; O$6 &amp; " " &amp; LEFT($AV$3, 4)) + 1, 0 ), 'Raw Data'!$AN:$AN,"&gt;" &amp;DATE(LEFT($AV$3, 4), MONTH("1 " &amp; O$6 &amp; " " &amp; LEFT($AV$3, 4)), 0 ), 'Raw Data'!$J:$J, $A176, 'Raw Data'!$P:$P,""&amp;'Raw Data'!$B$1,'Raw Data'!$D:$D,"&lt;&gt;*ithdr*",'Raw Data'!$D:$D,"&lt;&gt;*ancel*")</f>
        <v>0</v>
      </c>
      <c r="P177" s="73"/>
      <c r="Q177" s="73"/>
      <c r="R177" s="77"/>
      <c r="S177" s="113">
        <f>SUMIFS('Raw Data'!$S:$S, 'Raw Data'!$AN:$AN,"&lt;=" &amp;DATE(LEFT($AV$3, 4), MONTH("1 " &amp; S$6 &amp; " " &amp; LEFT($AV$3, 4)) + 1, 0 ), 'Raw Data'!$AN:$AN,"&gt;" &amp;DATE(LEFT($AV$3, 4), MONTH("1 " &amp; S$6 &amp; " " &amp; LEFT($AV$3, 4)), 0 ), 'Raw Data'!$J:$J, $A176, 'Raw Data'!$O:$O,""&amp;'Raw Data'!$B$1,'Raw Data'!$D:$D,"&lt;&gt;*ithdr*",'Raw Data'!$D:$D,"&lt;&gt;*ancel*",'Raw Data'!$P:$P,"--")
+
SUMIFS('Raw Data'!$S:$S, 'Raw Data'!$AN:$AN,"&lt;=" &amp;DATE(LEFT($AV$3, 4), MONTH("1 " &amp; S$6 &amp; " " &amp; LEFT($AV$3, 4)) + 1, 0 ), 'Raw Data'!$AN:$AN,"&gt;" &amp;DATE(LEFT($AV$3, 4), MONTH("1 " &amp; S$6 &amp; " " &amp; LEFT($AV$3, 4)), 0 ), 'Raw Data'!$J:$J, $A176, 'Raw Data'!$P:$P,""&amp;'Raw Data'!$B$1,'Raw Data'!$D:$D,"&lt;&gt;*ithdr*",'Raw Data'!$D:$D,"&lt;&gt;*ancel*")</f>
        <v>0</v>
      </c>
      <c r="T177" s="73"/>
      <c r="U177" s="73"/>
      <c r="V177" s="77"/>
      <c r="W177" s="113">
        <f>SUMIFS('Raw Data'!$S:$S, 'Raw Data'!$AN:$AN,"&lt;=" &amp;DATE(LEFT($AV$3, 4), MONTH("1 " &amp; W$6 &amp; " " &amp; LEFT($AV$3, 4)) + 1, 0 ), 'Raw Data'!$AN:$AN,"&gt;" &amp;DATE(LEFT($AV$3, 4), MONTH("1 " &amp; W$6 &amp; " " &amp; LEFT($AV$3, 4)), 0 ), 'Raw Data'!$J:$J, $A176, 'Raw Data'!$O:$O,""&amp;'Raw Data'!$B$1,'Raw Data'!$D:$D,"&lt;&gt;*ithdr*",'Raw Data'!$D:$D,"&lt;&gt;*ancel*",'Raw Data'!$P:$P,"--")
+
SUMIFS('Raw Data'!$S:$S, 'Raw Data'!$AN:$AN,"&lt;=" &amp;DATE(LEFT($AV$3, 4), MONTH("1 " &amp; W$6 &amp; " " &amp; LEFT($AV$3, 4)) + 1, 0 ), 'Raw Data'!$AN:$AN,"&gt;" &amp;DATE(LEFT($AV$3, 4), MONTH("1 " &amp; W$6 &amp; " " &amp; LEFT($AV$3, 4)), 0 ), 'Raw Data'!$J:$J, $A176, 'Raw Data'!$P:$P,""&amp;'Raw Data'!$B$1,'Raw Data'!$D:$D,"&lt;&gt;*ithdr*",'Raw Data'!$D:$D,"&lt;&gt;*ancel*")</f>
        <v>0</v>
      </c>
      <c r="X177" s="73"/>
      <c r="Y177" s="73"/>
      <c r="Z177" s="77"/>
      <c r="AA177" s="113">
        <f>SUMIFS('Raw Data'!$S:$S, 'Raw Data'!$AN:$AN,"&lt;=" &amp;DATE(LEFT($AV$3, 4), MONTH("1 " &amp; AA$6 &amp; " " &amp; LEFT($AV$3, 4)) + 1, 0 ), 'Raw Data'!$AN:$AN,"&gt;" &amp;DATE(LEFT($AV$3, 4), MONTH("1 " &amp; AA$6 &amp; " " &amp; LEFT($AV$3, 4)), 0 ), 'Raw Data'!$J:$J, $A176, 'Raw Data'!$O:$O,""&amp;'Raw Data'!$B$1,'Raw Data'!$D:$D,"&lt;&gt;*ithdr*",'Raw Data'!$D:$D,"&lt;&gt;*ancel*",'Raw Data'!$P:$P,"--")
+
SUMIFS('Raw Data'!$S:$S, 'Raw Data'!$AN:$AN,"&lt;=" &amp;DATE(LEFT($AV$3, 4), MONTH("1 " &amp; AA$6 &amp; " " &amp; LEFT($AV$3, 4)) + 1, 0 ), 'Raw Data'!$AN:$AN,"&gt;" &amp;DATE(LEFT($AV$3, 4), MONTH("1 " &amp; AA$6 &amp; " " &amp; LEFT($AV$3, 4)), 0 ), 'Raw Data'!$J:$J, $A176, 'Raw Data'!$P:$P,""&amp;'Raw Data'!$B$1,'Raw Data'!$D:$D,"&lt;&gt;*ithdr*",'Raw Data'!$D:$D,"&lt;&gt;*ancel*")</f>
        <v>0</v>
      </c>
      <c r="AB177" s="73"/>
      <c r="AC177" s="73"/>
      <c r="AD177" s="77"/>
      <c r="AE177" s="113">
        <f>SUMIFS('Raw Data'!$S:$S, 'Raw Data'!$AN:$AN,"&lt;=" &amp;DATE(LEFT($AV$3, 4), MONTH("1 " &amp; AE$6 &amp; " " &amp; LEFT($AV$3, 4)) + 1, 0 ), 'Raw Data'!$AN:$AN,"&gt;" &amp;DATE(LEFT($AV$3, 4), MONTH("1 " &amp; AE$6 &amp; " " &amp; LEFT($AV$3, 4)), 0 ), 'Raw Data'!$J:$J, $A176, 'Raw Data'!$O:$O,""&amp;'Raw Data'!$B$1,'Raw Data'!$D:$D,"&lt;&gt;*ithdr*",'Raw Data'!$D:$D,"&lt;&gt;*ancel*",'Raw Data'!$P:$P,"--")
+
SUMIFS('Raw Data'!$S:$S, 'Raw Data'!$AN:$AN,"&lt;=" &amp;DATE(LEFT($AV$3, 4), MONTH("1 " &amp; AE$6 &amp; " " &amp; LEFT($AV$3, 4)) + 1, 0 ), 'Raw Data'!$AN:$AN,"&gt;" &amp;DATE(LEFT($AV$3, 4), MONTH("1 " &amp; AE$6 &amp; " " &amp; LEFT($AV$3, 4)), 0 ), 'Raw Data'!$J:$J, $A176, 'Raw Data'!$P:$P,""&amp;'Raw Data'!$B$1,'Raw Data'!$D:$D,"&lt;&gt;*ithdr*",'Raw Data'!$D:$D,"&lt;&gt;*ancel*")</f>
        <v>0</v>
      </c>
      <c r="AF177" s="73"/>
      <c r="AG177" s="73"/>
      <c r="AH177" s="77"/>
      <c r="AI177" s="113">
        <f>SUMIFS('Raw Data'!$S:$S, 'Raw Data'!$AN:$AN,"&lt;=" &amp;DATE(LEFT($AV$3, 4), MONTH("1 " &amp; AI$6 &amp; " " &amp; LEFT($AV$3, 4)) + 1, 0 ), 'Raw Data'!$AN:$AN,"&gt;" &amp;DATE(LEFT($AV$3, 4), MONTH("1 " &amp; AI$6 &amp; " " &amp; LEFT($AV$3, 4)), 0 ), 'Raw Data'!$J:$J, $A176, 'Raw Data'!$O:$O,""&amp;'Raw Data'!$B$1,'Raw Data'!$D:$D,"&lt;&gt;*ithdr*",'Raw Data'!$D:$D,"&lt;&gt;*ancel*",'Raw Data'!$P:$P,"--")
+
SUMIFS('Raw Data'!$S:$S, 'Raw Data'!$AN:$AN,"&lt;=" &amp;DATE(LEFT($AV$3, 4), MONTH("1 " &amp; AI$6 &amp; " " &amp; LEFT($AV$3, 4)) + 1, 0 ), 'Raw Data'!$AN:$AN,"&gt;" &amp;DATE(LEFT($AV$3, 4), MONTH("1 " &amp; AI$6 &amp; " " &amp; LEFT($AV$3, 4)), 0 ), 'Raw Data'!$J:$J, $A176, 'Raw Data'!$P:$P,""&amp;'Raw Data'!$B$1,'Raw Data'!$D:$D,"&lt;&gt;*ithdr*",'Raw Data'!$D:$D,"&lt;&gt;*ancel*")</f>
        <v>0</v>
      </c>
      <c r="AJ177" s="73"/>
      <c r="AK177" s="73"/>
      <c r="AL177" s="77"/>
      <c r="AM177" s="113">
        <f>SUMIFS('Raw Data'!$S:$S, 'Raw Data'!$AN:$AN,"&lt;=" &amp;DATE(LEFT($AV$3, 4), MONTH("1 " &amp; AM$6 &amp; " " &amp; LEFT($AV$3, 4)) + 1, 0 ), 'Raw Data'!$AN:$AN,"&gt;" &amp;DATE(LEFT($AV$3, 4), MONTH("1 " &amp; AM$6 &amp; " " &amp; LEFT($AV$3, 4)), 0 ), 'Raw Data'!$J:$J, $A176, 'Raw Data'!$O:$O,""&amp;'Raw Data'!$B$1,'Raw Data'!$D:$D,"&lt;&gt;*ithdr*",'Raw Data'!$D:$D,"&lt;&gt;*ancel*",'Raw Data'!$P:$P,"--")
+
SUMIFS('Raw Data'!$S:$S, 'Raw Data'!$AN:$AN,"&lt;=" &amp;DATE(LEFT($AV$3, 4), MONTH("1 " &amp; AM$6 &amp; " " &amp; LEFT($AV$3, 4)) + 1, 0 ), 'Raw Data'!$AN:$AN,"&gt;" &amp;DATE(LEFT($AV$3, 4), MONTH("1 " &amp; AM$6 &amp; " " &amp; LEFT($AV$3, 4)), 0 ), 'Raw Data'!$J:$J, $A176, 'Raw Data'!$P:$P,""&amp;'Raw Data'!$B$1,'Raw Data'!$D:$D,"&lt;&gt;*ithdr*",'Raw Data'!$D:$D,"&lt;&gt;*ancel*")</f>
        <v>0</v>
      </c>
      <c r="AN177" s="73"/>
      <c r="AO177" s="73"/>
      <c r="AP177" s="77"/>
      <c r="AQ177" s="113">
        <f>SUMIFS('Raw Data'!$S:$S, 'Raw Data'!$AN:$AN,"&lt;=" &amp;DATE(LEFT($AV$3, 4), MONTH("1 " &amp; AQ$6 &amp; " " &amp; LEFT($AV$3, 4)) + 1, 0 ), 'Raw Data'!$AN:$AN,"&gt;" &amp;DATE(LEFT($AV$3, 4), MONTH("1 " &amp; AQ$6 &amp; " " &amp; LEFT($AV$3, 4)), 0 ), 'Raw Data'!$J:$J, $A176, 'Raw Data'!$O:$O,""&amp;'Raw Data'!$B$1,'Raw Data'!$D:$D,"&lt;&gt;*ithdr*",'Raw Data'!$D:$D,"&lt;&gt;*ancel*",'Raw Data'!$P:$P,"--")
+
SUMIFS('Raw Data'!$S:$S, 'Raw Data'!$AN:$AN,"&lt;=" &amp;DATE(LEFT($AV$3, 4), MONTH("1 " &amp; AQ$6 &amp; " " &amp; LEFT($AV$3, 4)) + 1, 0 ), 'Raw Data'!$AN:$AN,"&gt;" &amp;DATE(LEFT($AV$3, 4), MONTH("1 " &amp; AQ$6 &amp; " " &amp; LEFT($AV$3, 4)), 0 ), 'Raw Data'!$J:$J, $A176, 'Raw Data'!$P:$P,""&amp;'Raw Data'!$B$1,'Raw Data'!$D:$D,"&lt;&gt;*ithdr*",'Raw Data'!$D:$D,"&lt;&gt;*ancel*")</f>
        <v>0</v>
      </c>
      <c r="AR177" s="73"/>
      <c r="AS177" s="73"/>
      <c r="AT177" s="77"/>
      <c r="AU177" s="113">
        <f>SUMIFS('Raw Data'!$S:$S, 'Raw Data'!$AN:$AN,"&lt;=" &amp;DATE(MID($AV$3, 15, 4), MONTH("1 " &amp; AU$6 &amp; " " &amp; MID($AV$3, 15, 4)) + 1, 0 ), 'Raw Data'!$AN:$AN,"&gt;" &amp;DATE(MID($AV$3, 15, 4), MONTH("1 " &amp; AU$6 &amp; " " &amp; MID($AV$3, 15, 4)), 0 ), 'Raw Data'!$J:$J, $A176, 'Raw Data'!$O:$O,""&amp;'Raw Data'!$B$1,'Raw Data'!$D:$D,"&lt;&gt;*ithdr*",'Raw Data'!$D:$D,"&lt;&gt;*ancel*",'Raw Data'!$P:$P,"--")
+
SUMIFS('Raw Data'!$S:$S, 'Raw Data'!$AN:$AN,"&lt;=" &amp;DATE(MID($AV$3, 15, 4), MONTH("1 " &amp; AU$6 &amp; " " &amp; MID($AV$3, 15, 4)) + 1, 0 ), 'Raw Data'!$AN:$AN,"&gt;" &amp;DATE(MID($AV$3, 15, 4), MONTH("1 " &amp; AU$6 &amp; " " &amp; MID($AV$3, 15, 4)), 0 ), 'Raw Data'!$J:$J, $A176, 'Raw Data'!$P:$P,""&amp;'Raw Data'!$B$1,'Raw Data'!$D:$D,"&lt;&gt;*ithdr*",'Raw Data'!$D:$D,"&lt;&gt;*ancel*")</f>
        <v>0</v>
      </c>
      <c r="AV177" s="73"/>
      <c r="AW177" s="73"/>
      <c r="AX177" s="77"/>
      <c r="AY177" s="113">
        <f>SUMIFS('Raw Data'!$S:$S, 'Raw Data'!$AN:$AN,"&lt;=" &amp;DATE(MID($AV$3, 15, 4), MONTH("1 " &amp; AY$6 &amp; " " &amp; MID($AV$3, 15, 4)) + 1, 0 ), 'Raw Data'!$AN:$AN,"&gt;" &amp;DATE(MID($AV$3, 15, 4), MONTH("1 " &amp; AY$6 &amp; " " &amp; MID($AV$3, 15, 4)), 0 ), 'Raw Data'!$J:$J, $A176, 'Raw Data'!$O:$O,""&amp;'Raw Data'!$B$1,'Raw Data'!$D:$D,"&lt;&gt;*ithdr*",'Raw Data'!$D:$D,"&lt;&gt;*ancel*",'Raw Data'!$P:$P,"--")
+
SUMIFS('Raw Data'!$S:$S, 'Raw Data'!$AN:$AN,"&lt;=" &amp;DATE(MID($AV$3, 15, 4), MONTH("1 " &amp; AY$6 &amp; " " &amp; MID($AV$3, 15, 4)) + 1, 0 ), 'Raw Data'!$AN:$AN,"&gt;" &amp;DATE(MID($AV$3, 15, 4), MONTH("1 " &amp; AY$6 &amp; " " &amp; MID($AV$3, 15, 4)), 0 ), 'Raw Data'!$J:$J, $A176, 'Raw Data'!$P:$P,""&amp;'Raw Data'!$B$1,'Raw Data'!$D:$D,"&lt;&gt;*ithdr*",'Raw Data'!$D:$D,"&lt;&gt;*ancel*")</f>
        <v>0</v>
      </c>
      <c r="AZ177" s="73"/>
      <c r="BA177" s="73"/>
      <c r="BB177" s="77"/>
      <c r="BC177" s="113">
        <f>SUMIFS('Raw Data'!$S:$S, 'Raw Data'!$AN:$AN,"&lt;=" &amp;DATE(MID($AV$3, 15, 4), MONTH("1 " &amp; BC$6 &amp; " " &amp; MID($AV$3, 15, 4)) + 1, 0 ), 'Raw Data'!$AN:$AN,"&gt;" &amp;DATE(MID($AV$3, 15, 4), MONTH("1 " &amp; BC$6 &amp; " " &amp; MID($AV$3, 15, 4)), 0 ), 'Raw Data'!$J:$J, $A176, 'Raw Data'!$O:$O,""&amp;'Raw Data'!$B$1,'Raw Data'!$D:$D,"&lt;&gt;*ithdr*",'Raw Data'!$D:$D,"&lt;&gt;*ancel*",'Raw Data'!$P:$P,"--")
+
SUMIFS('Raw Data'!$S:$S, 'Raw Data'!$AN:$AN,"&lt;=" &amp;DATE(MID($AV$3, 15, 4), MONTH("1 " &amp; BC$6 &amp; " " &amp; MID($AV$3, 15, 4)) + 1, 0 ), 'Raw Data'!$AN:$AN,"&gt;" &amp;DATE(MID($AV$3, 15, 4), MONTH("1 " &amp; BC$6 &amp; " " &amp; MID($AV$3, 15, 4)), 0 ), 'Raw Data'!$J:$J, $A176, 'Raw Data'!$P:$P,""&amp;'Raw Data'!$B$1,'Raw Data'!$D:$D,"&lt;&gt;*ithdr*",'Raw Data'!$D:$D,"&lt;&gt;*ancel*")</f>
        <v>0</v>
      </c>
      <c r="BD177" s="73"/>
      <c r="BE177" s="73"/>
      <c r="BF177" s="77"/>
    </row>
    <row r="178" ht="12.75" customHeight="1">
      <c r="A178" s="114" t="s">
        <v>154</v>
      </c>
      <c r="B178" s="73"/>
      <c r="C178" s="73"/>
      <c r="D178" s="73"/>
      <c r="E178" s="73"/>
      <c r="F178" s="73"/>
      <c r="G178" s="73"/>
      <c r="H178" s="73"/>
      <c r="I178" s="73"/>
      <c r="J178" s="77"/>
      <c r="K178" s="113">
        <f>SUMIFS('Raw Data'!$S:$S, 'Raw Data'!$AN:$AN,"&lt;=" &amp;DATE(LEFT($AV$3, 4), MONTH("1 " &amp; K$6 &amp; " " &amp; LEFT($AV$3, 4)) + 1, 0 ), 'Raw Data'!$AN:$AN,"&gt;" &amp;DATE(LEFT($AV$3, 4), MONTH("1 " &amp; K$6 &amp; " " &amp; LEFT($AV$3, 4)), 0 ), 'Raw Data'!$J:$J, $A176, 'Raw Data'!$H:$H, "Ear*", 'Raw Data'!$O:$O,""&amp;'Raw Data'!$B$1,'Raw Data'!$D:$D,"&lt;&gt;*ithdr*",'Raw Data'!$D:$D,"&lt;&gt;*ancel*",'Raw Data'!$P:$P,"--")
+
SUMIFS('Raw Data'!$S:$S, 'Raw Data'!$AN:$AN,"&lt;=" &amp;DATE(LEFT($AV$3, 4), MONTH("1 " &amp; K$6 &amp; " " &amp; LEFT($AV$3, 4)) + 1, 0 ), 'Raw Data'!$AN:$AN,"&gt;" &amp;DATE(LEFT($AV$3, 4), MONTH("1 " &amp; K$6 &amp; " " &amp; LEFT($AV$3, 4)), 0 ), 'Raw Data'!$J:$J, $A176, 'Raw Data'!$H:$H, "Ear*", 'Raw Data'!$P:$P,""&amp;'Raw Data'!$B$1,'Raw Data'!$D:$D,"&lt;&gt;*ithdr*",'Raw Data'!$D:$D,"&lt;&gt;*ancel*")</f>
        <v>0</v>
      </c>
      <c r="L178" s="73"/>
      <c r="M178" s="73"/>
      <c r="N178" s="77"/>
      <c r="O178" s="113">
        <f>SUMIFS('Raw Data'!$S:$S, 'Raw Data'!$AN:$AN,"&lt;=" &amp;DATE(LEFT($AV$3, 4), MONTH("1 " &amp; O$6 &amp; " " &amp; LEFT($AV$3, 4)) + 1, 0 ), 'Raw Data'!$AN:$AN,"&gt;" &amp;DATE(LEFT($AV$3, 4), MONTH("1 " &amp; O$6 &amp; " " &amp; LEFT($AV$3, 4)), 0 ), 'Raw Data'!$J:$J, $A176, 'Raw Data'!$H:$H, "Ear*", 'Raw Data'!$O:$O,""&amp;'Raw Data'!$B$1,'Raw Data'!$D:$D,"&lt;&gt;*ithdr*",'Raw Data'!$D:$D,"&lt;&gt;*ancel*",'Raw Data'!$P:$P,"--")
+
SUMIFS('Raw Data'!$S:$S, 'Raw Data'!$AN:$AN,"&lt;=" &amp;DATE(LEFT($AV$3, 4), MONTH("1 " &amp; O$6 &amp; " " &amp; LEFT($AV$3, 4)) + 1, 0 ), 'Raw Data'!$AN:$AN,"&gt;" &amp;DATE(LEFT($AV$3, 4), MONTH("1 " &amp; O$6 &amp; " " &amp; LEFT($AV$3, 4)), 0 ), 'Raw Data'!$J:$J, $A176, 'Raw Data'!$H:$H, "Ear*", 'Raw Data'!$P:$P,""&amp;'Raw Data'!$B$1,'Raw Data'!$D:$D,"&lt;&gt;*ithdr*",'Raw Data'!$D:$D,"&lt;&gt;*ancel*")</f>
        <v>0</v>
      </c>
      <c r="P178" s="73"/>
      <c r="Q178" s="73"/>
      <c r="R178" s="77"/>
      <c r="S178" s="113">
        <f>SUMIFS('Raw Data'!$S:$S, 'Raw Data'!$AN:$AN,"&lt;=" &amp;DATE(LEFT($AV$3, 4), MONTH("1 " &amp; S$6 &amp; " " &amp; LEFT($AV$3, 4)) + 1, 0 ), 'Raw Data'!$AN:$AN,"&gt;" &amp;DATE(LEFT($AV$3, 4), MONTH("1 " &amp; S$6 &amp; " " &amp; LEFT($AV$3, 4)), 0 ), 'Raw Data'!$J:$J, $A176, 'Raw Data'!$H:$H, "Ear*", 'Raw Data'!$O:$O,""&amp;'Raw Data'!$B$1,'Raw Data'!$D:$D,"&lt;&gt;*ithdr*",'Raw Data'!$D:$D,"&lt;&gt;*ancel*",'Raw Data'!$P:$P,"--")
+
SUMIFS('Raw Data'!$S:$S, 'Raw Data'!$AN:$AN,"&lt;=" &amp;DATE(LEFT($AV$3, 4), MONTH("1 " &amp; S$6 &amp; " " &amp; LEFT($AV$3, 4)) + 1, 0 ), 'Raw Data'!$AN:$AN,"&gt;" &amp;DATE(LEFT($AV$3, 4), MONTH("1 " &amp; S$6 &amp; " " &amp; LEFT($AV$3, 4)), 0 ), 'Raw Data'!$J:$J, $A176, 'Raw Data'!$H:$H, "Ear*", 'Raw Data'!$P:$P,""&amp;'Raw Data'!$B$1,'Raw Data'!$D:$D,"&lt;&gt;*ithdr*",'Raw Data'!$D:$D,"&lt;&gt;*ancel*")</f>
        <v>0</v>
      </c>
      <c r="T178" s="73"/>
      <c r="U178" s="73"/>
      <c r="V178" s="77"/>
      <c r="W178" s="113">
        <f>SUMIFS('Raw Data'!$S:$S, 'Raw Data'!$AN:$AN,"&lt;=" &amp;DATE(LEFT($AV$3, 4), MONTH("1 " &amp; W$6 &amp; " " &amp; LEFT($AV$3, 4)) + 1, 0 ), 'Raw Data'!$AN:$AN,"&gt;" &amp;DATE(LEFT($AV$3, 4), MONTH("1 " &amp; W$6 &amp; " " &amp; LEFT($AV$3, 4)), 0 ), 'Raw Data'!$J:$J, $A176, 'Raw Data'!$H:$H, "Ear*", 'Raw Data'!$O:$O,""&amp;'Raw Data'!$B$1,'Raw Data'!$D:$D,"&lt;&gt;*ithdr*",'Raw Data'!$D:$D,"&lt;&gt;*ancel*",'Raw Data'!$P:$P,"--")
+
SUMIFS('Raw Data'!$S:$S, 'Raw Data'!$AN:$AN,"&lt;=" &amp;DATE(LEFT($AV$3, 4), MONTH("1 " &amp; W$6 &amp; " " &amp; LEFT($AV$3, 4)) + 1, 0 ), 'Raw Data'!$AN:$AN,"&gt;" &amp;DATE(LEFT($AV$3, 4), MONTH("1 " &amp; W$6 &amp; " " &amp; LEFT($AV$3, 4)), 0 ), 'Raw Data'!$J:$J, $A176, 'Raw Data'!$H:$H, "Ear*", 'Raw Data'!$P:$P,""&amp;'Raw Data'!$B$1,'Raw Data'!$D:$D,"&lt;&gt;*ithdr*",'Raw Data'!$D:$D,"&lt;&gt;*ancel*")</f>
        <v>0</v>
      </c>
      <c r="X178" s="73"/>
      <c r="Y178" s="73"/>
      <c r="Z178" s="77"/>
      <c r="AA178" s="113">
        <f>SUMIFS('Raw Data'!$S:$S, 'Raw Data'!$AN:$AN,"&lt;=" &amp;DATE(LEFT($AV$3, 4), MONTH("1 " &amp; AA$6 &amp; " " &amp; LEFT($AV$3, 4)) + 1, 0 ), 'Raw Data'!$AN:$AN,"&gt;" &amp;DATE(LEFT($AV$3, 4), MONTH("1 " &amp; AA$6 &amp; " " &amp; LEFT($AV$3, 4)), 0 ), 'Raw Data'!$J:$J, $A176, 'Raw Data'!$H:$H, "Ear*", 'Raw Data'!$O:$O,""&amp;'Raw Data'!$B$1,'Raw Data'!$D:$D,"&lt;&gt;*ithdr*",'Raw Data'!$D:$D,"&lt;&gt;*ancel*",'Raw Data'!$P:$P,"--")
+
SUMIFS('Raw Data'!$S:$S, 'Raw Data'!$AN:$AN,"&lt;=" &amp;DATE(LEFT($AV$3, 4), MONTH("1 " &amp; AA$6 &amp; " " &amp; LEFT($AV$3, 4)) + 1, 0 ), 'Raw Data'!$AN:$AN,"&gt;" &amp;DATE(LEFT($AV$3, 4), MONTH("1 " &amp; AA$6 &amp; " " &amp; LEFT($AV$3, 4)), 0 ), 'Raw Data'!$J:$J, $A176, 'Raw Data'!$H:$H, "Ear*", 'Raw Data'!$P:$P,""&amp;'Raw Data'!$B$1,'Raw Data'!$D:$D,"&lt;&gt;*ithdr*",'Raw Data'!$D:$D,"&lt;&gt;*ancel*")</f>
        <v>0</v>
      </c>
      <c r="AB178" s="73"/>
      <c r="AC178" s="73"/>
      <c r="AD178" s="77"/>
      <c r="AE178" s="113">
        <f>SUMIFS('Raw Data'!$S:$S, 'Raw Data'!$AN:$AN,"&lt;=" &amp;DATE(LEFT($AV$3, 4), MONTH("1 " &amp; AE$6 &amp; " " &amp; LEFT($AV$3, 4)) + 1, 0 ), 'Raw Data'!$AN:$AN,"&gt;" &amp;DATE(LEFT($AV$3, 4), MONTH("1 " &amp; AE$6 &amp; " " &amp; LEFT($AV$3, 4)), 0 ), 'Raw Data'!$J:$J, $A176, 'Raw Data'!$H:$H, "Ear*", 'Raw Data'!$O:$O,""&amp;'Raw Data'!$B$1,'Raw Data'!$D:$D,"&lt;&gt;*ithdr*",'Raw Data'!$D:$D,"&lt;&gt;*ancel*",'Raw Data'!$P:$P,"--")
+
SUMIFS('Raw Data'!$S:$S, 'Raw Data'!$AN:$AN,"&lt;=" &amp;DATE(LEFT($AV$3, 4), MONTH("1 " &amp; AE$6 &amp; " " &amp; LEFT($AV$3, 4)) + 1, 0 ), 'Raw Data'!$AN:$AN,"&gt;" &amp;DATE(LEFT($AV$3, 4), MONTH("1 " &amp; AE$6 &amp; " " &amp; LEFT($AV$3, 4)), 0 ), 'Raw Data'!$J:$J, $A176, 'Raw Data'!$H:$H, "Ear*", 'Raw Data'!$P:$P,""&amp;'Raw Data'!$B$1,'Raw Data'!$D:$D,"&lt;&gt;*ithdr*",'Raw Data'!$D:$D,"&lt;&gt;*ancel*")</f>
        <v>0</v>
      </c>
      <c r="AF178" s="73"/>
      <c r="AG178" s="73"/>
      <c r="AH178" s="77"/>
      <c r="AI178" s="113">
        <f>SUMIFS('Raw Data'!$S:$S, 'Raw Data'!$AN:$AN,"&lt;=" &amp;DATE(LEFT($AV$3, 4), MONTH("1 " &amp; AI$6 &amp; " " &amp; LEFT($AV$3, 4)) + 1, 0 ), 'Raw Data'!$AN:$AN,"&gt;" &amp;DATE(LEFT($AV$3, 4), MONTH("1 " &amp; AI$6 &amp; " " &amp; LEFT($AV$3, 4)), 0 ), 'Raw Data'!$J:$J, $A176, 'Raw Data'!$H:$H, "Ear*", 'Raw Data'!$O:$O,""&amp;'Raw Data'!$B$1,'Raw Data'!$D:$D,"&lt;&gt;*ithdr*",'Raw Data'!$D:$D,"&lt;&gt;*ancel*",'Raw Data'!$P:$P,"--")
+
SUMIFS('Raw Data'!$S:$S, 'Raw Data'!$AN:$AN,"&lt;=" &amp;DATE(LEFT($AV$3, 4), MONTH("1 " &amp; AI$6 &amp; " " &amp; LEFT($AV$3, 4)) + 1, 0 ), 'Raw Data'!$AN:$AN,"&gt;" &amp;DATE(LEFT($AV$3, 4), MONTH("1 " &amp; AI$6 &amp; " " &amp; LEFT($AV$3, 4)), 0 ), 'Raw Data'!$J:$J, $A176, 'Raw Data'!$H:$H, "Ear*", 'Raw Data'!$P:$P,""&amp;'Raw Data'!$B$1,'Raw Data'!$D:$D,"&lt;&gt;*ithdr*",'Raw Data'!$D:$D,"&lt;&gt;*ancel*")</f>
        <v>0</v>
      </c>
      <c r="AJ178" s="73"/>
      <c r="AK178" s="73"/>
      <c r="AL178" s="77"/>
      <c r="AM178" s="113">
        <f>SUMIFS('Raw Data'!$S:$S, 'Raw Data'!$AN:$AN,"&lt;=" &amp;DATE(LEFT($AV$3, 4), MONTH("1 " &amp; AM$6 &amp; " " &amp; LEFT($AV$3, 4)) + 1, 0 ), 'Raw Data'!$AN:$AN,"&gt;" &amp;DATE(LEFT($AV$3, 4), MONTH("1 " &amp; AM$6 &amp; " " &amp; LEFT($AV$3, 4)), 0 ), 'Raw Data'!$J:$J, $A176, 'Raw Data'!$H:$H, "Ear*", 'Raw Data'!$O:$O,""&amp;'Raw Data'!$B$1,'Raw Data'!$D:$D,"&lt;&gt;*ithdr*",'Raw Data'!$D:$D,"&lt;&gt;*ancel*",'Raw Data'!$P:$P,"--")
+
SUMIFS('Raw Data'!$S:$S, 'Raw Data'!$AN:$AN,"&lt;=" &amp;DATE(LEFT($AV$3, 4), MONTH("1 " &amp; AM$6 &amp; " " &amp; LEFT($AV$3, 4)) + 1, 0 ), 'Raw Data'!$AN:$AN,"&gt;" &amp;DATE(LEFT($AV$3, 4), MONTH("1 " &amp; AM$6 &amp; " " &amp; LEFT($AV$3, 4)), 0 ), 'Raw Data'!$J:$J, $A176, 'Raw Data'!$H:$H, "Ear*", 'Raw Data'!$P:$P,""&amp;'Raw Data'!$B$1,'Raw Data'!$D:$D,"&lt;&gt;*ithdr*",'Raw Data'!$D:$D,"&lt;&gt;*ancel*")</f>
        <v>0</v>
      </c>
      <c r="AN178" s="73"/>
      <c r="AO178" s="73"/>
      <c r="AP178" s="77"/>
      <c r="AQ178" s="113">
        <f>SUMIFS('Raw Data'!$S:$S, 'Raw Data'!$AN:$AN,"&lt;=" &amp;DATE(LEFT($AV$3, 4), MONTH("1 " &amp; AQ$6 &amp; " " &amp; LEFT($AV$3, 4)) + 1, 0 ), 'Raw Data'!$AN:$AN,"&gt;" &amp;DATE(LEFT($AV$3, 4), MONTH("1 " &amp; AQ$6 &amp; " " &amp; LEFT($AV$3, 4)), 0 ), 'Raw Data'!$J:$J, $A176, 'Raw Data'!$H:$H, "Ear*", 'Raw Data'!$O:$O,""&amp;'Raw Data'!$B$1,'Raw Data'!$D:$D,"&lt;&gt;*ithdr*",'Raw Data'!$D:$D,"&lt;&gt;*ancel*",'Raw Data'!$P:$P,"--")
+
SUMIFS('Raw Data'!$S:$S, 'Raw Data'!$AN:$AN,"&lt;=" &amp;DATE(LEFT($AV$3, 4), MONTH("1 " &amp; AQ$6 &amp; " " &amp; LEFT($AV$3, 4)) + 1, 0 ), 'Raw Data'!$AN:$AN,"&gt;" &amp;DATE(LEFT($AV$3, 4), MONTH("1 " &amp; AQ$6 &amp; " " &amp; LEFT($AV$3, 4)), 0 ), 'Raw Data'!$J:$J, $A176, 'Raw Data'!$H:$H, "Ear*", 'Raw Data'!$P:$P,""&amp;'Raw Data'!$B$1,'Raw Data'!$D:$D,"&lt;&gt;*ithdr*",'Raw Data'!$D:$D,"&lt;&gt;*ancel*")</f>
        <v>0</v>
      </c>
      <c r="AR178" s="73"/>
      <c r="AS178" s="73"/>
      <c r="AT178" s="77"/>
      <c r="AU178" s="113">
        <f>SUMIFS('Raw Data'!$S:$S, 'Raw Data'!$AN:$AN,"&lt;=" &amp;DATE(MID($AV$3, 15, 4), MONTH("1 " &amp; AU$6 &amp; " " &amp; MID($AV$3, 15, 4)) + 1, 0 ), 'Raw Data'!$AN:$AN,"&gt;" &amp;DATE(MID($AV$3, 15, 4), MONTH("1 " &amp; AU$6 &amp; " " &amp; MID($AV$3, 15, 4)), 0 ), 'Raw Data'!$J:$J, $A176, 'Raw Data'!$H:$H, "Ear*", 'Raw Data'!$O:$O,""&amp;'Raw Data'!$B$1,'Raw Data'!$D:$D,"&lt;&gt;*ithdr*",'Raw Data'!$D:$D,"&lt;&gt;*ancel*",'Raw Data'!$P:$P,"--")
+
SUMIFS('Raw Data'!$S:$S, 'Raw Data'!$AN:$AN,"&lt;=" &amp;DATE(MID($AV$3, 15, 4), MONTH("1 " &amp; AU$6 &amp; " " &amp; MID($AV$3, 15, 4)) + 1, 0 ), 'Raw Data'!$AN:$AN,"&gt;" &amp;DATE(MID($AV$3, 15, 4), MONTH("1 " &amp; AU$6 &amp; " " &amp; MID($AV$3, 15, 4)), 0 ), 'Raw Data'!$J:$J, $A176, 'Raw Data'!$H:$H, "Ear*", 'Raw Data'!$P:$P,""&amp;'Raw Data'!$B$1,'Raw Data'!$D:$D,"&lt;&gt;*ithdr*",'Raw Data'!$D:$D,"&lt;&gt;*ancel*")</f>
        <v>0</v>
      </c>
      <c r="AV178" s="73"/>
      <c r="AW178" s="73"/>
      <c r="AX178" s="77"/>
      <c r="AY178" s="113">
        <f>SUMIFS('Raw Data'!$S:$S, 'Raw Data'!$AN:$AN,"&lt;=" &amp;DATE(MID($AV$3, 15, 4), MONTH("1 " &amp; AY$6 &amp; " " &amp; MID($AV$3, 15, 4)) + 1, 0 ), 'Raw Data'!$AN:$AN,"&gt;" &amp;DATE(MID($AV$3, 15, 4), MONTH("1 " &amp; AY$6 &amp; " " &amp; MID($AV$3, 15, 4)), 0 ), 'Raw Data'!$J:$J, $A176, 'Raw Data'!$H:$H, "Ear*", 'Raw Data'!$O:$O,""&amp;'Raw Data'!$B$1,'Raw Data'!$D:$D,"&lt;&gt;*ithdr*",'Raw Data'!$D:$D,"&lt;&gt;*ancel*",'Raw Data'!$P:$P,"--")
+
SUMIFS('Raw Data'!$S:$S, 'Raw Data'!$AN:$AN,"&lt;=" &amp;DATE(MID($AV$3, 15, 4), MONTH("1 " &amp; AY$6 &amp; " " &amp; MID($AV$3, 15, 4)) + 1, 0 ), 'Raw Data'!$AN:$AN,"&gt;" &amp;DATE(MID($AV$3, 15, 4), MONTH("1 " &amp; AY$6 &amp; " " &amp; MID($AV$3, 15, 4)), 0 ), 'Raw Data'!$J:$J, $A176, 'Raw Data'!$H:$H, "Ear*", 'Raw Data'!$P:$P,""&amp;'Raw Data'!$B$1,'Raw Data'!$D:$D,"&lt;&gt;*ithdr*",'Raw Data'!$D:$D,"&lt;&gt;*ancel*")</f>
        <v>0</v>
      </c>
      <c r="AZ178" s="73"/>
      <c r="BA178" s="73"/>
      <c r="BB178" s="77"/>
      <c r="BC178" s="113">
        <f>SUMIFS('Raw Data'!$S:$S, 'Raw Data'!$AN:$AN,"&lt;=" &amp;DATE(MID($AV$3, 15, 4), MONTH("1 " &amp; BC$6 &amp; " " &amp; MID($AV$3, 15, 4)) + 1, 0 ), 'Raw Data'!$AN:$AN,"&gt;" &amp;DATE(MID($AV$3, 15, 4), MONTH("1 " &amp; BC$6 &amp; " " &amp; MID($AV$3, 15, 4)), 0 ), 'Raw Data'!$J:$J, $A176, 'Raw Data'!$H:$H, "Ear*", 'Raw Data'!$O:$O,""&amp;'Raw Data'!$B$1,'Raw Data'!$D:$D,"&lt;&gt;*ithdr*",'Raw Data'!$D:$D,"&lt;&gt;*ancel*",'Raw Data'!$P:$P,"--")
+
SUMIFS('Raw Data'!$S:$S, 'Raw Data'!$AN:$AN,"&lt;=" &amp;DATE(MID($AV$3, 15, 4), MONTH("1 " &amp; BC$6 &amp; " " &amp; MID($AV$3, 15, 4)) + 1, 0 ), 'Raw Data'!$AN:$AN,"&gt;" &amp;DATE(MID($AV$3, 15, 4), MONTH("1 " &amp; BC$6 &amp; " " &amp; MID($AV$3, 15, 4)), 0 ), 'Raw Data'!$J:$J, $A176, 'Raw Data'!$H:$H, "Ear*", 'Raw Data'!$P:$P,""&amp;'Raw Data'!$B$1,'Raw Data'!$D:$D,"&lt;&gt;*ithdr*",'Raw Data'!$D:$D,"&lt;&gt;*ancel*")</f>
        <v>0</v>
      </c>
      <c r="BD178" s="73"/>
      <c r="BE178" s="73"/>
      <c r="BF178" s="77"/>
    </row>
    <row r="179" ht="12.75" customHeight="1">
      <c r="A179" s="114" t="s">
        <v>155</v>
      </c>
      <c r="B179" s="73"/>
      <c r="C179" s="73"/>
      <c r="D179" s="73"/>
      <c r="E179" s="73"/>
      <c r="F179" s="73"/>
      <c r="G179" s="73"/>
      <c r="H179" s="73"/>
      <c r="I179" s="73"/>
      <c r="J179" s="77"/>
      <c r="K179" s="113">
        <f>SUMIFS('Raw Data'!$S:$S, 'Raw Data'!$AN:$AN,"&lt;=" &amp;DATE(LEFT($AV$3, 4), MONTH("1 " &amp; K$6 &amp; " " &amp; LEFT($AV$3, 4)) + 1, 0 ), 'Raw Data'!$AN:$AN,"&gt;" &amp;DATE(LEFT($AV$3, 4), MONTH("1 " &amp; K$6 &amp; " " &amp; LEFT($AV$3, 4)), 0 ), 'Raw Data'!$J:$J, $A176, 'Raw Data'!$H:$H, "Non*", 'Raw Data'!$O:$O,""&amp;'Raw Data'!$B$1,'Raw Data'!$D:$D,"&lt;&gt;*ithdr*",'Raw Data'!$D:$D,"&lt;&gt;*ancel*",'Raw Data'!$P:$P,"--")
+
SUMIFS('Raw Data'!$S:$S, 'Raw Data'!$AN:$AN,"&lt;=" &amp;DATE(LEFT($AV$3, 4), MONTH("1 " &amp; K$6 &amp; " " &amp; LEFT($AV$3, 4)) + 1, 0 ), 'Raw Data'!$AN:$AN,"&gt;" &amp;DATE(LEFT($AV$3, 4), MONTH("1 " &amp; K$6 &amp; " " &amp; LEFT($AV$3, 4)), 0 ), 'Raw Data'!$J:$J, $A176, 'Raw Data'!$H:$H, "Non*", 'Raw Data'!$P:$P,""&amp;'Raw Data'!$B$1,'Raw Data'!$D:$D,"&lt;&gt;*ithdr*",'Raw Data'!$D:$D,"&lt;&gt;*ancel*")</f>
        <v>0</v>
      </c>
      <c r="L179" s="73"/>
      <c r="M179" s="73"/>
      <c r="N179" s="77"/>
      <c r="O179" s="113">
        <f>SUMIFS('Raw Data'!$S:$S, 'Raw Data'!$AN:$AN,"&lt;=" &amp;DATE(LEFT($AV$3, 4), MONTH("1 " &amp; O$6 &amp; " " &amp; LEFT($AV$3, 4)) + 1, 0 ), 'Raw Data'!$AN:$AN,"&gt;" &amp;DATE(LEFT($AV$3, 4), MONTH("1 " &amp; O$6 &amp; " " &amp; LEFT($AV$3, 4)), 0 ), 'Raw Data'!$J:$J, $A176, 'Raw Data'!$H:$H, "Non*", 'Raw Data'!$O:$O,""&amp;'Raw Data'!$B$1,'Raw Data'!$D:$D,"&lt;&gt;*ithdr*",'Raw Data'!$D:$D,"&lt;&gt;*ancel*",'Raw Data'!$P:$P,"--")
+
SUMIFS('Raw Data'!$S:$S, 'Raw Data'!$AN:$AN,"&lt;=" &amp;DATE(LEFT($AV$3, 4), MONTH("1 " &amp; O$6 &amp; " " &amp; LEFT($AV$3, 4)) + 1, 0 ), 'Raw Data'!$AN:$AN,"&gt;" &amp;DATE(LEFT($AV$3, 4), MONTH("1 " &amp; O$6 &amp; " " &amp; LEFT($AV$3, 4)), 0 ), 'Raw Data'!$J:$J, $A176, 'Raw Data'!$H:$H, "Non*", 'Raw Data'!$P:$P,""&amp;'Raw Data'!$B$1,'Raw Data'!$D:$D,"&lt;&gt;*ithdr*",'Raw Data'!$D:$D,"&lt;&gt;*ancel*")</f>
        <v>0</v>
      </c>
      <c r="P179" s="73"/>
      <c r="Q179" s="73"/>
      <c r="R179" s="77"/>
      <c r="S179" s="113">
        <f>SUMIFS('Raw Data'!$S:$S, 'Raw Data'!$AN:$AN,"&lt;=" &amp;DATE(LEFT($AV$3, 4), MONTH("1 " &amp; S$6 &amp; " " &amp; LEFT($AV$3, 4)) + 1, 0 ), 'Raw Data'!$AN:$AN,"&gt;" &amp;DATE(LEFT($AV$3, 4), MONTH("1 " &amp; S$6 &amp; " " &amp; LEFT($AV$3, 4)), 0 ), 'Raw Data'!$J:$J, $A176, 'Raw Data'!$H:$H, "Non*", 'Raw Data'!$O:$O,""&amp;'Raw Data'!$B$1,'Raw Data'!$D:$D,"&lt;&gt;*ithdr*",'Raw Data'!$D:$D,"&lt;&gt;*ancel*",'Raw Data'!$P:$P,"--")
+
SUMIFS('Raw Data'!$S:$S, 'Raw Data'!$AN:$AN,"&lt;=" &amp;DATE(LEFT($AV$3, 4), MONTH("1 " &amp; S$6 &amp; " " &amp; LEFT($AV$3, 4)) + 1, 0 ), 'Raw Data'!$AN:$AN,"&gt;" &amp;DATE(LEFT($AV$3, 4), MONTH("1 " &amp; S$6 &amp; " " &amp; LEFT($AV$3, 4)), 0 ), 'Raw Data'!$J:$J, $A176, 'Raw Data'!$H:$H, "Non*", 'Raw Data'!$P:$P,""&amp;'Raw Data'!$B$1,'Raw Data'!$D:$D,"&lt;&gt;*ithdr*",'Raw Data'!$D:$D,"&lt;&gt;*ancel*")</f>
        <v>0</v>
      </c>
      <c r="T179" s="73"/>
      <c r="U179" s="73"/>
      <c r="V179" s="77"/>
      <c r="W179" s="113">
        <f>SUMIFS('Raw Data'!$S:$S, 'Raw Data'!$AN:$AN,"&lt;=" &amp;DATE(LEFT($AV$3, 4), MONTH("1 " &amp; W$6 &amp; " " &amp; LEFT($AV$3, 4)) + 1, 0 ), 'Raw Data'!$AN:$AN,"&gt;" &amp;DATE(LEFT($AV$3, 4), MONTH("1 " &amp; W$6 &amp; " " &amp; LEFT($AV$3, 4)), 0 ), 'Raw Data'!$J:$J, $A176, 'Raw Data'!$H:$H, "Non*", 'Raw Data'!$O:$O,""&amp;'Raw Data'!$B$1,'Raw Data'!$D:$D,"&lt;&gt;*ithdr*",'Raw Data'!$D:$D,"&lt;&gt;*ancel*",'Raw Data'!$P:$P,"--")
+
SUMIFS('Raw Data'!$S:$S, 'Raw Data'!$AN:$AN,"&lt;=" &amp;DATE(LEFT($AV$3, 4), MONTH("1 " &amp; W$6 &amp; " " &amp; LEFT($AV$3, 4)) + 1, 0 ), 'Raw Data'!$AN:$AN,"&gt;" &amp;DATE(LEFT($AV$3, 4), MONTH("1 " &amp; W$6 &amp; " " &amp; LEFT($AV$3, 4)), 0 ), 'Raw Data'!$J:$J, $A176, 'Raw Data'!$H:$H, "Non*", 'Raw Data'!$P:$P,""&amp;'Raw Data'!$B$1,'Raw Data'!$D:$D,"&lt;&gt;*ithdr*",'Raw Data'!$D:$D,"&lt;&gt;*ancel*")</f>
        <v>0</v>
      </c>
      <c r="X179" s="73"/>
      <c r="Y179" s="73"/>
      <c r="Z179" s="77"/>
      <c r="AA179" s="113">
        <f>SUMIFS('Raw Data'!$S:$S, 'Raw Data'!$AN:$AN,"&lt;=" &amp;DATE(LEFT($AV$3, 4), MONTH("1 " &amp; AA$6 &amp; " " &amp; LEFT($AV$3, 4)) + 1, 0 ), 'Raw Data'!$AN:$AN,"&gt;" &amp;DATE(LEFT($AV$3, 4), MONTH("1 " &amp; AA$6 &amp; " " &amp; LEFT($AV$3, 4)), 0 ), 'Raw Data'!$J:$J, $A176, 'Raw Data'!$H:$H, "Non*", 'Raw Data'!$O:$O,""&amp;'Raw Data'!$B$1,'Raw Data'!$D:$D,"&lt;&gt;*ithdr*",'Raw Data'!$D:$D,"&lt;&gt;*ancel*",'Raw Data'!$P:$P,"--")
+
SUMIFS('Raw Data'!$S:$S, 'Raw Data'!$AN:$AN,"&lt;=" &amp;DATE(LEFT($AV$3, 4), MONTH("1 " &amp; AA$6 &amp; " " &amp; LEFT($AV$3, 4)) + 1, 0 ), 'Raw Data'!$AN:$AN,"&gt;" &amp;DATE(LEFT($AV$3, 4), MONTH("1 " &amp; AA$6 &amp; " " &amp; LEFT($AV$3, 4)), 0 ), 'Raw Data'!$J:$J, $A176, 'Raw Data'!$H:$H, "Non*", 'Raw Data'!$P:$P,""&amp;'Raw Data'!$B$1,'Raw Data'!$D:$D,"&lt;&gt;*ithdr*",'Raw Data'!$D:$D,"&lt;&gt;*ancel*")</f>
        <v>0</v>
      </c>
      <c r="AB179" s="73"/>
      <c r="AC179" s="73"/>
      <c r="AD179" s="77"/>
      <c r="AE179" s="113">
        <f>SUMIFS('Raw Data'!$S:$S, 'Raw Data'!$AN:$AN,"&lt;=" &amp;DATE(LEFT($AV$3, 4), MONTH("1 " &amp; AE$6 &amp; " " &amp; LEFT($AV$3, 4)) + 1, 0 ), 'Raw Data'!$AN:$AN,"&gt;" &amp;DATE(LEFT($AV$3, 4), MONTH("1 " &amp; AE$6 &amp; " " &amp; LEFT($AV$3, 4)), 0 ), 'Raw Data'!$J:$J, $A176, 'Raw Data'!$H:$H, "Non*", 'Raw Data'!$O:$O,""&amp;'Raw Data'!$B$1,'Raw Data'!$D:$D,"&lt;&gt;*ithdr*",'Raw Data'!$D:$D,"&lt;&gt;*ancel*",'Raw Data'!$P:$P,"--")
+
SUMIFS('Raw Data'!$S:$S, 'Raw Data'!$AN:$AN,"&lt;=" &amp;DATE(LEFT($AV$3, 4), MONTH("1 " &amp; AE$6 &amp; " " &amp; LEFT($AV$3, 4)) + 1, 0 ), 'Raw Data'!$AN:$AN,"&gt;" &amp;DATE(LEFT($AV$3, 4), MONTH("1 " &amp; AE$6 &amp; " " &amp; LEFT($AV$3, 4)), 0 ), 'Raw Data'!$J:$J, $A176, 'Raw Data'!$H:$H, "Non*", 'Raw Data'!$P:$P,""&amp;'Raw Data'!$B$1,'Raw Data'!$D:$D,"&lt;&gt;*ithdr*",'Raw Data'!$D:$D,"&lt;&gt;*ancel*")</f>
        <v>0</v>
      </c>
      <c r="AF179" s="73"/>
      <c r="AG179" s="73"/>
      <c r="AH179" s="77"/>
      <c r="AI179" s="113">
        <f>SUMIFS('Raw Data'!$S:$S, 'Raw Data'!$AN:$AN,"&lt;=" &amp;DATE(LEFT($AV$3, 4), MONTH("1 " &amp; AI$6 &amp; " " &amp; LEFT($AV$3, 4)) + 1, 0 ), 'Raw Data'!$AN:$AN,"&gt;" &amp;DATE(LEFT($AV$3, 4), MONTH("1 " &amp; AI$6 &amp; " " &amp; LEFT($AV$3, 4)), 0 ), 'Raw Data'!$J:$J, $A176, 'Raw Data'!$H:$H, "Non*", 'Raw Data'!$O:$O,""&amp;'Raw Data'!$B$1,'Raw Data'!$D:$D,"&lt;&gt;*ithdr*",'Raw Data'!$D:$D,"&lt;&gt;*ancel*",'Raw Data'!$P:$P,"--")
+
SUMIFS('Raw Data'!$S:$S, 'Raw Data'!$AN:$AN,"&lt;=" &amp;DATE(LEFT($AV$3, 4), MONTH("1 " &amp; AI$6 &amp; " " &amp; LEFT($AV$3, 4)) + 1, 0 ), 'Raw Data'!$AN:$AN,"&gt;" &amp;DATE(LEFT($AV$3, 4), MONTH("1 " &amp; AI$6 &amp; " " &amp; LEFT($AV$3, 4)), 0 ), 'Raw Data'!$J:$J, $A176, 'Raw Data'!$H:$H, "Non*", 'Raw Data'!$P:$P,""&amp;'Raw Data'!$B$1,'Raw Data'!$D:$D,"&lt;&gt;*ithdr*",'Raw Data'!$D:$D,"&lt;&gt;*ancel*")</f>
        <v>0</v>
      </c>
      <c r="AJ179" s="73"/>
      <c r="AK179" s="73"/>
      <c r="AL179" s="77"/>
      <c r="AM179" s="113">
        <f>SUMIFS('Raw Data'!$S:$S, 'Raw Data'!$AN:$AN,"&lt;=" &amp;DATE(LEFT($AV$3, 4), MONTH("1 " &amp; AM$6 &amp; " " &amp; LEFT($AV$3, 4)) + 1, 0 ), 'Raw Data'!$AN:$AN,"&gt;" &amp;DATE(LEFT($AV$3, 4), MONTH("1 " &amp; AM$6 &amp; " " &amp; LEFT($AV$3, 4)), 0 ), 'Raw Data'!$J:$J, $A176, 'Raw Data'!$H:$H, "Non*", 'Raw Data'!$O:$O,""&amp;'Raw Data'!$B$1,'Raw Data'!$D:$D,"&lt;&gt;*ithdr*",'Raw Data'!$D:$D,"&lt;&gt;*ancel*",'Raw Data'!$P:$P,"--")
+
SUMIFS('Raw Data'!$S:$S, 'Raw Data'!$AN:$AN,"&lt;=" &amp;DATE(LEFT($AV$3, 4), MONTH("1 " &amp; AM$6 &amp; " " &amp; LEFT($AV$3, 4)) + 1, 0 ), 'Raw Data'!$AN:$AN,"&gt;" &amp;DATE(LEFT($AV$3, 4), MONTH("1 " &amp; AM$6 &amp; " " &amp; LEFT($AV$3, 4)), 0 ), 'Raw Data'!$J:$J, $A176, 'Raw Data'!$H:$H, "Non*", 'Raw Data'!$P:$P,""&amp;'Raw Data'!$B$1,'Raw Data'!$D:$D,"&lt;&gt;*ithdr*",'Raw Data'!$D:$D,"&lt;&gt;*ancel*")</f>
        <v>0</v>
      </c>
      <c r="AN179" s="73"/>
      <c r="AO179" s="73"/>
      <c r="AP179" s="77"/>
      <c r="AQ179" s="113">
        <f>SUMIFS('Raw Data'!$S:$S, 'Raw Data'!$AN:$AN,"&lt;=" &amp;DATE(LEFT($AV$3, 4), MONTH("1 " &amp; AQ$6 &amp; " " &amp; LEFT($AV$3, 4)) + 1, 0 ), 'Raw Data'!$AN:$AN,"&gt;" &amp;DATE(LEFT($AV$3, 4), MONTH("1 " &amp; AQ$6 &amp; " " &amp; LEFT($AV$3, 4)), 0 ), 'Raw Data'!$J:$J, $A176, 'Raw Data'!$H:$H, "Non*", 'Raw Data'!$O:$O,""&amp;'Raw Data'!$B$1,'Raw Data'!$D:$D,"&lt;&gt;*ithdr*",'Raw Data'!$D:$D,"&lt;&gt;*ancel*",'Raw Data'!$P:$P,"--")
+
SUMIFS('Raw Data'!$S:$S, 'Raw Data'!$AN:$AN,"&lt;=" &amp;DATE(LEFT($AV$3, 4), MONTH("1 " &amp; AQ$6 &amp; " " &amp; LEFT($AV$3, 4)) + 1, 0 ), 'Raw Data'!$AN:$AN,"&gt;" &amp;DATE(LEFT($AV$3, 4), MONTH("1 " &amp; AQ$6 &amp; " " &amp; LEFT($AV$3, 4)), 0 ), 'Raw Data'!$J:$J, $A176, 'Raw Data'!$H:$H, "Non*", 'Raw Data'!$P:$P,""&amp;'Raw Data'!$B$1,'Raw Data'!$D:$D,"&lt;&gt;*ithdr*",'Raw Data'!$D:$D,"&lt;&gt;*ancel*")</f>
        <v>0</v>
      </c>
      <c r="AR179" s="73"/>
      <c r="AS179" s="73"/>
      <c r="AT179" s="77"/>
      <c r="AU179" s="113">
        <f>SUMIFS('Raw Data'!$S:$S, 'Raw Data'!$AN:$AN,"&lt;=" &amp;DATE(MID($AV$3, 15, 4), MONTH("1 " &amp; AU$6 &amp; " " &amp; MID($AV$3, 15, 4)) + 1, 0 ), 'Raw Data'!$AN:$AN,"&gt;" &amp;DATE(MID($AV$3, 15, 4), MONTH("1 " &amp; AU$6 &amp; " " &amp; MID($AV$3, 15, 4)), 0 ), 'Raw Data'!$J:$J, $A176, 'Raw Data'!$H:$H, "Non*", 'Raw Data'!$O:$O,""&amp;'Raw Data'!$B$1,'Raw Data'!$D:$D,"&lt;&gt;*ithdr*",'Raw Data'!$D:$D,"&lt;&gt;*ancel*",'Raw Data'!$P:$P,"--")
+
SUMIFS('Raw Data'!$S:$S, 'Raw Data'!$AN:$AN,"&lt;=" &amp;DATE(MID($AV$3, 15, 4), MONTH("1 " &amp; AU$6 &amp; " " &amp; MID($AV$3, 15, 4)) + 1, 0 ), 'Raw Data'!$AN:$AN,"&gt;" &amp;DATE(MID($AV$3, 15, 4), MONTH("1 " &amp; AU$6 &amp; " " &amp; MID($AV$3, 15, 4)), 0 ), 'Raw Data'!$J:$J, $A176, 'Raw Data'!$H:$H, "Non*", 'Raw Data'!$P:$P,""&amp;'Raw Data'!$B$1,'Raw Data'!$D:$D,"&lt;&gt;*ithdr*",'Raw Data'!$D:$D,"&lt;&gt;*ancel*")</f>
        <v>0</v>
      </c>
      <c r="AV179" s="73"/>
      <c r="AW179" s="73"/>
      <c r="AX179" s="77"/>
      <c r="AY179" s="113">
        <f>SUMIFS('Raw Data'!$S:$S, 'Raw Data'!$AN:$AN,"&lt;=" &amp;DATE(MID($AV$3, 15, 4), MONTH("1 " &amp; AY$6 &amp; " " &amp; MID($AV$3, 15, 4)) + 1, 0 ), 'Raw Data'!$AN:$AN,"&gt;" &amp;DATE(MID($AV$3, 15, 4), MONTH("1 " &amp; AY$6 &amp; " " &amp; MID($AV$3, 15, 4)), 0 ), 'Raw Data'!$J:$J, $A176, 'Raw Data'!$H:$H, "Non*", 'Raw Data'!$O:$O,""&amp;'Raw Data'!$B$1,'Raw Data'!$D:$D,"&lt;&gt;*ithdr*",'Raw Data'!$D:$D,"&lt;&gt;*ancel*",'Raw Data'!$P:$P,"--")
+
SUMIFS('Raw Data'!$S:$S, 'Raw Data'!$AN:$AN,"&lt;=" &amp;DATE(MID($AV$3, 15, 4), MONTH("1 " &amp; AY$6 &amp; " " &amp; MID($AV$3, 15, 4)) + 1, 0 ), 'Raw Data'!$AN:$AN,"&gt;" &amp;DATE(MID($AV$3, 15, 4), MONTH("1 " &amp; AY$6 &amp; " " &amp; MID($AV$3, 15, 4)), 0 ), 'Raw Data'!$J:$J, $A176, 'Raw Data'!$H:$H, "Non*", 'Raw Data'!$P:$P,""&amp;'Raw Data'!$B$1,'Raw Data'!$D:$D,"&lt;&gt;*ithdr*",'Raw Data'!$D:$D,"&lt;&gt;*ancel*")</f>
        <v>0</v>
      </c>
      <c r="AZ179" s="73"/>
      <c r="BA179" s="73"/>
      <c r="BB179" s="77"/>
      <c r="BC179" s="113">
        <f>SUMIFS('Raw Data'!$S:$S, 'Raw Data'!$AN:$AN,"&lt;=" &amp;DATE(MID($AV$3, 15, 4), MONTH("1 " &amp; BC$6 &amp; " " &amp; MID($AV$3, 15, 4)) + 1, 0 ), 'Raw Data'!$AN:$AN,"&gt;" &amp;DATE(MID($AV$3, 15, 4), MONTH("1 " &amp; BC$6 &amp; " " &amp; MID($AV$3, 15, 4)), 0 ), 'Raw Data'!$J:$J, $A176, 'Raw Data'!$H:$H, "Non*", 'Raw Data'!$O:$O,""&amp;'Raw Data'!$B$1,'Raw Data'!$D:$D,"&lt;&gt;*ithdr*",'Raw Data'!$D:$D,"&lt;&gt;*ancel*",'Raw Data'!$P:$P,"--")
+
SUMIFS('Raw Data'!$S:$S, 'Raw Data'!$AN:$AN,"&lt;=" &amp;DATE(MID($AV$3, 15, 4), MONTH("1 " &amp; BC$6 &amp; " " &amp; MID($AV$3, 15, 4)) + 1, 0 ), 'Raw Data'!$AN:$AN,"&gt;" &amp;DATE(MID($AV$3, 15, 4), MONTH("1 " &amp; BC$6 &amp; " " &amp; MID($AV$3, 15, 4)), 0 ), 'Raw Data'!$J:$J, $A176, 'Raw Data'!$H:$H, "Non*", 'Raw Data'!$P:$P,""&amp;'Raw Data'!$B$1,'Raw Data'!$D:$D,"&lt;&gt;*ithdr*",'Raw Data'!$D:$D,"&lt;&gt;*ancel*")</f>
        <v>0</v>
      </c>
      <c r="BD179" s="73"/>
      <c r="BE179" s="73"/>
      <c r="BF179" s="77"/>
    </row>
    <row r="180" ht="12.75" customHeight="1">
      <c r="A180" s="75" t="s">
        <v>156</v>
      </c>
      <c r="B180" s="73"/>
      <c r="C180" s="73"/>
      <c r="D180" s="73"/>
      <c r="E180" s="73"/>
      <c r="F180" s="73"/>
      <c r="G180" s="73"/>
      <c r="H180" s="73"/>
      <c r="I180" s="73"/>
      <c r="J180" s="77"/>
      <c r="K180" s="113">
        <f>SUMIFS('Raw Data'!$T:$T, 'Raw Data'!$AN:$AN,"&lt;=" &amp;DATE(LEFT($AV$3, 4), MONTH("1 " &amp; K$6 &amp; " " &amp; LEFT($AV$3, 4)) + 1, 0 ), 'Raw Data'!$AN:$AN,"&gt;" &amp;DATE(LEFT($AV$3, 4), MONTH("1 " &amp; K$6 &amp; " " &amp; LEFT($AV$3, 4)), 0 ), 'Raw Data'!$J:$J, $A176, 'Raw Data'!$O:$O,""&amp;'Raw Data'!$B$1,'Raw Data'!$D:$D,"&lt;&gt;*ithdr*",'Raw Data'!$D:$D,"&lt;&gt;*ancel*",'Raw Data'!$P:$P,"--")
+
SUMIFS('Raw Data'!$T:$T, 'Raw Data'!$AN:$AN,"&lt;=" &amp;DATE(LEFT($AV$3, 4), MONTH("1 " &amp; K$6 &amp; " " &amp; LEFT($AV$3, 4)) + 1, 0 ), 'Raw Data'!$AN:$AN,"&gt;" &amp;DATE(LEFT($AV$3, 4), MONTH("1 " &amp; K$6 &amp; " " &amp; LEFT($AV$3, 4)), 0 ), 'Raw Data'!$J:$J, $A176, 'Raw Data'!$P:$P,""&amp;'Raw Data'!$B$1,'Raw Data'!$D:$D,"&lt;&gt;*ithdr*",'Raw Data'!$D:$D,"&lt;&gt;*ancel*")</f>
        <v>0</v>
      </c>
      <c r="L180" s="73"/>
      <c r="M180" s="73"/>
      <c r="N180" s="77"/>
      <c r="O180" s="113">
        <f>SUMIFS('Raw Data'!$T:$T, 'Raw Data'!$AN:$AN,"&lt;=" &amp;DATE(LEFT($AV$3, 4), MONTH("1 " &amp; O$6 &amp; " " &amp; LEFT($AV$3, 4)) + 1, 0 ), 'Raw Data'!$AN:$AN,"&gt;" &amp;DATE(LEFT($AV$3, 4), MONTH("1 " &amp; O$6 &amp; " " &amp; LEFT($AV$3, 4)), 0 ), 'Raw Data'!$J:$J, $A176, 'Raw Data'!$O:$O,""&amp;'Raw Data'!$B$1,'Raw Data'!$D:$D,"&lt;&gt;*ithdr*",'Raw Data'!$D:$D,"&lt;&gt;*ancel*",'Raw Data'!$P:$P,"--")
+
SUMIFS('Raw Data'!$T:$T, 'Raw Data'!$AN:$AN,"&lt;=" &amp;DATE(LEFT($AV$3, 4), MONTH("1 " &amp; O$6 &amp; " " &amp; LEFT($AV$3, 4)) + 1, 0 ), 'Raw Data'!$AN:$AN,"&gt;" &amp;DATE(LEFT($AV$3, 4), MONTH("1 " &amp; O$6 &amp; " " &amp; LEFT($AV$3, 4)), 0 ), 'Raw Data'!$J:$J, $A176, 'Raw Data'!$P:$P,""&amp;'Raw Data'!$B$1,'Raw Data'!$D:$D,"&lt;&gt;*ithdr*",'Raw Data'!$D:$D,"&lt;&gt;*ancel*")</f>
        <v>0</v>
      </c>
      <c r="P180" s="73"/>
      <c r="Q180" s="73"/>
      <c r="R180" s="77"/>
      <c r="S180" s="113">
        <f>SUMIFS('Raw Data'!$T:$T, 'Raw Data'!$AN:$AN,"&lt;=" &amp;DATE(LEFT($AV$3, 4), MONTH("1 " &amp; S$6 &amp; " " &amp; LEFT($AV$3, 4)) + 1, 0 ), 'Raw Data'!$AN:$AN,"&gt;" &amp;DATE(LEFT($AV$3, 4), MONTH("1 " &amp; S$6 &amp; " " &amp; LEFT($AV$3, 4)), 0 ), 'Raw Data'!$J:$J, $A176, 'Raw Data'!$O:$O,""&amp;'Raw Data'!$B$1,'Raw Data'!$D:$D,"&lt;&gt;*ithdr*",'Raw Data'!$D:$D,"&lt;&gt;*ancel*",'Raw Data'!$P:$P,"--")
+
SUMIFS('Raw Data'!$T:$T, 'Raw Data'!$AN:$AN,"&lt;=" &amp;DATE(LEFT($AV$3, 4), MONTH("1 " &amp; S$6 &amp; " " &amp; LEFT($AV$3, 4)) + 1, 0 ), 'Raw Data'!$AN:$AN,"&gt;" &amp;DATE(LEFT($AV$3, 4), MONTH("1 " &amp; S$6 &amp; " " &amp; LEFT($AV$3, 4)), 0 ), 'Raw Data'!$J:$J, $A176, 'Raw Data'!$P:$P,""&amp;'Raw Data'!$B$1,'Raw Data'!$D:$D,"&lt;&gt;*ithdr*",'Raw Data'!$D:$D,"&lt;&gt;*ancel*")</f>
        <v>0</v>
      </c>
      <c r="T180" s="73"/>
      <c r="U180" s="73"/>
      <c r="V180" s="77"/>
      <c r="W180" s="113">
        <f>SUMIFS('Raw Data'!$T:$T, 'Raw Data'!$AN:$AN,"&lt;=" &amp;DATE(LEFT($AV$3, 4), MONTH("1 " &amp; W$6 &amp; " " &amp; LEFT($AV$3, 4)) + 1, 0 ), 'Raw Data'!$AN:$AN,"&gt;" &amp;DATE(LEFT($AV$3, 4), MONTH("1 " &amp; W$6 &amp; " " &amp; LEFT($AV$3, 4)), 0 ), 'Raw Data'!$J:$J, $A176, 'Raw Data'!$O:$O,""&amp;'Raw Data'!$B$1,'Raw Data'!$D:$D,"&lt;&gt;*ithdr*",'Raw Data'!$D:$D,"&lt;&gt;*ancel*",'Raw Data'!$P:$P,"--")
+
SUMIFS('Raw Data'!$T:$T, 'Raw Data'!$AN:$AN,"&lt;=" &amp;DATE(LEFT($AV$3, 4), MONTH("1 " &amp; W$6 &amp; " " &amp; LEFT($AV$3, 4)) + 1, 0 ), 'Raw Data'!$AN:$AN,"&gt;" &amp;DATE(LEFT($AV$3, 4), MONTH("1 " &amp; W$6 &amp; " " &amp; LEFT($AV$3, 4)), 0 ), 'Raw Data'!$J:$J, $A176, 'Raw Data'!$P:$P,""&amp;'Raw Data'!$B$1,'Raw Data'!$D:$D,"&lt;&gt;*ithdr*",'Raw Data'!$D:$D,"&lt;&gt;*ancel*")</f>
        <v>0</v>
      </c>
      <c r="X180" s="73"/>
      <c r="Y180" s="73"/>
      <c r="Z180" s="77"/>
      <c r="AA180" s="113">
        <f>SUMIFS('Raw Data'!$T:$T, 'Raw Data'!$AN:$AN,"&lt;=" &amp;DATE(LEFT($AV$3, 4), MONTH("1 " &amp; AA$6 &amp; " " &amp; LEFT($AV$3, 4)) + 1, 0 ), 'Raw Data'!$AN:$AN,"&gt;" &amp;DATE(LEFT($AV$3, 4), MONTH("1 " &amp; AA$6 &amp; " " &amp; LEFT($AV$3, 4)), 0 ), 'Raw Data'!$J:$J, $A176, 'Raw Data'!$O:$O,""&amp;'Raw Data'!$B$1,'Raw Data'!$D:$D,"&lt;&gt;*ithdr*",'Raw Data'!$D:$D,"&lt;&gt;*ancel*",'Raw Data'!$P:$P,"--")
+
SUMIFS('Raw Data'!$T:$T, 'Raw Data'!$AN:$AN,"&lt;=" &amp;DATE(LEFT($AV$3, 4), MONTH("1 " &amp; AA$6 &amp; " " &amp; LEFT($AV$3, 4)) + 1, 0 ), 'Raw Data'!$AN:$AN,"&gt;" &amp;DATE(LEFT($AV$3, 4), MONTH("1 " &amp; AA$6 &amp; " " &amp; LEFT($AV$3, 4)), 0 ), 'Raw Data'!$J:$J, $A176, 'Raw Data'!$P:$P,""&amp;'Raw Data'!$B$1,'Raw Data'!$D:$D,"&lt;&gt;*ithdr*",'Raw Data'!$D:$D,"&lt;&gt;*ancel*")</f>
        <v>0</v>
      </c>
      <c r="AB180" s="73"/>
      <c r="AC180" s="73"/>
      <c r="AD180" s="77"/>
      <c r="AE180" s="113">
        <f>SUMIFS('Raw Data'!$T:$T, 'Raw Data'!$AN:$AN,"&lt;=" &amp;DATE(LEFT($AV$3, 4), MONTH("1 " &amp; AE$6 &amp; " " &amp; LEFT($AV$3, 4)) + 1, 0 ), 'Raw Data'!$AN:$AN,"&gt;" &amp;DATE(LEFT($AV$3, 4), MONTH("1 " &amp; AE$6 &amp; " " &amp; LEFT($AV$3, 4)), 0 ), 'Raw Data'!$J:$J, $A176, 'Raw Data'!$O:$O,""&amp;'Raw Data'!$B$1,'Raw Data'!$D:$D,"&lt;&gt;*ithdr*",'Raw Data'!$D:$D,"&lt;&gt;*ancel*",'Raw Data'!$P:$P,"--")
+
SUMIFS('Raw Data'!$T:$T, 'Raw Data'!$AN:$AN,"&lt;=" &amp;DATE(LEFT($AV$3, 4), MONTH("1 " &amp; AE$6 &amp; " " &amp; LEFT($AV$3, 4)) + 1, 0 ), 'Raw Data'!$AN:$AN,"&gt;" &amp;DATE(LEFT($AV$3, 4), MONTH("1 " &amp; AE$6 &amp; " " &amp; LEFT($AV$3, 4)), 0 ), 'Raw Data'!$J:$J, $A176, 'Raw Data'!$P:$P,""&amp;'Raw Data'!$B$1,'Raw Data'!$D:$D,"&lt;&gt;*ithdr*",'Raw Data'!$D:$D,"&lt;&gt;*ancel*")</f>
        <v>0</v>
      </c>
      <c r="AF180" s="73"/>
      <c r="AG180" s="73"/>
      <c r="AH180" s="77"/>
      <c r="AI180" s="113">
        <f>SUMIFS('Raw Data'!$T:$T, 'Raw Data'!$AN:$AN,"&lt;=" &amp;DATE(LEFT($AV$3, 4), MONTH("1 " &amp; AI$6 &amp; " " &amp; LEFT($AV$3, 4)) + 1, 0 ), 'Raw Data'!$AN:$AN,"&gt;" &amp;DATE(LEFT($AV$3, 4), MONTH("1 " &amp; AI$6 &amp; " " &amp; LEFT($AV$3, 4)), 0 ), 'Raw Data'!$J:$J, $A176, 'Raw Data'!$O:$O,""&amp;'Raw Data'!$B$1,'Raw Data'!$D:$D,"&lt;&gt;*ithdr*",'Raw Data'!$D:$D,"&lt;&gt;*ancel*",'Raw Data'!$P:$P,"--")
+
SUMIFS('Raw Data'!$T:$T, 'Raw Data'!$AN:$AN,"&lt;=" &amp;DATE(LEFT($AV$3, 4), MONTH("1 " &amp; AI$6 &amp; " " &amp; LEFT($AV$3, 4)) + 1, 0 ), 'Raw Data'!$AN:$AN,"&gt;" &amp;DATE(LEFT($AV$3, 4), MONTH("1 " &amp; AI$6 &amp; " " &amp; LEFT($AV$3, 4)), 0 ), 'Raw Data'!$J:$J, $A176, 'Raw Data'!$P:$P,""&amp;'Raw Data'!$B$1,'Raw Data'!$D:$D,"&lt;&gt;*ithdr*",'Raw Data'!$D:$D,"&lt;&gt;*ancel*")</f>
        <v>0</v>
      </c>
      <c r="AJ180" s="73"/>
      <c r="AK180" s="73"/>
      <c r="AL180" s="77"/>
      <c r="AM180" s="113">
        <f>SUMIFS('Raw Data'!$T:$T, 'Raw Data'!$AN:$AN,"&lt;=" &amp;DATE(LEFT($AV$3, 4), MONTH("1 " &amp; AM$6 &amp; " " &amp; LEFT($AV$3, 4)) + 1, 0 ), 'Raw Data'!$AN:$AN,"&gt;" &amp;DATE(LEFT($AV$3, 4), MONTH("1 " &amp; AM$6 &amp; " " &amp; LEFT($AV$3, 4)), 0 ), 'Raw Data'!$J:$J, $A176, 'Raw Data'!$O:$O,""&amp;'Raw Data'!$B$1,'Raw Data'!$D:$D,"&lt;&gt;*ithdr*",'Raw Data'!$D:$D,"&lt;&gt;*ancel*",'Raw Data'!$P:$P,"--")
+
SUMIFS('Raw Data'!$T:$T, 'Raw Data'!$AN:$AN,"&lt;=" &amp;DATE(LEFT($AV$3, 4), MONTH("1 " &amp; AM$6 &amp; " " &amp; LEFT($AV$3, 4)) + 1, 0 ), 'Raw Data'!$AN:$AN,"&gt;" &amp;DATE(LEFT($AV$3, 4), MONTH("1 " &amp; AM$6 &amp; " " &amp; LEFT($AV$3, 4)), 0 ), 'Raw Data'!$J:$J, $A176, 'Raw Data'!$P:$P,""&amp;'Raw Data'!$B$1,'Raw Data'!$D:$D,"&lt;&gt;*ithdr*",'Raw Data'!$D:$D,"&lt;&gt;*ancel*")</f>
        <v>0</v>
      </c>
      <c r="AN180" s="73"/>
      <c r="AO180" s="73"/>
      <c r="AP180" s="77"/>
      <c r="AQ180" s="113">
        <f>SUMIFS('Raw Data'!$T:$T, 'Raw Data'!$AN:$AN,"&lt;=" &amp;DATE(LEFT($AV$3, 4), MONTH("1 " &amp; AQ$6 &amp; " " &amp; LEFT($AV$3, 4)) + 1, 0 ), 'Raw Data'!$AN:$AN,"&gt;" &amp;DATE(LEFT($AV$3, 4), MONTH("1 " &amp; AQ$6 &amp; " " &amp; LEFT($AV$3, 4)), 0 ), 'Raw Data'!$J:$J, $A176, 'Raw Data'!$O:$O,""&amp;'Raw Data'!$B$1,'Raw Data'!$D:$D,"&lt;&gt;*ithdr*",'Raw Data'!$D:$D,"&lt;&gt;*ancel*",'Raw Data'!$P:$P,"--")
+
SUMIFS('Raw Data'!$T:$T, 'Raw Data'!$AN:$AN,"&lt;=" &amp;DATE(LEFT($AV$3, 4), MONTH("1 " &amp; AQ$6 &amp; " " &amp; LEFT($AV$3, 4)) + 1, 0 ), 'Raw Data'!$AN:$AN,"&gt;" &amp;DATE(LEFT($AV$3, 4), MONTH("1 " &amp; AQ$6 &amp; " " &amp; LEFT($AV$3, 4)), 0 ), 'Raw Data'!$J:$J, $A176, 'Raw Data'!$P:$P,""&amp;'Raw Data'!$B$1,'Raw Data'!$D:$D,"&lt;&gt;*ithdr*",'Raw Data'!$D:$D,"&lt;&gt;*ancel*")</f>
        <v>0</v>
      </c>
      <c r="AR180" s="73"/>
      <c r="AS180" s="73"/>
      <c r="AT180" s="77"/>
      <c r="AU180" s="113">
        <f>SUMIFS('Raw Data'!$T:$T, 'Raw Data'!$AN:$AN,"&lt;=" &amp;DATE(MID($AV$3, 15, 4), MONTH("1 " &amp; AU$6 &amp; " " &amp; MID($AV$3, 15, 4)) + 1, 0 ), 'Raw Data'!$AN:$AN,"&gt;" &amp;DATE(MID($AV$3, 15, 4), MONTH("1 " &amp; AU$6 &amp; " " &amp; MID($AV$3, 15, 4)), 0 ), 'Raw Data'!$J:$J, $A176, 'Raw Data'!$O:$O,""&amp;'Raw Data'!$B$1,'Raw Data'!$D:$D,"&lt;&gt;*ithdr*",'Raw Data'!$D:$D,"&lt;&gt;*ancel*",'Raw Data'!$P:$P,"--")
+
SUMIFS('Raw Data'!$T:$T, 'Raw Data'!$AN:$AN,"&lt;=" &amp;DATE(MID($AV$3, 15, 4), MONTH("1 " &amp; AU$6 &amp; " " &amp; MID($AV$3, 15, 4)) + 1, 0 ), 'Raw Data'!$AN:$AN,"&gt;" &amp;DATE(MID($AV$3, 15, 4), MONTH("1 " &amp; AU$6 &amp; " " &amp; MID($AV$3, 15, 4)), 0 ), 'Raw Data'!$J:$J, $A176, 'Raw Data'!$P:$P,""&amp;'Raw Data'!$B$1,'Raw Data'!$D:$D,"&lt;&gt;*ithdr*",'Raw Data'!$D:$D,"&lt;&gt;*ancel*")</f>
        <v>0</v>
      </c>
      <c r="AV180" s="73"/>
      <c r="AW180" s="73"/>
      <c r="AX180" s="77"/>
      <c r="AY180" s="113">
        <f>SUMIFS('Raw Data'!$T:$T, 'Raw Data'!$AN:$AN,"&lt;=" &amp;DATE(MID($AV$3, 15, 4), MONTH("1 " &amp; AY$6 &amp; " " &amp; MID($AV$3, 15, 4)) + 1, 0 ), 'Raw Data'!$AN:$AN,"&gt;" &amp;DATE(MID($AV$3, 15, 4), MONTH("1 " &amp; AY$6 &amp; " " &amp; MID($AV$3, 15, 4)), 0 ), 'Raw Data'!$J:$J, $A176, 'Raw Data'!$O:$O,""&amp;'Raw Data'!$B$1,'Raw Data'!$D:$D,"&lt;&gt;*ithdr*",'Raw Data'!$D:$D,"&lt;&gt;*ancel*",'Raw Data'!$P:$P,"--")
+
SUMIFS('Raw Data'!$T:$T, 'Raw Data'!$AN:$AN,"&lt;=" &amp;DATE(MID($AV$3, 15, 4), MONTH("1 " &amp; AY$6 &amp; " " &amp; MID($AV$3, 15, 4)) + 1, 0 ), 'Raw Data'!$AN:$AN,"&gt;" &amp;DATE(MID($AV$3, 15, 4), MONTH("1 " &amp; AY$6 &amp; " " &amp; MID($AV$3, 15, 4)), 0 ), 'Raw Data'!$J:$J, $A176, 'Raw Data'!$P:$P,""&amp;'Raw Data'!$B$1,'Raw Data'!$D:$D,"&lt;&gt;*ithdr*",'Raw Data'!$D:$D,"&lt;&gt;*ancel*")</f>
        <v>0</v>
      </c>
      <c r="AZ180" s="73"/>
      <c r="BA180" s="73"/>
      <c r="BB180" s="77"/>
      <c r="BC180" s="113">
        <f>SUMIFS('Raw Data'!$T:$T, 'Raw Data'!$AN:$AN,"&lt;=" &amp;DATE(MID($AV$3, 15, 4), MONTH("1 " &amp; BC$6 &amp; " " &amp; MID($AV$3, 15, 4)) + 1, 0 ), 'Raw Data'!$AN:$AN,"&gt;" &amp;DATE(MID($AV$3, 15, 4), MONTH("1 " &amp; BC$6 &amp; " " &amp; MID($AV$3, 15, 4)), 0 ), 'Raw Data'!$J:$J, $A176, 'Raw Data'!$O:$O,""&amp;'Raw Data'!$B$1,'Raw Data'!$D:$D,"&lt;&gt;*ithdr*",'Raw Data'!$D:$D,"&lt;&gt;*ancel*",'Raw Data'!$P:$P,"--")
+
SUMIFS('Raw Data'!$T:$T, 'Raw Data'!$AN:$AN,"&lt;=" &amp;DATE(MID($AV$3, 15, 4), MONTH("1 " &amp; BC$6 &amp; " " &amp; MID($AV$3, 15, 4)) + 1, 0 ), 'Raw Data'!$AN:$AN,"&gt;" &amp;DATE(MID($AV$3, 15, 4), MONTH("1 " &amp; BC$6 &amp; " " &amp; MID($AV$3, 15, 4)), 0 ), 'Raw Data'!$J:$J, $A176, 'Raw Data'!$P:$P,""&amp;'Raw Data'!$B$1,'Raw Data'!$D:$D,"&lt;&gt;*ithdr*",'Raw Data'!$D:$D,"&lt;&gt;*ancel*")</f>
        <v>0</v>
      </c>
      <c r="BD180" s="73"/>
      <c r="BE180" s="73"/>
      <c r="BF180" s="77"/>
    </row>
    <row r="181" ht="12.75" customHeight="1">
      <c r="A181" s="114" t="s">
        <v>202</v>
      </c>
      <c r="B181" s="73"/>
      <c r="C181" s="73"/>
      <c r="D181" s="73"/>
      <c r="E181" s="73"/>
      <c r="F181" s="73"/>
      <c r="G181" s="73"/>
      <c r="H181" s="73"/>
      <c r="I181" s="73"/>
      <c r="J181" s="77"/>
      <c r="K181" s="113">
        <f>SUMIFS('Raw Data'!$T:$T, 'Raw Data'!$AN:$AN,"&lt;=" &amp;DATE(LEFT($AV$3, 4), MONTH("1 " &amp; K$6 &amp; " " &amp; LEFT($AV$3, 4)) + 1, 0 ), 'Raw Data'!$AN:$AN,"&gt;" &amp;DATE(LEFT($AV$3, 4), MONTH("1 " &amp; K$6 &amp; " " &amp; LEFT($AV$3, 4)), 0 ), 'Raw Data'!$J:$J, $A176, 'Raw Data'!$H:$H, "Ear*", 'Raw Data'!$O:$O,""&amp;'Raw Data'!$B$1,'Raw Data'!$D:$D,"&lt;&gt;*ithdr*",'Raw Data'!$D:$D,"&lt;&gt;*ancel*",'Raw Data'!$P:$P,"--")
+
SUMIFS('Raw Data'!$T:$T, 'Raw Data'!$AN:$AN,"&lt;=" &amp;DATE(LEFT($AV$3, 4), MONTH("1 " &amp; K$6 &amp; " " &amp; LEFT($AV$3, 4)) + 1, 0 ), 'Raw Data'!$AN:$AN,"&gt;" &amp;DATE(LEFT($AV$3, 4), MONTH("1 " &amp; K$6 &amp; " " &amp; LEFT($AV$3, 4)), 0 ), 'Raw Data'!$J:$J, $A176, 'Raw Data'!$H:$H, "Ear*", 'Raw Data'!$P:$P,""&amp;'Raw Data'!$B$1,'Raw Data'!$D:$D,"&lt;&gt;*ithdr*",'Raw Data'!$D:$D,"&lt;&gt;*ancel*")</f>
        <v>0</v>
      </c>
      <c r="L181" s="73"/>
      <c r="M181" s="73"/>
      <c r="N181" s="77"/>
      <c r="O181" s="113">
        <f>SUMIFS('Raw Data'!$T:$T, 'Raw Data'!$AN:$AN,"&lt;=" &amp;DATE(LEFT($AV$3, 4), MONTH("1 " &amp; O$6 &amp; " " &amp; LEFT($AV$3, 4)) + 1, 0 ), 'Raw Data'!$AN:$AN,"&gt;" &amp;DATE(LEFT($AV$3, 4), MONTH("1 " &amp; O$6 &amp; " " &amp; LEFT($AV$3, 4)), 0 ), 'Raw Data'!$J:$J, $A176, 'Raw Data'!$H:$H, "Ear*", 'Raw Data'!$O:$O,""&amp;'Raw Data'!$B$1,'Raw Data'!$D:$D,"&lt;&gt;*ithdr*",'Raw Data'!$D:$D,"&lt;&gt;*ancel*",'Raw Data'!$P:$P,"--")
+
SUMIFS('Raw Data'!$T:$T, 'Raw Data'!$AN:$AN,"&lt;=" &amp;DATE(LEFT($AV$3, 4), MONTH("1 " &amp; O$6 &amp; " " &amp; LEFT($AV$3, 4)) + 1, 0 ), 'Raw Data'!$AN:$AN,"&gt;" &amp;DATE(LEFT($AV$3, 4), MONTH("1 " &amp; O$6 &amp; " " &amp; LEFT($AV$3, 4)), 0 ), 'Raw Data'!$J:$J, $A176, 'Raw Data'!$H:$H, "Ear*", 'Raw Data'!$P:$P,""&amp;'Raw Data'!$B$1,'Raw Data'!$D:$D,"&lt;&gt;*ithdr*",'Raw Data'!$D:$D,"&lt;&gt;*ancel*")</f>
        <v>0</v>
      </c>
      <c r="P181" s="73"/>
      <c r="Q181" s="73"/>
      <c r="R181" s="77"/>
      <c r="S181" s="113">
        <f>SUMIFS('Raw Data'!$T:$T, 'Raw Data'!$AN:$AN,"&lt;=" &amp;DATE(LEFT($AV$3, 4), MONTH("1 " &amp; S$6 &amp; " " &amp; LEFT($AV$3, 4)) + 1, 0 ), 'Raw Data'!$AN:$AN,"&gt;" &amp;DATE(LEFT($AV$3, 4), MONTH("1 " &amp; S$6 &amp; " " &amp; LEFT($AV$3, 4)), 0 ), 'Raw Data'!$J:$J, $A176, 'Raw Data'!$H:$H, "Ear*", 'Raw Data'!$O:$O,""&amp;'Raw Data'!$B$1,'Raw Data'!$D:$D,"&lt;&gt;*ithdr*",'Raw Data'!$D:$D,"&lt;&gt;*ancel*",'Raw Data'!$P:$P,"--")
+
SUMIFS('Raw Data'!$T:$T, 'Raw Data'!$AN:$AN,"&lt;=" &amp;DATE(LEFT($AV$3, 4), MONTH("1 " &amp; S$6 &amp; " " &amp; LEFT($AV$3, 4)) + 1, 0 ), 'Raw Data'!$AN:$AN,"&gt;" &amp;DATE(LEFT($AV$3, 4), MONTH("1 " &amp; S$6 &amp; " " &amp; LEFT($AV$3, 4)), 0 ), 'Raw Data'!$J:$J, $A176, 'Raw Data'!$H:$H, "Ear*", 'Raw Data'!$P:$P,""&amp;'Raw Data'!$B$1,'Raw Data'!$D:$D,"&lt;&gt;*ithdr*",'Raw Data'!$D:$D,"&lt;&gt;*ancel*")</f>
        <v>0</v>
      </c>
      <c r="T181" s="73"/>
      <c r="U181" s="73"/>
      <c r="V181" s="77"/>
      <c r="W181" s="113">
        <f>SUMIFS('Raw Data'!$T:$T, 'Raw Data'!$AN:$AN,"&lt;=" &amp;DATE(LEFT($AV$3, 4), MONTH("1 " &amp; W$6 &amp; " " &amp; LEFT($AV$3, 4)) + 1, 0 ), 'Raw Data'!$AN:$AN,"&gt;" &amp;DATE(LEFT($AV$3, 4), MONTH("1 " &amp; W$6 &amp; " " &amp; LEFT($AV$3, 4)), 0 ), 'Raw Data'!$J:$J, $A176, 'Raw Data'!$H:$H, "Ear*", 'Raw Data'!$O:$O,""&amp;'Raw Data'!$B$1,'Raw Data'!$D:$D,"&lt;&gt;*ithdr*",'Raw Data'!$D:$D,"&lt;&gt;*ancel*",'Raw Data'!$P:$P,"--")
+
SUMIFS('Raw Data'!$T:$T, 'Raw Data'!$AN:$AN,"&lt;=" &amp;DATE(LEFT($AV$3, 4), MONTH("1 " &amp; W$6 &amp; " " &amp; LEFT($AV$3, 4)) + 1, 0 ), 'Raw Data'!$AN:$AN,"&gt;" &amp;DATE(LEFT($AV$3, 4), MONTH("1 " &amp; W$6 &amp; " " &amp; LEFT($AV$3, 4)), 0 ), 'Raw Data'!$J:$J, $A176, 'Raw Data'!$H:$H, "Ear*", 'Raw Data'!$P:$P,""&amp;'Raw Data'!$B$1,'Raw Data'!$D:$D,"&lt;&gt;*ithdr*",'Raw Data'!$D:$D,"&lt;&gt;*ancel*")</f>
        <v>0</v>
      </c>
      <c r="X181" s="73"/>
      <c r="Y181" s="73"/>
      <c r="Z181" s="77"/>
      <c r="AA181" s="113">
        <f>SUMIFS('Raw Data'!$T:$T, 'Raw Data'!$AN:$AN,"&lt;=" &amp;DATE(LEFT($AV$3, 4), MONTH("1 " &amp; AA$6 &amp; " " &amp; LEFT($AV$3, 4)) + 1, 0 ), 'Raw Data'!$AN:$AN,"&gt;" &amp;DATE(LEFT($AV$3, 4), MONTH("1 " &amp; AA$6 &amp; " " &amp; LEFT($AV$3, 4)), 0 ), 'Raw Data'!$J:$J, $A176, 'Raw Data'!$H:$H, "Ear*", 'Raw Data'!$O:$O,""&amp;'Raw Data'!$B$1,'Raw Data'!$D:$D,"&lt;&gt;*ithdr*",'Raw Data'!$D:$D,"&lt;&gt;*ancel*",'Raw Data'!$P:$P,"--")
+
SUMIFS('Raw Data'!$T:$T, 'Raw Data'!$AN:$AN,"&lt;=" &amp;DATE(LEFT($AV$3, 4), MONTH("1 " &amp; AA$6 &amp; " " &amp; LEFT($AV$3, 4)) + 1, 0 ), 'Raw Data'!$AN:$AN,"&gt;" &amp;DATE(LEFT($AV$3, 4), MONTH("1 " &amp; AA$6 &amp; " " &amp; LEFT($AV$3, 4)), 0 ), 'Raw Data'!$J:$J, $A176, 'Raw Data'!$H:$H, "Ear*", 'Raw Data'!$P:$P,""&amp;'Raw Data'!$B$1,'Raw Data'!$D:$D,"&lt;&gt;*ithdr*",'Raw Data'!$D:$D,"&lt;&gt;*ancel*")</f>
        <v>0</v>
      </c>
      <c r="AB181" s="73"/>
      <c r="AC181" s="73"/>
      <c r="AD181" s="77"/>
      <c r="AE181" s="113">
        <f>SUMIFS('Raw Data'!$T:$T, 'Raw Data'!$AN:$AN,"&lt;=" &amp;DATE(LEFT($AV$3, 4), MONTH("1 " &amp; AE$6 &amp; " " &amp; LEFT($AV$3, 4)) + 1, 0 ), 'Raw Data'!$AN:$AN,"&gt;" &amp;DATE(LEFT($AV$3, 4), MONTH("1 " &amp; AE$6 &amp; " " &amp; LEFT($AV$3, 4)), 0 ), 'Raw Data'!$J:$J, $A176, 'Raw Data'!$H:$H, "Ear*", 'Raw Data'!$O:$O,""&amp;'Raw Data'!$B$1,'Raw Data'!$D:$D,"&lt;&gt;*ithdr*",'Raw Data'!$D:$D,"&lt;&gt;*ancel*",'Raw Data'!$P:$P,"--")
+
SUMIFS('Raw Data'!$T:$T, 'Raw Data'!$AN:$AN,"&lt;=" &amp;DATE(LEFT($AV$3, 4), MONTH("1 " &amp; AE$6 &amp; " " &amp; LEFT($AV$3, 4)) + 1, 0 ), 'Raw Data'!$AN:$AN,"&gt;" &amp;DATE(LEFT($AV$3, 4), MONTH("1 " &amp; AE$6 &amp; " " &amp; LEFT($AV$3, 4)), 0 ), 'Raw Data'!$J:$J, $A176, 'Raw Data'!$H:$H, "Ear*", 'Raw Data'!$P:$P,""&amp;'Raw Data'!$B$1,'Raw Data'!$D:$D,"&lt;&gt;*ithdr*",'Raw Data'!$D:$D,"&lt;&gt;*ancel*")</f>
        <v>0</v>
      </c>
      <c r="AF181" s="73"/>
      <c r="AG181" s="73"/>
      <c r="AH181" s="77"/>
      <c r="AI181" s="113">
        <f>SUMIFS('Raw Data'!$T:$T, 'Raw Data'!$AN:$AN,"&lt;=" &amp;DATE(LEFT($AV$3, 4), MONTH("1 " &amp; AI$6 &amp; " " &amp; LEFT($AV$3, 4)) + 1, 0 ), 'Raw Data'!$AN:$AN,"&gt;" &amp;DATE(LEFT($AV$3, 4), MONTH("1 " &amp; AI$6 &amp; " " &amp; LEFT($AV$3, 4)), 0 ), 'Raw Data'!$J:$J, $A176, 'Raw Data'!$H:$H, "Ear*", 'Raw Data'!$O:$O,""&amp;'Raw Data'!$B$1,'Raw Data'!$D:$D,"&lt;&gt;*ithdr*",'Raw Data'!$D:$D,"&lt;&gt;*ancel*",'Raw Data'!$P:$P,"--")
+
SUMIFS('Raw Data'!$T:$T, 'Raw Data'!$AN:$AN,"&lt;=" &amp;DATE(LEFT($AV$3, 4), MONTH("1 " &amp; AI$6 &amp; " " &amp; LEFT($AV$3, 4)) + 1, 0 ), 'Raw Data'!$AN:$AN,"&gt;" &amp;DATE(LEFT($AV$3, 4), MONTH("1 " &amp; AI$6 &amp; " " &amp; LEFT($AV$3, 4)), 0 ), 'Raw Data'!$J:$J, $A176, 'Raw Data'!$H:$H, "Ear*", 'Raw Data'!$P:$P,""&amp;'Raw Data'!$B$1,'Raw Data'!$D:$D,"&lt;&gt;*ithdr*",'Raw Data'!$D:$D,"&lt;&gt;*ancel*")</f>
        <v>0</v>
      </c>
      <c r="AJ181" s="73"/>
      <c r="AK181" s="73"/>
      <c r="AL181" s="77"/>
      <c r="AM181" s="113">
        <f>SUMIFS('Raw Data'!$T:$T, 'Raw Data'!$AN:$AN,"&lt;=" &amp;DATE(LEFT($AV$3, 4), MONTH("1 " &amp; AM$6 &amp; " " &amp; LEFT($AV$3, 4)) + 1, 0 ), 'Raw Data'!$AN:$AN,"&gt;" &amp;DATE(LEFT($AV$3, 4), MONTH("1 " &amp; AM$6 &amp; " " &amp; LEFT($AV$3, 4)), 0 ), 'Raw Data'!$J:$J, $A176, 'Raw Data'!$H:$H, "Ear*", 'Raw Data'!$O:$O,""&amp;'Raw Data'!$B$1,'Raw Data'!$D:$D,"&lt;&gt;*ithdr*",'Raw Data'!$D:$D,"&lt;&gt;*ancel*",'Raw Data'!$P:$P,"--")
+
SUMIFS('Raw Data'!$T:$T, 'Raw Data'!$AN:$AN,"&lt;=" &amp;DATE(LEFT($AV$3, 4), MONTH("1 " &amp; AM$6 &amp; " " &amp; LEFT($AV$3, 4)) + 1, 0 ), 'Raw Data'!$AN:$AN,"&gt;" &amp;DATE(LEFT($AV$3, 4), MONTH("1 " &amp; AM$6 &amp; " " &amp; LEFT($AV$3, 4)), 0 ), 'Raw Data'!$J:$J, $A176, 'Raw Data'!$H:$H, "Ear*", 'Raw Data'!$P:$P,""&amp;'Raw Data'!$B$1,'Raw Data'!$D:$D,"&lt;&gt;*ithdr*",'Raw Data'!$D:$D,"&lt;&gt;*ancel*")</f>
        <v>0</v>
      </c>
      <c r="AN181" s="73"/>
      <c r="AO181" s="73"/>
      <c r="AP181" s="77"/>
      <c r="AQ181" s="113">
        <f>SUMIFS('Raw Data'!$T:$T, 'Raw Data'!$AN:$AN,"&lt;=" &amp;DATE(LEFT($AV$3, 4), MONTH("1 " &amp; AQ$6 &amp; " " &amp; LEFT($AV$3, 4)) + 1, 0 ), 'Raw Data'!$AN:$AN,"&gt;" &amp;DATE(LEFT($AV$3, 4), MONTH("1 " &amp; AQ$6 &amp; " " &amp; LEFT($AV$3, 4)), 0 ), 'Raw Data'!$J:$J, $A176, 'Raw Data'!$H:$H, "Ear*", 'Raw Data'!$O:$O,""&amp;'Raw Data'!$B$1,'Raw Data'!$D:$D,"&lt;&gt;*ithdr*",'Raw Data'!$D:$D,"&lt;&gt;*ancel*",'Raw Data'!$P:$P,"--")
+
SUMIFS('Raw Data'!$T:$T, 'Raw Data'!$AN:$AN,"&lt;=" &amp;DATE(LEFT($AV$3, 4), MONTH("1 " &amp; AQ$6 &amp; " " &amp; LEFT($AV$3, 4)) + 1, 0 ), 'Raw Data'!$AN:$AN,"&gt;" &amp;DATE(LEFT($AV$3, 4), MONTH("1 " &amp; AQ$6 &amp; " " &amp; LEFT($AV$3, 4)), 0 ), 'Raw Data'!$J:$J, $A176, 'Raw Data'!$H:$H, "Ear*", 'Raw Data'!$P:$P,""&amp;'Raw Data'!$B$1,'Raw Data'!$D:$D,"&lt;&gt;*ithdr*",'Raw Data'!$D:$D,"&lt;&gt;*ancel*")</f>
        <v>0</v>
      </c>
      <c r="AR181" s="73"/>
      <c r="AS181" s="73"/>
      <c r="AT181" s="77"/>
      <c r="AU181" s="113">
        <f>SUMIFS('Raw Data'!$T:$T, 'Raw Data'!$AN:$AN,"&lt;=" &amp;DATE(MID($AV$3, 15, 4), MONTH("1 " &amp; AU$6 &amp; " " &amp; MID($AV$3, 15, 4)) + 1, 0 ), 'Raw Data'!$AN:$AN,"&gt;" &amp;DATE(MID($AV$3, 15, 4), MONTH("1 " &amp; AU$6 &amp; " " &amp; MID($AV$3, 15, 4)), 0 ), 'Raw Data'!$J:$J, $A176, 'Raw Data'!$H:$H, "Ear*", 'Raw Data'!$O:$O,""&amp;'Raw Data'!$B$1,'Raw Data'!$D:$D,"&lt;&gt;*ithdr*",'Raw Data'!$D:$D,"&lt;&gt;*ancel*",'Raw Data'!$P:$P,"--")
+
SUMIFS('Raw Data'!$T:$T, 'Raw Data'!$AN:$AN,"&lt;=" &amp;DATE(MID($AV$3, 15, 4), MONTH("1 " &amp; AU$6 &amp; " " &amp; MID($AV$3, 15, 4)) + 1, 0 ), 'Raw Data'!$AN:$AN,"&gt;" &amp;DATE(MID($AV$3, 15, 4), MONTH("1 " &amp; AU$6 &amp; " " &amp; MID($AV$3, 15, 4)), 0 ), 'Raw Data'!$J:$J, $A176, 'Raw Data'!$H:$H, "Ear*", 'Raw Data'!$P:$P,""&amp;'Raw Data'!$B$1,'Raw Data'!$D:$D,"&lt;&gt;*ithdr*",'Raw Data'!$D:$D,"&lt;&gt;*ancel*")</f>
        <v>0</v>
      </c>
      <c r="AV181" s="73"/>
      <c r="AW181" s="73"/>
      <c r="AX181" s="77"/>
      <c r="AY181" s="113">
        <f>SUMIFS('Raw Data'!$T:$T, 'Raw Data'!$AN:$AN,"&lt;=" &amp;DATE(MID($AV$3, 15, 4), MONTH("1 " &amp; AY$6 &amp; " " &amp; MID($AV$3, 15, 4)) + 1, 0 ), 'Raw Data'!$AN:$AN,"&gt;" &amp;DATE(MID($AV$3, 15, 4), MONTH("1 " &amp; AY$6 &amp; " " &amp; MID($AV$3, 15, 4)), 0 ), 'Raw Data'!$J:$J, $A176, 'Raw Data'!$H:$H, "Ear*", 'Raw Data'!$O:$O,""&amp;'Raw Data'!$B$1,'Raw Data'!$D:$D,"&lt;&gt;*ithdr*",'Raw Data'!$D:$D,"&lt;&gt;*ancel*",'Raw Data'!$P:$P,"--")
+
SUMIFS('Raw Data'!$T:$T, 'Raw Data'!$AN:$AN,"&lt;=" &amp;DATE(MID($AV$3, 15, 4), MONTH("1 " &amp; AY$6 &amp; " " &amp; MID($AV$3, 15, 4)) + 1, 0 ), 'Raw Data'!$AN:$AN,"&gt;" &amp;DATE(MID($AV$3, 15, 4), MONTH("1 " &amp; AY$6 &amp; " " &amp; MID($AV$3, 15, 4)), 0 ), 'Raw Data'!$J:$J, $A176, 'Raw Data'!$H:$H, "Ear*", 'Raw Data'!$P:$P,""&amp;'Raw Data'!$B$1,'Raw Data'!$D:$D,"&lt;&gt;*ithdr*",'Raw Data'!$D:$D,"&lt;&gt;*ancel*")</f>
        <v>0</v>
      </c>
      <c r="AZ181" s="73"/>
      <c r="BA181" s="73"/>
      <c r="BB181" s="77"/>
      <c r="BC181" s="113">
        <f>SUMIFS('Raw Data'!$T:$T, 'Raw Data'!$AN:$AN,"&lt;=" &amp;DATE(MID($AV$3, 15, 4), MONTH("1 " &amp; BC$6 &amp; " " &amp; MID($AV$3, 15, 4)) + 1, 0 ), 'Raw Data'!$AN:$AN,"&gt;" &amp;DATE(MID($AV$3, 15, 4), MONTH("1 " &amp; BC$6 &amp; " " &amp; MID($AV$3, 15, 4)), 0 ), 'Raw Data'!$J:$J, $A176, 'Raw Data'!$H:$H, "Ear*", 'Raw Data'!$O:$O,""&amp;'Raw Data'!$B$1,'Raw Data'!$D:$D,"&lt;&gt;*ithdr*",'Raw Data'!$D:$D,"&lt;&gt;*ancel*",'Raw Data'!$P:$P,"--")
+
SUMIFS('Raw Data'!$T:$T, 'Raw Data'!$AN:$AN,"&lt;=" &amp;DATE(MID($AV$3, 15, 4), MONTH("1 " &amp; BC$6 &amp; " " &amp; MID($AV$3, 15, 4)) + 1, 0 ), 'Raw Data'!$AN:$AN,"&gt;" &amp;DATE(MID($AV$3, 15, 4), MONTH("1 " &amp; BC$6 &amp; " " &amp; MID($AV$3, 15, 4)), 0 ), 'Raw Data'!$J:$J, $A176, 'Raw Data'!$H:$H, "Ear*", 'Raw Data'!$P:$P,""&amp;'Raw Data'!$B$1,'Raw Data'!$D:$D,"&lt;&gt;*ithdr*",'Raw Data'!$D:$D,"&lt;&gt;*ancel*")</f>
        <v>0</v>
      </c>
      <c r="BD181" s="73"/>
      <c r="BE181" s="73"/>
      <c r="BF181" s="77"/>
    </row>
    <row r="182" ht="12.75" customHeight="1">
      <c r="A182" s="114" t="s">
        <v>203</v>
      </c>
      <c r="B182" s="73"/>
      <c r="C182" s="73"/>
      <c r="D182" s="73"/>
      <c r="E182" s="73"/>
      <c r="F182" s="73"/>
      <c r="G182" s="73"/>
      <c r="H182" s="73"/>
      <c r="I182" s="73"/>
      <c r="J182" s="77"/>
      <c r="K182" s="113">
        <f>SUMIFS('Raw Data'!$T:$T, 'Raw Data'!$AN:$AN,"&lt;=" &amp;DATE(LEFT($AV$3, 4), MONTH("1 " &amp; K$6 &amp; " " &amp; LEFT($AV$3, 4)) + 1, 0 ), 'Raw Data'!$AN:$AN,"&gt;" &amp;DATE(LEFT($AV$3, 4), MONTH("1 " &amp; K$6 &amp; " " &amp; LEFT($AV$3, 4)), 0 ), 'Raw Data'!$J:$J, $A176, 'Raw Data'!$H:$H, "Non*", 'Raw Data'!$O:$O,""&amp;'Raw Data'!$B$1,'Raw Data'!$D:$D,"&lt;&gt;*ithdr*",'Raw Data'!$D:$D,"&lt;&gt;*ancel*",'Raw Data'!$P:$P,"--")
+
SUMIFS('Raw Data'!$T:$T, 'Raw Data'!$AN:$AN,"&lt;=" &amp;DATE(LEFT($AV$3, 4), MONTH("1 " &amp; K$6 &amp; " " &amp; LEFT($AV$3, 4)) + 1, 0 ), 'Raw Data'!$AN:$AN,"&gt;" &amp;DATE(LEFT($AV$3, 4), MONTH("1 " &amp; K$6 &amp; " " &amp; LEFT($AV$3, 4)), 0 ), 'Raw Data'!$J:$J, $A176, 'Raw Data'!$H:$H, "Non*", 'Raw Data'!$P:$P,""&amp;'Raw Data'!$B$1,'Raw Data'!$D:$D,"&lt;&gt;*ithdr*",'Raw Data'!$D:$D,"&lt;&gt;*ancel*")</f>
        <v>0</v>
      </c>
      <c r="L182" s="73"/>
      <c r="M182" s="73"/>
      <c r="N182" s="77"/>
      <c r="O182" s="113">
        <f>SUMIFS('Raw Data'!$T:$T, 'Raw Data'!$AN:$AN,"&lt;=" &amp;DATE(LEFT($AV$3, 4), MONTH("1 " &amp; O$6 &amp; " " &amp; LEFT($AV$3, 4)) + 1, 0 ), 'Raw Data'!$AN:$AN,"&gt;" &amp;DATE(LEFT($AV$3, 4), MONTH("1 " &amp; O$6 &amp; " " &amp; LEFT($AV$3, 4)), 0 ), 'Raw Data'!$J:$J, $A176, 'Raw Data'!$H:$H, "Non*", 'Raw Data'!$O:$O,""&amp;'Raw Data'!$B$1,'Raw Data'!$D:$D,"&lt;&gt;*ithdr*",'Raw Data'!$D:$D,"&lt;&gt;*ancel*",'Raw Data'!$P:$P,"--")
+
SUMIFS('Raw Data'!$T:$T, 'Raw Data'!$AN:$AN,"&lt;=" &amp;DATE(LEFT($AV$3, 4), MONTH("1 " &amp; O$6 &amp; " " &amp; LEFT($AV$3, 4)) + 1, 0 ), 'Raw Data'!$AN:$AN,"&gt;" &amp;DATE(LEFT($AV$3, 4), MONTH("1 " &amp; O$6 &amp; " " &amp; LEFT($AV$3, 4)), 0 ), 'Raw Data'!$J:$J, $A176, 'Raw Data'!$H:$H, "Non*", 'Raw Data'!$P:$P,""&amp;'Raw Data'!$B$1,'Raw Data'!$D:$D,"&lt;&gt;*ithdr*",'Raw Data'!$D:$D,"&lt;&gt;*ancel*")</f>
        <v>0</v>
      </c>
      <c r="P182" s="73"/>
      <c r="Q182" s="73"/>
      <c r="R182" s="77"/>
      <c r="S182" s="113">
        <f>SUMIFS('Raw Data'!$T:$T, 'Raw Data'!$AN:$AN,"&lt;=" &amp;DATE(LEFT($AV$3, 4), MONTH("1 " &amp; S$6 &amp; " " &amp; LEFT($AV$3, 4)) + 1, 0 ), 'Raw Data'!$AN:$AN,"&gt;" &amp;DATE(LEFT($AV$3, 4), MONTH("1 " &amp; S$6 &amp; " " &amp; LEFT($AV$3, 4)), 0 ), 'Raw Data'!$J:$J, $A176, 'Raw Data'!$H:$H, "Non*", 'Raw Data'!$O:$O,""&amp;'Raw Data'!$B$1,'Raw Data'!$D:$D,"&lt;&gt;*ithdr*",'Raw Data'!$D:$D,"&lt;&gt;*ancel*",'Raw Data'!$P:$P,"--")
+
SUMIFS('Raw Data'!$T:$T, 'Raw Data'!$AN:$AN,"&lt;=" &amp;DATE(LEFT($AV$3, 4), MONTH("1 " &amp; S$6 &amp; " " &amp; LEFT($AV$3, 4)) + 1, 0 ), 'Raw Data'!$AN:$AN,"&gt;" &amp;DATE(LEFT($AV$3, 4), MONTH("1 " &amp; S$6 &amp; " " &amp; LEFT($AV$3, 4)), 0 ), 'Raw Data'!$J:$J, $A176, 'Raw Data'!$H:$H, "Non*", 'Raw Data'!$P:$P,""&amp;'Raw Data'!$B$1,'Raw Data'!$D:$D,"&lt;&gt;*ithdr*",'Raw Data'!$D:$D,"&lt;&gt;*ancel*")</f>
        <v>0</v>
      </c>
      <c r="T182" s="73"/>
      <c r="U182" s="73"/>
      <c r="V182" s="77"/>
      <c r="W182" s="113">
        <f>SUMIFS('Raw Data'!$T:$T, 'Raw Data'!$AN:$AN,"&lt;=" &amp;DATE(LEFT($AV$3, 4), MONTH("1 " &amp; W$6 &amp; " " &amp; LEFT($AV$3, 4)) + 1, 0 ), 'Raw Data'!$AN:$AN,"&gt;" &amp;DATE(LEFT($AV$3, 4), MONTH("1 " &amp; W$6 &amp; " " &amp; LEFT($AV$3, 4)), 0 ), 'Raw Data'!$J:$J, $A176, 'Raw Data'!$H:$H, "Non*", 'Raw Data'!$O:$O,""&amp;'Raw Data'!$B$1,'Raw Data'!$D:$D,"&lt;&gt;*ithdr*",'Raw Data'!$D:$D,"&lt;&gt;*ancel*",'Raw Data'!$P:$P,"--")
+
SUMIFS('Raw Data'!$T:$T, 'Raw Data'!$AN:$AN,"&lt;=" &amp;DATE(LEFT($AV$3, 4), MONTH("1 " &amp; W$6 &amp; " " &amp; LEFT($AV$3, 4)) + 1, 0 ), 'Raw Data'!$AN:$AN,"&gt;" &amp;DATE(LEFT($AV$3, 4), MONTH("1 " &amp; W$6 &amp; " " &amp; LEFT($AV$3, 4)), 0 ), 'Raw Data'!$J:$J, $A176, 'Raw Data'!$H:$H, "Non*", 'Raw Data'!$P:$P,""&amp;'Raw Data'!$B$1,'Raw Data'!$D:$D,"&lt;&gt;*ithdr*",'Raw Data'!$D:$D,"&lt;&gt;*ancel*")</f>
        <v>0</v>
      </c>
      <c r="X182" s="73"/>
      <c r="Y182" s="73"/>
      <c r="Z182" s="77"/>
      <c r="AA182" s="113">
        <f>SUMIFS('Raw Data'!$T:$T, 'Raw Data'!$AN:$AN,"&lt;=" &amp;DATE(LEFT($AV$3, 4), MONTH("1 " &amp; AA$6 &amp; " " &amp; LEFT($AV$3, 4)) + 1, 0 ), 'Raw Data'!$AN:$AN,"&gt;" &amp;DATE(LEFT($AV$3, 4), MONTH("1 " &amp; AA$6 &amp; " " &amp; LEFT($AV$3, 4)), 0 ), 'Raw Data'!$J:$J, $A176, 'Raw Data'!$H:$H, "Non*", 'Raw Data'!$O:$O,""&amp;'Raw Data'!$B$1,'Raw Data'!$D:$D,"&lt;&gt;*ithdr*",'Raw Data'!$D:$D,"&lt;&gt;*ancel*",'Raw Data'!$P:$P,"--")
+
SUMIFS('Raw Data'!$T:$T, 'Raw Data'!$AN:$AN,"&lt;=" &amp;DATE(LEFT($AV$3, 4), MONTH("1 " &amp; AA$6 &amp; " " &amp; LEFT($AV$3, 4)) + 1, 0 ), 'Raw Data'!$AN:$AN,"&gt;" &amp;DATE(LEFT($AV$3, 4), MONTH("1 " &amp; AA$6 &amp; " " &amp; LEFT($AV$3, 4)), 0 ), 'Raw Data'!$J:$J, $A176, 'Raw Data'!$H:$H, "Non*", 'Raw Data'!$P:$P,""&amp;'Raw Data'!$B$1,'Raw Data'!$D:$D,"&lt;&gt;*ithdr*",'Raw Data'!$D:$D,"&lt;&gt;*ancel*")</f>
        <v>0</v>
      </c>
      <c r="AB182" s="73"/>
      <c r="AC182" s="73"/>
      <c r="AD182" s="77"/>
      <c r="AE182" s="113">
        <f>SUMIFS('Raw Data'!$T:$T, 'Raw Data'!$AN:$AN,"&lt;=" &amp;DATE(LEFT($AV$3, 4), MONTH("1 " &amp; AE$6 &amp; " " &amp; LEFT($AV$3, 4)) + 1, 0 ), 'Raw Data'!$AN:$AN,"&gt;" &amp;DATE(LEFT($AV$3, 4), MONTH("1 " &amp; AE$6 &amp; " " &amp; LEFT($AV$3, 4)), 0 ), 'Raw Data'!$J:$J, $A176, 'Raw Data'!$H:$H, "Non*", 'Raw Data'!$O:$O,""&amp;'Raw Data'!$B$1,'Raw Data'!$D:$D,"&lt;&gt;*ithdr*",'Raw Data'!$D:$D,"&lt;&gt;*ancel*",'Raw Data'!$P:$P,"--")
+
SUMIFS('Raw Data'!$T:$T, 'Raw Data'!$AN:$AN,"&lt;=" &amp;DATE(LEFT($AV$3, 4), MONTH("1 " &amp; AE$6 &amp; " " &amp; LEFT($AV$3, 4)) + 1, 0 ), 'Raw Data'!$AN:$AN,"&gt;" &amp;DATE(LEFT($AV$3, 4), MONTH("1 " &amp; AE$6 &amp; " " &amp; LEFT($AV$3, 4)), 0 ), 'Raw Data'!$J:$J, $A176, 'Raw Data'!$H:$H, "Non*", 'Raw Data'!$P:$P,""&amp;'Raw Data'!$B$1,'Raw Data'!$D:$D,"&lt;&gt;*ithdr*",'Raw Data'!$D:$D,"&lt;&gt;*ancel*")</f>
        <v>0</v>
      </c>
      <c r="AF182" s="73"/>
      <c r="AG182" s="73"/>
      <c r="AH182" s="77"/>
      <c r="AI182" s="113">
        <f>SUMIFS('Raw Data'!$T:$T, 'Raw Data'!$AN:$AN,"&lt;=" &amp;DATE(LEFT($AV$3, 4), MONTH("1 " &amp; AI$6 &amp; " " &amp; LEFT($AV$3, 4)) + 1, 0 ), 'Raw Data'!$AN:$AN,"&gt;" &amp;DATE(LEFT($AV$3, 4), MONTH("1 " &amp; AI$6 &amp; " " &amp; LEFT($AV$3, 4)), 0 ), 'Raw Data'!$J:$J, $A176, 'Raw Data'!$H:$H, "Non*", 'Raw Data'!$O:$O,""&amp;'Raw Data'!$B$1,'Raw Data'!$D:$D,"&lt;&gt;*ithdr*",'Raw Data'!$D:$D,"&lt;&gt;*ancel*",'Raw Data'!$P:$P,"--")
+
SUMIFS('Raw Data'!$T:$T, 'Raw Data'!$AN:$AN,"&lt;=" &amp;DATE(LEFT($AV$3, 4), MONTH("1 " &amp; AI$6 &amp; " " &amp; LEFT($AV$3, 4)) + 1, 0 ), 'Raw Data'!$AN:$AN,"&gt;" &amp;DATE(LEFT($AV$3, 4), MONTH("1 " &amp; AI$6 &amp; " " &amp; LEFT($AV$3, 4)), 0 ), 'Raw Data'!$J:$J, $A176, 'Raw Data'!$H:$H, "Non*", 'Raw Data'!$P:$P,""&amp;'Raw Data'!$B$1,'Raw Data'!$D:$D,"&lt;&gt;*ithdr*",'Raw Data'!$D:$D,"&lt;&gt;*ancel*")</f>
        <v>0</v>
      </c>
      <c r="AJ182" s="73"/>
      <c r="AK182" s="73"/>
      <c r="AL182" s="77"/>
      <c r="AM182" s="113">
        <f>SUMIFS('Raw Data'!$T:$T, 'Raw Data'!$AN:$AN,"&lt;=" &amp;DATE(LEFT($AV$3, 4), MONTH("1 " &amp; AM$6 &amp; " " &amp; LEFT($AV$3, 4)) + 1, 0 ), 'Raw Data'!$AN:$AN,"&gt;" &amp;DATE(LEFT($AV$3, 4), MONTH("1 " &amp; AM$6 &amp; " " &amp; LEFT($AV$3, 4)), 0 ), 'Raw Data'!$J:$J, $A176, 'Raw Data'!$H:$H, "Non*", 'Raw Data'!$O:$O,""&amp;'Raw Data'!$B$1,'Raw Data'!$D:$D,"&lt;&gt;*ithdr*",'Raw Data'!$D:$D,"&lt;&gt;*ancel*",'Raw Data'!$P:$P,"--")
+
SUMIFS('Raw Data'!$T:$T, 'Raw Data'!$AN:$AN,"&lt;=" &amp;DATE(LEFT($AV$3, 4), MONTH("1 " &amp; AM$6 &amp; " " &amp; LEFT($AV$3, 4)) + 1, 0 ), 'Raw Data'!$AN:$AN,"&gt;" &amp;DATE(LEFT($AV$3, 4), MONTH("1 " &amp; AM$6 &amp; " " &amp; LEFT($AV$3, 4)), 0 ), 'Raw Data'!$J:$J, $A176, 'Raw Data'!$H:$H, "Non*", 'Raw Data'!$P:$P,""&amp;'Raw Data'!$B$1,'Raw Data'!$D:$D,"&lt;&gt;*ithdr*",'Raw Data'!$D:$D,"&lt;&gt;*ancel*")</f>
        <v>0</v>
      </c>
      <c r="AN182" s="73"/>
      <c r="AO182" s="73"/>
      <c r="AP182" s="77"/>
      <c r="AQ182" s="113">
        <f>SUMIFS('Raw Data'!$T:$T, 'Raw Data'!$AN:$AN,"&lt;=" &amp;DATE(LEFT($AV$3, 4), MONTH("1 " &amp; AQ$6 &amp; " " &amp; LEFT($AV$3, 4)) + 1, 0 ), 'Raw Data'!$AN:$AN,"&gt;" &amp;DATE(LEFT($AV$3, 4), MONTH("1 " &amp; AQ$6 &amp; " " &amp; LEFT($AV$3, 4)), 0 ), 'Raw Data'!$J:$J, $A176, 'Raw Data'!$H:$H, "Non*", 'Raw Data'!$O:$O,""&amp;'Raw Data'!$B$1,'Raw Data'!$D:$D,"&lt;&gt;*ithdr*",'Raw Data'!$D:$D,"&lt;&gt;*ancel*",'Raw Data'!$P:$P,"--")
+
SUMIFS('Raw Data'!$T:$T, 'Raw Data'!$AN:$AN,"&lt;=" &amp;DATE(LEFT($AV$3, 4), MONTH("1 " &amp; AQ$6 &amp; " " &amp; LEFT($AV$3, 4)) + 1, 0 ), 'Raw Data'!$AN:$AN,"&gt;" &amp;DATE(LEFT($AV$3, 4), MONTH("1 " &amp; AQ$6 &amp; " " &amp; LEFT($AV$3, 4)), 0 ), 'Raw Data'!$J:$J, $A176, 'Raw Data'!$H:$H, "Non*", 'Raw Data'!$P:$P,""&amp;'Raw Data'!$B$1,'Raw Data'!$D:$D,"&lt;&gt;*ithdr*",'Raw Data'!$D:$D,"&lt;&gt;*ancel*")</f>
        <v>0</v>
      </c>
      <c r="AR182" s="73"/>
      <c r="AS182" s="73"/>
      <c r="AT182" s="77"/>
      <c r="AU182" s="113">
        <f>SUMIFS('Raw Data'!$T:$T, 'Raw Data'!$AN:$AN,"&lt;=" &amp;DATE(MID($AV$3, 15, 4), MONTH("1 " &amp; AU$6 &amp; " " &amp; MID($AV$3, 15, 4)) + 1, 0 ), 'Raw Data'!$AN:$AN,"&gt;" &amp;DATE(MID($AV$3, 15, 4), MONTH("1 " &amp; AU$6 &amp; " " &amp; MID($AV$3, 15, 4)), 0 ), 'Raw Data'!$J:$J, $A176, 'Raw Data'!$H:$H, "Non*", 'Raw Data'!$O:$O,""&amp;'Raw Data'!$B$1,'Raw Data'!$D:$D,"&lt;&gt;*ithdr*",'Raw Data'!$D:$D,"&lt;&gt;*ancel*",'Raw Data'!$P:$P,"--")
+
SUMIFS('Raw Data'!$T:$T, 'Raw Data'!$AN:$AN,"&lt;=" &amp;DATE(MID($AV$3, 15, 4), MONTH("1 " &amp; AU$6 &amp; " " &amp; MID($AV$3, 15, 4)) + 1, 0 ), 'Raw Data'!$AN:$AN,"&gt;" &amp;DATE(MID($AV$3, 15, 4), MONTH("1 " &amp; AU$6 &amp; " " &amp; MID($AV$3, 15, 4)), 0 ), 'Raw Data'!$J:$J, $A176, 'Raw Data'!$H:$H, "Non*", 'Raw Data'!$P:$P,""&amp;'Raw Data'!$B$1,'Raw Data'!$D:$D,"&lt;&gt;*ithdr*",'Raw Data'!$D:$D,"&lt;&gt;*ancel*")</f>
        <v>0</v>
      </c>
      <c r="AV182" s="73"/>
      <c r="AW182" s="73"/>
      <c r="AX182" s="77"/>
      <c r="AY182" s="113">
        <f>SUMIFS('Raw Data'!$T:$T, 'Raw Data'!$AN:$AN,"&lt;=" &amp;DATE(MID($AV$3, 15, 4), MONTH("1 " &amp; AY$6 &amp; " " &amp; MID($AV$3, 15, 4)) + 1, 0 ), 'Raw Data'!$AN:$AN,"&gt;" &amp;DATE(MID($AV$3, 15, 4), MONTH("1 " &amp; AY$6 &amp; " " &amp; MID($AV$3, 15, 4)), 0 ), 'Raw Data'!$J:$J, $A176, 'Raw Data'!$H:$H, "Non*", 'Raw Data'!$O:$O,""&amp;'Raw Data'!$B$1,'Raw Data'!$D:$D,"&lt;&gt;*ithdr*",'Raw Data'!$D:$D,"&lt;&gt;*ancel*",'Raw Data'!$P:$P,"--")
+
SUMIFS('Raw Data'!$T:$T, 'Raw Data'!$AN:$AN,"&lt;=" &amp;DATE(MID($AV$3, 15, 4), MONTH("1 " &amp; AY$6 &amp; " " &amp; MID($AV$3, 15, 4)) + 1, 0 ), 'Raw Data'!$AN:$AN,"&gt;" &amp;DATE(MID($AV$3, 15, 4), MONTH("1 " &amp; AY$6 &amp; " " &amp; MID($AV$3, 15, 4)), 0 ), 'Raw Data'!$J:$J, $A176, 'Raw Data'!$H:$H, "Non*", 'Raw Data'!$P:$P,""&amp;'Raw Data'!$B$1,'Raw Data'!$D:$D,"&lt;&gt;*ithdr*",'Raw Data'!$D:$D,"&lt;&gt;*ancel*")</f>
        <v>0</v>
      </c>
      <c r="AZ182" s="73"/>
      <c r="BA182" s="73"/>
      <c r="BB182" s="77"/>
      <c r="BC182" s="113">
        <f>SUMIFS('Raw Data'!$T:$T, 'Raw Data'!$AN:$AN,"&lt;=" &amp;DATE(MID($AV$3, 15, 4), MONTH("1 " &amp; BC$6 &amp; " " &amp; MID($AV$3, 15, 4)) + 1, 0 ), 'Raw Data'!$AN:$AN,"&gt;" &amp;DATE(MID($AV$3, 15, 4), MONTH("1 " &amp; BC$6 &amp; " " &amp; MID($AV$3, 15, 4)), 0 ), 'Raw Data'!$J:$J, $A176, 'Raw Data'!$H:$H, "Non*", 'Raw Data'!$O:$O,""&amp;'Raw Data'!$B$1,'Raw Data'!$D:$D,"&lt;&gt;*ithdr*",'Raw Data'!$D:$D,"&lt;&gt;*ancel*",'Raw Data'!$P:$P,"--")
+
SUMIFS('Raw Data'!$T:$T, 'Raw Data'!$AN:$AN,"&lt;=" &amp;DATE(MID($AV$3, 15, 4), MONTH("1 " &amp; BC$6 &amp; " " &amp; MID($AV$3, 15, 4)) + 1, 0 ), 'Raw Data'!$AN:$AN,"&gt;" &amp;DATE(MID($AV$3, 15, 4), MONTH("1 " &amp; BC$6 &amp; " " &amp; MID($AV$3, 15, 4)), 0 ), 'Raw Data'!$J:$J, $A176, 'Raw Data'!$H:$H, "Non*", 'Raw Data'!$P:$P,""&amp;'Raw Data'!$B$1,'Raw Data'!$D:$D,"&lt;&gt;*ithdr*",'Raw Data'!$D:$D,"&lt;&gt;*ancel*")</f>
        <v>0</v>
      </c>
      <c r="BD182" s="73"/>
      <c r="BE182" s="73"/>
      <c r="BF182" s="77"/>
    </row>
    <row r="183" ht="12.75" customHeight="1">
      <c r="A183" s="75" t="s">
        <v>162</v>
      </c>
      <c r="B183" s="73"/>
      <c r="C183" s="73"/>
      <c r="D183" s="73"/>
      <c r="E183" s="73"/>
      <c r="F183" s="73"/>
      <c r="G183" s="73"/>
      <c r="H183" s="73"/>
      <c r="I183" s="73"/>
      <c r="J183" s="77"/>
      <c r="K183" s="113">
        <f>SUMIFS('Raw Data'!$W:$W, 'Raw Data'!$AN:$AN,"&lt;=" &amp;DATE(LEFT($AV$3, 4), MONTH("1 " &amp; K$6 &amp; " " &amp; LEFT($AV$3, 4)) + 1, 0 ), 'Raw Data'!$AN:$AN,"&gt;" &amp;DATE(LEFT($AV$3, 4), MONTH("1 " &amp; K$6 &amp; " " &amp; LEFT($AV$3, 4)), 0 ), 'Raw Data'!$J:$J, $A176, 'Raw Data'!$O:$O,""&amp;'Raw Data'!$B$1,'Raw Data'!$D:$D,"&lt;&gt;*ithdr*",'Raw Data'!$D:$D,"&lt;&gt;*ancel*",'Raw Data'!$P:$P,"--")
+
SUMIFS('Raw Data'!$W:$W, 'Raw Data'!$AN:$AN,"&lt;=" &amp;DATE(LEFT($AV$3, 4), MONTH("1 " &amp; K$6 &amp; " " &amp; LEFT($AV$3, 4)) + 1, 0 ), 'Raw Data'!$AN:$AN,"&gt;" &amp;DATE(LEFT($AV$3, 4), MONTH("1 " &amp; K$6 &amp; " " &amp; LEFT($AV$3, 4)), 0 ), 'Raw Data'!$J:$J, $A176, 'Raw Data'!$P:$P,""&amp;'Raw Data'!$B$1,'Raw Data'!$D:$D,"&lt;&gt;*ithdr*",'Raw Data'!$D:$D,"&lt;&gt;*ancel*")</f>
        <v>0</v>
      </c>
      <c r="L183" s="73"/>
      <c r="M183" s="73"/>
      <c r="N183" s="77"/>
      <c r="O183" s="113">
        <f>SUMIFS('Raw Data'!$W:$W, 'Raw Data'!$AN:$AN,"&lt;=" &amp;DATE(LEFT($AV$3, 4), MONTH("1 " &amp; O$6 &amp; " " &amp; LEFT($AV$3, 4)) + 1, 0 ), 'Raw Data'!$AN:$AN,"&gt;" &amp;DATE(LEFT($AV$3, 4), MONTH("1 " &amp; O$6 &amp; " " &amp; LEFT($AV$3, 4)), 0 ), 'Raw Data'!$J:$J, $A176, 'Raw Data'!$O:$O,""&amp;'Raw Data'!$B$1,'Raw Data'!$D:$D,"&lt;&gt;*ithdr*",'Raw Data'!$D:$D,"&lt;&gt;*ancel*",'Raw Data'!$P:$P,"--")
+
SUMIFS('Raw Data'!$W:$W, 'Raw Data'!$AN:$AN,"&lt;=" &amp;DATE(LEFT($AV$3, 4), MONTH("1 " &amp; O$6 &amp; " " &amp; LEFT($AV$3, 4)) + 1, 0 ), 'Raw Data'!$AN:$AN,"&gt;" &amp;DATE(LEFT($AV$3, 4), MONTH("1 " &amp; O$6 &amp; " " &amp; LEFT($AV$3, 4)), 0 ), 'Raw Data'!$J:$J, $A176, 'Raw Data'!$P:$P,""&amp;'Raw Data'!$B$1,'Raw Data'!$D:$D,"&lt;&gt;*ithdr*",'Raw Data'!$D:$D,"&lt;&gt;*ancel*")</f>
        <v>0</v>
      </c>
      <c r="P183" s="73"/>
      <c r="Q183" s="73"/>
      <c r="R183" s="77"/>
      <c r="S183" s="113">
        <f>SUMIFS('Raw Data'!$W:$W, 'Raw Data'!$AN:$AN,"&lt;=" &amp;DATE(LEFT($AV$3, 4), MONTH("1 " &amp; S$6 &amp; " " &amp; LEFT($AV$3, 4)) + 1, 0 ), 'Raw Data'!$AN:$AN,"&gt;" &amp;DATE(LEFT($AV$3, 4), MONTH("1 " &amp; S$6 &amp; " " &amp; LEFT($AV$3, 4)), 0 ), 'Raw Data'!$J:$J, $A176, 'Raw Data'!$O:$O,""&amp;'Raw Data'!$B$1,'Raw Data'!$D:$D,"&lt;&gt;*ithdr*",'Raw Data'!$D:$D,"&lt;&gt;*ancel*",'Raw Data'!$P:$P,"--")
+
SUMIFS('Raw Data'!$W:$W, 'Raw Data'!$AN:$AN,"&lt;=" &amp;DATE(LEFT($AV$3, 4), MONTH("1 " &amp; S$6 &amp; " " &amp; LEFT($AV$3, 4)) + 1, 0 ), 'Raw Data'!$AN:$AN,"&gt;" &amp;DATE(LEFT($AV$3, 4), MONTH("1 " &amp; S$6 &amp; " " &amp; LEFT($AV$3, 4)), 0 ), 'Raw Data'!$J:$J, $A176, 'Raw Data'!$P:$P,""&amp;'Raw Data'!$B$1,'Raw Data'!$D:$D,"&lt;&gt;*ithdr*",'Raw Data'!$D:$D,"&lt;&gt;*ancel*")</f>
        <v>0</v>
      </c>
      <c r="T183" s="73"/>
      <c r="U183" s="73"/>
      <c r="V183" s="77"/>
      <c r="W183" s="113">
        <f>SUMIFS('Raw Data'!$W:$W, 'Raw Data'!$AN:$AN,"&lt;=" &amp;DATE(LEFT($AV$3, 4), MONTH("1 " &amp; W$6 &amp; " " &amp; LEFT($AV$3, 4)) + 1, 0 ), 'Raw Data'!$AN:$AN,"&gt;" &amp;DATE(LEFT($AV$3, 4), MONTH("1 " &amp; W$6 &amp; " " &amp; LEFT($AV$3, 4)), 0 ), 'Raw Data'!$J:$J, $A176, 'Raw Data'!$O:$O,""&amp;'Raw Data'!$B$1,'Raw Data'!$D:$D,"&lt;&gt;*ithdr*",'Raw Data'!$D:$D,"&lt;&gt;*ancel*",'Raw Data'!$P:$P,"--")
+
SUMIFS('Raw Data'!$W:$W, 'Raw Data'!$AN:$AN,"&lt;=" &amp;DATE(LEFT($AV$3, 4), MONTH("1 " &amp; W$6 &amp; " " &amp; LEFT($AV$3, 4)) + 1, 0 ), 'Raw Data'!$AN:$AN,"&gt;" &amp;DATE(LEFT($AV$3, 4), MONTH("1 " &amp; W$6 &amp; " " &amp; LEFT($AV$3, 4)), 0 ), 'Raw Data'!$J:$J, $A176, 'Raw Data'!$P:$P,""&amp;'Raw Data'!$B$1,'Raw Data'!$D:$D,"&lt;&gt;*ithdr*",'Raw Data'!$D:$D,"&lt;&gt;*ancel*")</f>
        <v>0</v>
      </c>
      <c r="X183" s="73"/>
      <c r="Y183" s="73"/>
      <c r="Z183" s="77"/>
      <c r="AA183" s="113">
        <f>SUMIFS('Raw Data'!$W:$W, 'Raw Data'!$AN:$AN,"&lt;=" &amp;DATE(LEFT($AV$3, 4), MONTH("1 " &amp; AA$6 &amp; " " &amp; LEFT($AV$3, 4)) + 1, 0 ), 'Raw Data'!$AN:$AN,"&gt;" &amp;DATE(LEFT($AV$3, 4), MONTH("1 " &amp; AA$6 &amp; " " &amp; LEFT($AV$3, 4)), 0 ), 'Raw Data'!$J:$J, $A176, 'Raw Data'!$O:$O,""&amp;'Raw Data'!$B$1,'Raw Data'!$D:$D,"&lt;&gt;*ithdr*",'Raw Data'!$D:$D,"&lt;&gt;*ancel*",'Raw Data'!$P:$P,"--")
+
SUMIFS('Raw Data'!$W:$W, 'Raw Data'!$AN:$AN,"&lt;=" &amp;DATE(LEFT($AV$3, 4), MONTH("1 " &amp; AA$6 &amp; " " &amp; LEFT($AV$3, 4)) + 1, 0 ), 'Raw Data'!$AN:$AN,"&gt;" &amp;DATE(LEFT($AV$3, 4), MONTH("1 " &amp; AA$6 &amp; " " &amp; LEFT($AV$3, 4)), 0 ), 'Raw Data'!$J:$J, $A176, 'Raw Data'!$P:$P,""&amp;'Raw Data'!$B$1,'Raw Data'!$D:$D,"&lt;&gt;*ithdr*",'Raw Data'!$D:$D,"&lt;&gt;*ancel*")</f>
        <v>0</v>
      </c>
      <c r="AB183" s="73"/>
      <c r="AC183" s="73"/>
      <c r="AD183" s="77"/>
      <c r="AE183" s="113">
        <f>SUMIFS('Raw Data'!$W:$W, 'Raw Data'!$AN:$AN,"&lt;=" &amp;DATE(LEFT($AV$3, 4), MONTH("1 " &amp; AE$6 &amp; " " &amp; LEFT($AV$3, 4)) + 1, 0 ), 'Raw Data'!$AN:$AN,"&gt;" &amp;DATE(LEFT($AV$3, 4), MONTH("1 " &amp; AE$6 &amp; " " &amp; LEFT($AV$3, 4)), 0 ), 'Raw Data'!$J:$J, $A176, 'Raw Data'!$O:$O,""&amp;'Raw Data'!$B$1,'Raw Data'!$D:$D,"&lt;&gt;*ithdr*",'Raw Data'!$D:$D,"&lt;&gt;*ancel*",'Raw Data'!$P:$P,"--")
+
SUMIFS('Raw Data'!$W:$W, 'Raw Data'!$AN:$AN,"&lt;=" &amp;DATE(LEFT($AV$3, 4), MONTH("1 " &amp; AE$6 &amp; " " &amp; LEFT($AV$3, 4)) + 1, 0 ), 'Raw Data'!$AN:$AN,"&gt;" &amp;DATE(LEFT($AV$3, 4), MONTH("1 " &amp; AE$6 &amp; " " &amp; LEFT($AV$3, 4)), 0 ), 'Raw Data'!$J:$J, $A176, 'Raw Data'!$P:$P,""&amp;'Raw Data'!$B$1,'Raw Data'!$D:$D,"&lt;&gt;*ithdr*",'Raw Data'!$D:$D,"&lt;&gt;*ancel*")</f>
        <v>0</v>
      </c>
      <c r="AF183" s="73"/>
      <c r="AG183" s="73"/>
      <c r="AH183" s="77"/>
      <c r="AI183" s="113">
        <f>SUMIFS('Raw Data'!$W:$W, 'Raw Data'!$AN:$AN,"&lt;=" &amp;DATE(LEFT($AV$3, 4), MONTH("1 " &amp; AI$6 &amp; " " &amp; LEFT($AV$3, 4)) + 1, 0 ), 'Raw Data'!$AN:$AN,"&gt;" &amp;DATE(LEFT($AV$3, 4), MONTH("1 " &amp; AI$6 &amp; " " &amp; LEFT($AV$3, 4)), 0 ), 'Raw Data'!$J:$J, $A176, 'Raw Data'!$O:$O,""&amp;'Raw Data'!$B$1,'Raw Data'!$D:$D,"&lt;&gt;*ithdr*",'Raw Data'!$D:$D,"&lt;&gt;*ancel*",'Raw Data'!$P:$P,"--")
+
SUMIFS('Raw Data'!$W:$W, 'Raw Data'!$AN:$AN,"&lt;=" &amp;DATE(LEFT($AV$3, 4), MONTH("1 " &amp; AI$6 &amp; " " &amp; LEFT($AV$3, 4)) + 1, 0 ), 'Raw Data'!$AN:$AN,"&gt;" &amp;DATE(LEFT($AV$3, 4), MONTH("1 " &amp; AI$6 &amp; " " &amp; LEFT($AV$3, 4)), 0 ), 'Raw Data'!$J:$J, $A176, 'Raw Data'!$P:$P,""&amp;'Raw Data'!$B$1,'Raw Data'!$D:$D,"&lt;&gt;*ithdr*",'Raw Data'!$D:$D,"&lt;&gt;*ancel*")</f>
        <v>0</v>
      </c>
      <c r="AJ183" s="73"/>
      <c r="AK183" s="73"/>
      <c r="AL183" s="77"/>
      <c r="AM183" s="113">
        <f>SUMIFS('Raw Data'!$W:$W, 'Raw Data'!$AN:$AN,"&lt;=" &amp;DATE(LEFT($AV$3, 4), MONTH("1 " &amp; AM$6 &amp; " " &amp; LEFT($AV$3, 4)) + 1, 0 ), 'Raw Data'!$AN:$AN,"&gt;" &amp;DATE(LEFT($AV$3, 4), MONTH("1 " &amp; AM$6 &amp; " " &amp; LEFT($AV$3, 4)), 0 ), 'Raw Data'!$J:$J, $A176, 'Raw Data'!$O:$O,""&amp;'Raw Data'!$B$1,'Raw Data'!$D:$D,"&lt;&gt;*ithdr*",'Raw Data'!$D:$D,"&lt;&gt;*ancel*",'Raw Data'!$P:$P,"--")
+
SUMIFS('Raw Data'!$W:$W, 'Raw Data'!$AN:$AN,"&lt;=" &amp;DATE(LEFT($AV$3, 4), MONTH("1 " &amp; AM$6 &amp; " " &amp; LEFT($AV$3, 4)) + 1, 0 ), 'Raw Data'!$AN:$AN,"&gt;" &amp;DATE(LEFT($AV$3, 4), MONTH("1 " &amp; AM$6 &amp; " " &amp; LEFT($AV$3, 4)), 0 ), 'Raw Data'!$J:$J, $A176, 'Raw Data'!$P:$P,""&amp;'Raw Data'!$B$1,'Raw Data'!$D:$D,"&lt;&gt;*ithdr*",'Raw Data'!$D:$D,"&lt;&gt;*ancel*")</f>
        <v>0</v>
      </c>
      <c r="AN183" s="73"/>
      <c r="AO183" s="73"/>
      <c r="AP183" s="77"/>
      <c r="AQ183" s="113">
        <f>SUMIFS('Raw Data'!$W:$W, 'Raw Data'!$AN:$AN,"&lt;=" &amp;DATE(LEFT($AV$3, 4), MONTH("1 " &amp; AQ$6 &amp; " " &amp; LEFT($AV$3, 4)) + 1, 0 ), 'Raw Data'!$AN:$AN,"&gt;" &amp;DATE(LEFT($AV$3, 4), MONTH("1 " &amp; AQ$6 &amp; " " &amp; LEFT($AV$3, 4)), 0 ), 'Raw Data'!$J:$J, $A176, 'Raw Data'!$O:$O,""&amp;'Raw Data'!$B$1,'Raw Data'!$D:$D,"&lt;&gt;*ithdr*",'Raw Data'!$D:$D,"&lt;&gt;*ancel*",'Raw Data'!$P:$P,"--")
+
SUMIFS('Raw Data'!$W:$W, 'Raw Data'!$AN:$AN,"&lt;=" &amp;DATE(LEFT($AV$3, 4), MONTH("1 " &amp; AQ$6 &amp; " " &amp; LEFT($AV$3, 4)) + 1, 0 ), 'Raw Data'!$AN:$AN,"&gt;" &amp;DATE(LEFT($AV$3, 4), MONTH("1 " &amp; AQ$6 &amp; " " &amp; LEFT($AV$3, 4)), 0 ), 'Raw Data'!$J:$J, $A176, 'Raw Data'!$P:$P,""&amp;'Raw Data'!$B$1,'Raw Data'!$D:$D,"&lt;&gt;*ithdr*",'Raw Data'!$D:$D,"&lt;&gt;*ancel*")</f>
        <v>0</v>
      </c>
      <c r="AR183" s="73"/>
      <c r="AS183" s="73"/>
      <c r="AT183" s="77"/>
      <c r="AU183" s="113">
        <f>SUMIFS('Raw Data'!$W:$W, 'Raw Data'!$AN:$AN,"&lt;=" &amp;DATE(MID($AV$3, 15, 4), MONTH("1 " &amp; AU$6 &amp; " " &amp; MID($AV$3, 15, 4)) + 1, 0 ), 'Raw Data'!$AN:$AN,"&gt;" &amp;DATE(MID($AV$3, 15, 4), MONTH("1 " &amp; AU$6 &amp; " " &amp; MID($AV$3, 15, 4)), 0 ), 'Raw Data'!$J:$J, $A176, 'Raw Data'!$O:$O,""&amp;'Raw Data'!$B$1,'Raw Data'!$D:$D,"&lt;&gt;*ithdr*",'Raw Data'!$D:$D,"&lt;&gt;*ancel*",'Raw Data'!$P:$P,"--")
+
SUMIFS('Raw Data'!$W:$W, 'Raw Data'!$AN:$AN,"&lt;=" &amp;DATE(MID($AV$3, 15, 4), MONTH("1 " &amp; AU$6 &amp; " " &amp; MID($AV$3, 15, 4)) + 1, 0 ), 'Raw Data'!$AN:$AN,"&gt;" &amp;DATE(MID($AV$3, 15, 4), MONTH("1 " &amp; AU$6 &amp; " " &amp; MID($AV$3, 15, 4)), 0 ), 'Raw Data'!$J:$J, $A176, 'Raw Data'!$P:$P,""&amp;'Raw Data'!$B$1,'Raw Data'!$D:$D,"&lt;&gt;*ithdr*",'Raw Data'!$D:$D,"&lt;&gt;*ancel*")</f>
        <v>0</v>
      </c>
      <c r="AV183" s="73"/>
      <c r="AW183" s="73"/>
      <c r="AX183" s="77"/>
      <c r="AY183" s="113">
        <f>SUMIFS('Raw Data'!$W:$W, 'Raw Data'!$AN:$AN,"&lt;=" &amp;DATE(MID($AV$3, 15, 4), MONTH("1 " &amp; AY$6 &amp; " " &amp; MID($AV$3, 15, 4)) + 1, 0 ), 'Raw Data'!$AN:$AN,"&gt;" &amp;DATE(MID($AV$3, 15, 4), MONTH("1 " &amp; AY$6 &amp; " " &amp; MID($AV$3, 15, 4)), 0 ), 'Raw Data'!$J:$J, $A176, 'Raw Data'!$O:$O,""&amp;'Raw Data'!$B$1,'Raw Data'!$D:$D,"&lt;&gt;*ithdr*",'Raw Data'!$D:$D,"&lt;&gt;*ancel*",'Raw Data'!$P:$P,"--")
+
SUMIFS('Raw Data'!$W:$W, 'Raw Data'!$AN:$AN,"&lt;=" &amp;DATE(MID($AV$3, 15, 4), MONTH("1 " &amp; AY$6 &amp; " " &amp; MID($AV$3, 15, 4)) + 1, 0 ), 'Raw Data'!$AN:$AN,"&gt;" &amp;DATE(MID($AV$3, 15, 4), MONTH("1 " &amp; AY$6 &amp; " " &amp; MID($AV$3, 15, 4)), 0 ), 'Raw Data'!$J:$J, $A176, 'Raw Data'!$P:$P,""&amp;'Raw Data'!$B$1,'Raw Data'!$D:$D,"&lt;&gt;*ithdr*",'Raw Data'!$D:$D,"&lt;&gt;*ancel*")</f>
        <v>0</v>
      </c>
      <c r="AZ183" s="73"/>
      <c r="BA183" s="73"/>
      <c r="BB183" s="77"/>
      <c r="BC183" s="113">
        <f>SUMIFS('Raw Data'!$W:$W, 'Raw Data'!$AN:$AN,"&lt;=" &amp;DATE(MID($AV$3, 15, 4), MONTH("1 " &amp; BC$6 &amp; " " &amp; MID($AV$3, 15, 4)) + 1, 0 ), 'Raw Data'!$AN:$AN,"&gt;" &amp;DATE(MID($AV$3, 15, 4), MONTH("1 " &amp; BC$6 &amp; " " &amp; MID($AV$3, 15, 4)), 0 ), 'Raw Data'!$J:$J, $A176, 'Raw Data'!$O:$O,""&amp;'Raw Data'!$B$1,'Raw Data'!$D:$D,"&lt;&gt;*ithdr*",'Raw Data'!$D:$D,"&lt;&gt;*ancel*",'Raw Data'!$P:$P,"--")
+
SUMIFS('Raw Data'!$W:$W, 'Raw Data'!$AN:$AN,"&lt;=" &amp;DATE(MID($AV$3, 15, 4), MONTH("1 " &amp; BC$6 &amp; " " &amp; MID($AV$3, 15, 4)) + 1, 0 ), 'Raw Data'!$AN:$AN,"&gt;" &amp;DATE(MID($AV$3, 15, 4), MONTH("1 " &amp; BC$6 &amp; " " &amp; MID($AV$3, 15, 4)), 0 ), 'Raw Data'!$J:$J, $A176, 'Raw Data'!$P:$P,""&amp;'Raw Data'!$B$1,'Raw Data'!$D:$D,"&lt;&gt;*ithdr*",'Raw Data'!$D:$D,"&lt;&gt;*ancel*")</f>
        <v>0</v>
      </c>
      <c r="BD183" s="73"/>
      <c r="BE183" s="73"/>
      <c r="BF183" s="77"/>
    </row>
    <row r="184" ht="12.75" customHeight="1">
      <c r="A184" s="75" t="s">
        <v>204</v>
      </c>
      <c r="B184" s="73"/>
      <c r="C184" s="73"/>
      <c r="D184" s="73"/>
      <c r="E184" s="73"/>
      <c r="F184" s="73"/>
      <c r="G184" s="73"/>
      <c r="H184" s="73"/>
      <c r="I184" s="73"/>
      <c r="J184" s="77"/>
      <c r="K184" s="113">
        <f>SUMIFS('Raw Data'!$U:$U, 'Raw Data'!$AN:$AN,"&lt;=" &amp;DATE(LEFT($AV$3, 4), MONTH("1 " &amp; K$6 &amp; " " &amp; LEFT($AV$3, 4)) + 1, 0 ), 'Raw Data'!$AN:$AN,"&gt;" &amp;DATE(LEFT($AV$3, 4), MONTH("1 " &amp; K$6 &amp; " " &amp; LEFT($AV$3, 4)), 0 ), 'Raw Data'!$J:$J, $A176, 'Raw Data'!$O:$O,""&amp;'Raw Data'!$B$1,'Raw Data'!$D:$D,"&lt;&gt;*ithdr*",'Raw Data'!$D:$D,"&lt;&gt;*ancel*",'Raw Data'!$P:$P,"--")
+
SUMIFS('Raw Data'!$U:$U, 'Raw Data'!$AN:$AN,"&lt;=" &amp;DATE(LEFT($AV$3, 4), MONTH("1 " &amp; K$6 &amp; " " &amp; LEFT($AV$3, 4)) + 1, 0 ), 'Raw Data'!$AN:$AN,"&gt;" &amp;DATE(LEFT($AV$3, 4), MONTH("1 " &amp; K$6 &amp; " " &amp; LEFT($AV$3, 4)), 0 ), 'Raw Data'!$J:$J, $A176, 'Raw Data'!$P:$P,""&amp;'Raw Data'!$B$1,'Raw Data'!$D:$D,"&lt;&gt;*ithdr*",'Raw Data'!$D:$D,"&lt;&gt;*ancel*")</f>
        <v>0</v>
      </c>
      <c r="L184" s="73"/>
      <c r="M184" s="73"/>
      <c r="N184" s="77"/>
      <c r="O184" s="113">
        <f>SUMIFS('Raw Data'!$U:$U, 'Raw Data'!$AN:$AN,"&lt;=" &amp;DATE(LEFT($AV$3, 4), MONTH("1 " &amp; O$6 &amp; " " &amp; LEFT($AV$3, 4)) + 1, 0 ), 'Raw Data'!$AN:$AN,"&gt;" &amp;DATE(LEFT($AV$3, 4), MONTH("1 " &amp; O$6 &amp; " " &amp; LEFT($AV$3, 4)), 0 ), 'Raw Data'!$J:$J, $A176, 'Raw Data'!$O:$O,""&amp;'Raw Data'!$B$1,'Raw Data'!$D:$D,"&lt;&gt;*ithdr*",'Raw Data'!$D:$D,"&lt;&gt;*ancel*",'Raw Data'!$P:$P,"--")
+
SUMIFS('Raw Data'!$U:$U, 'Raw Data'!$AN:$AN,"&lt;=" &amp;DATE(LEFT($AV$3, 4), MONTH("1 " &amp; O$6 &amp; " " &amp; LEFT($AV$3, 4)) + 1, 0 ), 'Raw Data'!$AN:$AN,"&gt;" &amp;DATE(LEFT($AV$3, 4), MONTH("1 " &amp; O$6 &amp; " " &amp; LEFT($AV$3, 4)), 0 ), 'Raw Data'!$J:$J, $A176, 'Raw Data'!$P:$P,""&amp;'Raw Data'!$B$1,'Raw Data'!$D:$D,"&lt;&gt;*ithdr*",'Raw Data'!$D:$D,"&lt;&gt;*ancel*")</f>
        <v>0</v>
      </c>
      <c r="P184" s="73"/>
      <c r="Q184" s="73"/>
      <c r="R184" s="77"/>
      <c r="S184" s="113">
        <f>SUMIFS('Raw Data'!$U:$U, 'Raw Data'!$AN:$AN,"&lt;=" &amp;DATE(LEFT($AV$3, 4), MONTH("1 " &amp; S$6 &amp; " " &amp; LEFT($AV$3, 4)) + 1, 0 ), 'Raw Data'!$AN:$AN,"&gt;" &amp;DATE(LEFT($AV$3, 4), MONTH("1 " &amp; S$6 &amp; " " &amp; LEFT($AV$3, 4)), 0 ), 'Raw Data'!$J:$J, $A176, 'Raw Data'!$O:$O,""&amp;'Raw Data'!$B$1,'Raw Data'!$D:$D,"&lt;&gt;*ithdr*",'Raw Data'!$D:$D,"&lt;&gt;*ancel*",'Raw Data'!$P:$P,"--")
+
SUMIFS('Raw Data'!$U:$U, 'Raw Data'!$AN:$AN,"&lt;=" &amp;DATE(LEFT($AV$3, 4), MONTH("1 " &amp; S$6 &amp; " " &amp; LEFT($AV$3, 4)) + 1, 0 ), 'Raw Data'!$AN:$AN,"&gt;" &amp;DATE(LEFT($AV$3, 4), MONTH("1 " &amp; S$6 &amp; " " &amp; LEFT($AV$3, 4)), 0 ), 'Raw Data'!$J:$J, $A176, 'Raw Data'!$P:$P,""&amp;'Raw Data'!$B$1,'Raw Data'!$D:$D,"&lt;&gt;*ithdr*",'Raw Data'!$D:$D,"&lt;&gt;*ancel*")</f>
        <v>0</v>
      </c>
      <c r="T184" s="73"/>
      <c r="U184" s="73"/>
      <c r="V184" s="77"/>
      <c r="W184" s="113">
        <f>SUMIFS('Raw Data'!$U:$U, 'Raw Data'!$AN:$AN,"&lt;=" &amp;DATE(LEFT($AV$3, 4), MONTH("1 " &amp; W$6 &amp; " " &amp; LEFT($AV$3, 4)) + 1, 0 ), 'Raw Data'!$AN:$AN,"&gt;" &amp;DATE(LEFT($AV$3, 4), MONTH("1 " &amp; W$6 &amp; " " &amp; LEFT($AV$3, 4)), 0 ), 'Raw Data'!$J:$J, $A176, 'Raw Data'!$O:$O,""&amp;'Raw Data'!$B$1,'Raw Data'!$D:$D,"&lt;&gt;*ithdr*",'Raw Data'!$D:$D,"&lt;&gt;*ancel*",'Raw Data'!$P:$P,"--")
+
SUMIFS('Raw Data'!$U:$U, 'Raw Data'!$AN:$AN,"&lt;=" &amp;DATE(LEFT($AV$3, 4), MONTH("1 " &amp; W$6 &amp; " " &amp; LEFT($AV$3, 4)) + 1, 0 ), 'Raw Data'!$AN:$AN,"&gt;" &amp;DATE(LEFT($AV$3, 4), MONTH("1 " &amp; W$6 &amp; " " &amp; LEFT($AV$3, 4)), 0 ), 'Raw Data'!$J:$J, $A176, 'Raw Data'!$P:$P,""&amp;'Raw Data'!$B$1,'Raw Data'!$D:$D,"&lt;&gt;*ithdr*",'Raw Data'!$D:$D,"&lt;&gt;*ancel*")</f>
        <v>0</v>
      </c>
      <c r="X184" s="73"/>
      <c r="Y184" s="73"/>
      <c r="Z184" s="77"/>
      <c r="AA184" s="113">
        <f>SUMIFS('Raw Data'!$U:$U, 'Raw Data'!$AN:$AN,"&lt;=" &amp;DATE(LEFT($AV$3, 4), MONTH("1 " &amp; AA$6 &amp; " " &amp; LEFT($AV$3, 4)) + 1, 0 ), 'Raw Data'!$AN:$AN,"&gt;" &amp;DATE(LEFT($AV$3, 4), MONTH("1 " &amp; AA$6 &amp; " " &amp; LEFT($AV$3, 4)), 0 ), 'Raw Data'!$J:$J, $A176, 'Raw Data'!$O:$O,""&amp;'Raw Data'!$B$1,'Raw Data'!$D:$D,"&lt;&gt;*ithdr*",'Raw Data'!$D:$D,"&lt;&gt;*ancel*",'Raw Data'!$P:$P,"--")
+
SUMIFS('Raw Data'!$U:$U, 'Raw Data'!$AN:$AN,"&lt;=" &amp;DATE(LEFT($AV$3, 4), MONTH("1 " &amp; AA$6 &amp; " " &amp; LEFT($AV$3, 4)) + 1, 0 ), 'Raw Data'!$AN:$AN,"&gt;" &amp;DATE(LEFT($AV$3, 4), MONTH("1 " &amp; AA$6 &amp; " " &amp; LEFT($AV$3, 4)), 0 ), 'Raw Data'!$J:$J, $A176, 'Raw Data'!$P:$P,""&amp;'Raw Data'!$B$1,'Raw Data'!$D:$D,"&lt;&gt;*ithdr*",'Raw Data'!$D:$D,"&lt;&gt;*ancel*")</f>
        <v>0</v>
      </c>
      <c r="AB184" s="73"/>
      <c r="AC184" s="73"/>
      <c r="AD184" s="77"/>
      <c r="AE184" s="113">
        <f>SUMIFS('Raw Data'!$U:$U, 'Raw Data'!$AN:$AN,"&lt;=" &amp;DATE(LEFT($AV$3, 4), MONTH("1 " &amp; AE$6 &amp; " " &amp; LEFT($AV$3, 4)) + 1, 0 ), 'Raw Data'!$AN:$AN,"&gt;" &amp;DATE(LEFT($AV$3, 4), MONTH("1 " &amp; AE$6 &amp; " " &amp; LEFT($AV$3, 4)), 0 ), 'Raw Data'!$J:$J, $A176, 'Raw Data'!$O:$O,""&amp;'Raw Data'!$B$1,'Raw Data'!$D:$D,"&lt;&gt;*ithdr*",'Raw Data'!$D:$D,"&lt;&gt;*ancel*",'Raw Data'!$P:$P,"--")
+
SUMIFS('Raw Data'!$U:$U, 'Raw Data'!$AN:$AN,"&lt;=" &amp;DATE(LEFT($AV$3, 4), MONTH("1 " &amp; AE$6 &amp; " " &amp; LEFT($AV$3, 4)) + 1, 0 ), 'Raw Data'!$AN:$AN,"&gt;" &amp;DATE(LEFT($AV$3, 4), MONTH("1 " &amp; AE$6 &amp; " " &amp; LEFT($AV$3, 4)), 0 ), 'Raw Data'!$J:$J, $A176, 'Raw Data'!$P:$P,""&amp;'Raw Data'!$B$1,'Raw Data'!$D:$D,"&lt;&gt;*ithdr*",'Raw Data'!$D:$D,"&lt;&gt;*ancel*")</f>
        <v>0</v>
      </c>
      <c r="AF184" s="73"/>
      <c r="AG184" s="73"/>
      <c r="AH184" s="77"/>
      <c r="AI184" s="113">
        <f>SUMIFS('Raw Data'!$U:$U, 'Raw Data'!$AN:$AN,"&lt;=" &amp;DATE(LEFT($AV$3, 4), MONTH("1 " &amp; AI$6 &amp; " " &amp; LEFT($AV$3, 4)) + 1, 0 ), 'Raw Data'!$AN:$AN,"&gt;" &amp;DATE(LEFT($AV$3, 4), MONTH("1 " &amp; AI$6 &amp; " " &amp; LEFT($AV$3, 4)), 0 ), 'Raw Data'!$J:$J, $A176, 'Raw Data'!$O:$O,""&amp;'Raw Data'!$B$1,'Raw Data'!$D:$D,"&lt;&gt;*ithdr*",'Raw Data'!$D:$D,"&lt;&gt;*ancel*",'Raw Data'!$P:$P,"--")
+
SUMIFS('Raw Data'!$U:$U, 'Raw Data'!$AN:$AN,"&lt;=" &amp;DATE(LEFT($AV$3, 4), MONTH("1 " &amp; AI$6 &amp; " " &amp; LEFT($AV$3, 4)) + 1, 0 ), 'Raw Data'!$AN:$AN,"&gt;" &amp;DATE(LEFT($AV$3, 4), MONTH("1 " &amp; AI$6 &amp; " " &amp; LEFT($AV$3, 4)), 0 ), 'Raw Data'!$J:$J, $A176, 'Raw Data'!$P:$P,""&amp;'Raw Data'!$B$1,'Raw Data'!$D:$D,"&lt;&gt;*ithdr*",'Raw Data'!$D:$D,"&lt;&gt;*ancel*")</f>
        <v>0</v>
      </c>
      <c r="AJ184" s="73"/>
      <c r="AK184" s="73"/>
      <c r="AL184" s="77"/>
      <c r="AM184" s="113">
        <f>SUMIFS('Raw Data'!$U:$U, 'Raw Data'!$AN:$AN,"&lt;=" &amp;DATE(LEFT($AV$3, 4), MONTH("1 " &amp; AM$6 &amp; " " &amp; LEFT($AV$3, 4)) + 1, 0 ), 'Raw Data'!$AN:$AN,"&gt;" &amp;DATE(LEFT($AV$3, 4), MONTH("1 " &amp; AM$6 &amp; " " &amp; LEFT($AV$3, 4)), 0 ), 'Raw Data'!$J:$J, $A176, 'Raw Data'!$O:$O,""&amp;'Raw Data'!$B$1,'Raw Data'!$D:$D,"&lt;&gt;*ithdr*",'Raw Data'!$D:$D,"&lt;&gt;*ancel*",'Raw Data'!$P:$P,"--")
+
SUMIFS('Raw Data'!$U:$U, 'Raw Data'!$AN:$AN,"&lt;=" &amp;DATE(LEFT($AV$3, 4), MONTH("1 " &amp; AM$6 &amp; " " &amp; LEFT($AV$3, 4)) + 1, 0 ), 'Raw Data'!$AN:$AN,"&gt;" &amp;DATE(LEFT($AV$3, 4), MONTH("1 " &amp; AM$6 &amp; " " &amp; LEFT($AV$3, 4)), 0 ), 'Raw Data'!$J:$J, $A176, 'Raw Data'!$P:$P,""&amp;'Raw Data'!$B$1,'Raw Data'!$D:$D,"&lt;&gt;*ithdr*",'Raw Data'!$D:$D,"&lt;&gt;*ancel*")</f>
        <v>0</v>
      </c>
      <c r="AN184" s="73"/>
      <c r="AO184" s="73"/>
      <c r="AP184" s="77"/>
      <c r="AQ184" s="113">
        <f>SUMIFS('Raw Data'!$U:$U, 'Raw Data'!$AN:$AN,"&lt;=" &amp;DATE(LEFT($AV$3, 4), MONTH("1 " &amp; AQ$6 &amp; " " &amp; LEFT($AV$3, 4)) + 1, 0 ), 'Raw Data'!$AN:$AN,"&gt;" &amp;DATE(LEFT($AV$3, 4), MONTH("1 " &amp; AQ$6 &amp; " " &amp; LEFT($AV$3, 4)), 0 ), 'Raw Data'!$J:$J, $A176, 'Raw Data'!$O:$O,""&amp;'Raw Data'!$B$1,'Raw Data'!$D:$D,"&lt;&gt;*ithdr*",'Raw Data'!$D:$D,"&lt;&gt;*ancel*",'Raw Data'!$P:$P,"--")
+
SUMIFS('Raw Data'!$U:$U, 'Raw Data'!$AN:$AN,"&lt;=" &amp;DATE(LEFT($AV$3, 4), MONTH("1 " &amp; AQ$6 &amp; " " &amp; LEFT($AV$3, 4)) + 1, 0 ), 'Raw Data'!$AN:$AN,"&gt;" &amp;DATE(LEFT($AV$3, 4), MONTH("1 " &amp; AQ$6 &amp; " " &amp; LEFT($AV$3, 4)), 0 ), 'Raw Data'!$J:$J, $A176, 'Raw Data'!$P:$P,""&amp;'Raw Data'!$B$1,'Raw Data'!$D:$D,"&lt;&gt;*ithdr*",'Raw Data'!$D:$D,"&lt;&gt;*ancel*")</f>
        <v>0</v>
      </c>
      <c r="AR184" s="73"/>
      <c r="AS184" s="73"/>
      <c r="AT184" s="77"/>
      <c r="AU184" s="113">
        <f>SUMIFS('Raw Data'!$U:$U, 'Raw Data'!$AN:$AN,"&lt;=" &amp;DATE(MID($AV$3, 15, 4), MONTH("1 " &amp; AU$6 &amp; " " &amp; MID($AV$3, 15, 4)) + 1, 0 ), 'Raw Data'!$AN:$AN,"&gt;" &amp;DATE(MID($AV$3, 15, 4), MONTH("1 " &amp; AU$6 &amp; " " &amp; MID($AV$3, 15, 4)), 0 ), 'Raw Data'!$J:$J, $A176, 'Raw Data'!$O:$O,""&amp;'Raw Data'!$B$1,'Raw Data'!$D:$D,"&lt;&gt;*ithdr*",'Raw Data'!$D:$D,"&lt;&gt;*ancel*",'Raw Data'!$P:$P,"--")
+
SUMIFS('Raw Data'!$U:$U, 'Raw Data'!$AN:$AN,"&lt;=" &amp;DATE(MID($AV$3, 15, 4), MONTH("1 " &amp; AU$6 &amp; " " &amp; MID($AV$3, 15, 4)) + 1, 0 ), 'Raw Data'!$AN:$AN,"&gt;" &amp;DATE(MID($AV$3, 15, 4), MONTH("1 " &amp; AU$6 &amp; " " &amp; MID($AV$3, 15, 4)), 0 ), 'Raw Data'!$J:$J, $A176, 'Raw Data'!$P:$P,""&amp;'Raw Data'!$B$1,'Raw Data'!$D:$D,"&lt;&gt;*ithdr*",'Raw Data'!$D:$D,"&lt;&gt;*ancel*")</f>
        <v>0</v>
      </c>
      <c r="AV184" s="73"/>
      <c r="AW184" s="73"/>
      <c r="AX184" s="77"/>
      <c r="AY184" s="113">
        <f>SUMIFS('Raw Data'!$U:$U, 'Raw Data'!$AN:$AN,"&lt;=" &amp;DATE(MID($AV$3, 15, 4), MONTH("1 " &amp; AY$6 &amp; " " &amp; MID($AV$3, 15, 4)) + 1, 0 ), 'Raw Data'!$AN:$AN,"&gt;" &amp;DATE(MID($AV$3, 15, 4), MONTH("1 " &amp; AY$6 &amp; " " &amp; MID($AV$3, 15, 4)), 0 ), 'Raw Data'!$J:$J, $A176, 'Raw Data'!$O:$O,""&amp;'Raw Data'!$B$1,'Raw Data'!$D:$D,"&lt;&gt;*ithdr*",'Raw Data'!$D:$D,"&lt;&gt;*ancel*",'Raw Data'!$P:$P,"--")
+
SUMIFS('Raw Data'!$U:$U, 'Raw Data'!$AN:$AN,"&lt;=" &amp;DATE(MID($AV$3, 15, 4), MONTH("1 " &amp; AY$6 &amp; " " &amp; MID($AV$3, 15, 4)) + 1, 0 ), 'Raw Data'!$AN:$AN,"&gt;" &amp;DATE(MID($AV$3, 15, 4), MONTH("1 " &amp; AY$6 &amp; " " &amp; MID($AV$3, 15, 4)), 0 ), 'Raw Data'!$J:$J, $A176, 'Raw Data'!$P:$P,""&amp;'Raw Data'!$B$1,'Raw Data'!$D:$D,"&lt;&gt;*ithdr*",'Raw Data'!$D:$D,"&lt;&gt;*ancel*")</f>
        <v>0</v>
      </c>
      <c r="AZ184" s="73"/>
      <c r="BA184" s="73"/>
      <c r="BB184" s="77"/>
      <c r="BC184" s="113">
        <f>SUMIFS('Raw Data'!$U:$U, 'Raw Data'!$AN:$AN,"&lt;=" &amp;DATE(MID($AV$3, 15, 4), MONTH("1 " &amp; BC$6 &amp; " " &amp; MID($AV$3, 15, 4)) + 1, 0 ), 'Raw Data'!$AN:$AN,"&gt;" &amp;DATE(MID($AV$3, 15, 4), MONTH("1 " &amp; BC$6 &amp; " " &amp; MID($AV$3, 15, 4)), 0 ), 'Raw Data'!$J:$J, $A176, 'Raw Data'!$O:$O,""&amp;'Raw Data'!$B$1,'Raw Data'!$D:$D,"&lt;&gt;*ithdr*",'Raw Data'!$D:$D,"&lt;&gt;*ancel*",'Raw Data'!$P:$P,"--")
+
SUMIFS('Raw Data'!$U:$U, 'Raw Data'!$AN:$AN,"&lt;=" &amp;DATE(MID($AV$3, 15, 4), MONTH("1 " &amp; BC$6 &amp; " " &amp; MID($AV$3, 15, 4)) + 1, 0 ), 'Raw Data'!$AN:$AN,"&gt;" &amp;DATE(MID($AV$3, 15, 4), MONTH("1 " &amp; BC$6 &amp; " " &amp; MID($AV$3, 15, 4)), 0 ), 'Raw Data'!$J:$J, $A176, 'Raw Data'!$P:$P,""&amp;'Raw Data'!$B$1,'Raw Data'!$D:$D,"&lt;&gt;*ithdr*",'Raw Data'!$D:$D,"&lt;&gt;*ancel*")</f>
        <v>0</v>
      </c>
      <c r="BD184" s="73"/>
      <c r="BE184" s="73"/>
      <c r="BF184" s="77"/>
    </row>
    <row r="185" ht="12.75" customHeight="1">
      <c r="A185" s="75" t="s">
        <v>168</v>
      </c>
      <c r="B185" s="73"/>
      <c r="C185" s="73"/>
      <c r="D185" s="73"/>
      <c r="E185" s="73"/>
      <c r="F185" s="73"/>
      <c r="G185" s="73"/>
      <c r="H185" s="73"/>
      <c r="I185" s="73"/>
      <c r="J185" s="77"/>
      <c r="K185" s="113">
        <f>SUMIFS('Raw Data'!$Y:$Y, 'Raw Data'!$AN:$AN,"&lt;=" &amp;DATE(LEFT($AV$3, 4), MONTH("1 " &amp; K$6 &amp; " " &amp; LEFT($AV$3, 4)) + 1, 0 ), 'Raw Data'!$AN:$AN,"&gt;" &amp;DATE(LEFT($AV$3, 4), MONTH("1 " &amp; K$6 &amp; " " &amp; LEFT($AV$3, 4)), 0 ), 'Raw Data'!$J:$J, $A176, 'Raw Data'!$O:$O,""&amp;'Raw Data'!$B$1,'Raw Data'!$D:$D,"&lt;&gt;*ithdr*",'Raw Data'!$D:$D,"&lt;&gt;*ancel*",'Raw Data'!$P:$P,"--")
+
SUMIFS('Raw Data'!$Y:$Y, 'Raw Data'!$AN:$AN,"&lt;=" &amp;DATE(LEFT($AV$3, 4), MONTH("1 " &amp; K$6 &amp; " " &amp; LEFT($AV$3, 4)) + 1, 0 ), 'Raw Data'!$AN:$AN,"&gt;" &amp;DATE(LEFT($AV$3, 4), MONTH("1 " &amp; K$6 &amp; " " &amp; LEFT($AV$3, 4)), 0 ), 'Raw Data'!$J:$J, $A176, 'Raw Data'!$P:$P,""&amp;'Raw Data'!$B$1,'Raw Data'!$D:$D,"&lt;&gt;*ithdr*",'Raw Data'!$D:$D,"&lt;&gt;*ancel*")</f>
        <v>0</v>
      </c>
      <c r="L185" s="73"/>
      <c r="M185" s="73"/>
      <c r="N185" s="77"/>
      <c r="O185" s="113">
        <f>SUMIFS('Raw Data'!$Y:$Y, 'Raw Data'!$AN:$AN,"&lt;=" &amp;DATE(LEFT($AV$3, 4), MONTH("1 " &amp; O$6 &amp; " " &amp; LEFT($AV$3, 4)) + 1, 0 ), 'Raw Data'!$AN:$AN,"&gt;" &amp;DATE(LEFT($AV$3, 4), MONTH("1 " &amp; O$6 &amp; " " &amp; LEFT($AV$3, 4)), 0 ), 'Raw Data'!$J:$J, $A176, 'Raw Data'!$O:$O,""&amp;'Raw Data'!$B$1,'Raw Data'!$D:$D,"&lt;&gt;*ithdr*",'Raw Data'!$D:$D,"&lt;&gt;*ancel*",'Raw Data'!$P:$P,"--")
+
SUMIFS('Raw Data'!$Y:$Y, 'Raw Data'!$AN:$AN,"&lt;=" &amp;DATE(LEFT($AV$3, 4), MONTH("1 " &amp; O$6 &amp; " " &amp; LEFT($AV$3, 4)) + 1, 0 ), 'Raw Data'!$AN:$AN,"&gt;" &amp;DATE(LEFT($AV$3, 4), MONTH("1 " &amp; O$6 &amp; " " &amp; LEFT($AV$3, 4)), 0 ), 'Raw Data'!$J:$J, $A176, 'Raw Data'!$P:$P,""&amp;'Raw Data'!$B$1,'Raw Data'!$D:$D,"&lt;&gt;*ithdr*",'Raw Data'!$D:$D,"&lt;&gt;*ancel*")</f>
        <v>0</v>
      </c>
      <c r="P185" s="73"/>
      <c r="Q185" s="73"/>
      <c r="R185" s="77"/>
      <c r="S185" s="113">
        <f>SUMIFS('Raw Data'!$Y:$Y, 'Raw Data'!$AN:$AN,"&lt;=" &amp;DATE(LEFT($AV$3, 4), MONTH("1 " &amp; S$6 &amp; " " &amp; LEFT($AV$3, 4)) + 1, 0 ), 'Raw Data'!$AN:$AN,"&gt;" &amp;DATE(LEFT($AV$3, 4), MONTH("1 " &amp; S$6 &amp; " " &amp; LEFT($AV$3, 4)), 0 ), 'Raw Data'!$J:$J, $A176, 'Raw Data'!$O:$O,""&amp;'Raw Data'!$B$1,'Raw Data'!$D:$D,"&lt;&gt;*ithdr*",'Raw Data'!$D:$D,"&lt;&gt;*ancel*",'Raw Data'!$P:$P,"--")
+
SUMIFS('Raw Data'!$Y:$Y, 'Raw Data'!$AN:$AN,"&lt;=" &amp;DATE(LEFT($AV$3, 4), MONTH("1 " &amp; S$6 &amp; " " &amp; LEFT($AV$3, 4)) + 1, 0 ), 'Raw Data'!$AN:$AN,"&gt;" &amp;DATE(LEFT($AV$3, 4), MONTH("1 " &amp; S$6 &amp; " " &amp; LEFT($AV$3, 4)), 0 ), 'Raw Data'!$J:$J, $A176, 'Raw Data'!$P:$P,""&amp;'Raw Data'!$B$1,'Raw Data'!$D:$D,"&lt;&gt;*ithdr*",'Raw Data'!$D:$D,"&lt;&gt;*ancel*")</f>
        <v>0</v>
      </c>
      <c r="T185" s="73"/>
      <c r="U185" s="73"/>
      <c r="V185" s="77"/>
      <c r="W185" s="113">
        <f>SUMIFS('Raw Data'!$Y:$Y, 'Raw Data'!$AN:$AN,"&lt;=" &amp;DATE(LEFT($AV$3, 4), MONTH("1 " &amp; W$6 &amp; " " &amp; LEFT($AV$3, 4)) + 1, 0 ), 'Raw Data'!$AN:$AN,"&gt;" &amp;DATE(LEFT($AV$3, 4), MONTH("1 " &amp; W$6 &amp; " " &amp; LEFT($AV$3, 4)), 0 ), 'Raw Data'!$J:$J, $A176, 'Raw Data'!$O:$O,""&amp;'Raw Data'!$B$1,'Raw Data'!$D:$D,"&lt;&gt;*ithdr*",'Raw Data'!$D:$D,"&lt;&gt;*ancel*",'Raw Data'!$P:$P,"--")
+
SUMIFS('Raw Data'!$Y:$Y, 'Raw Data'!$AN:$AN,"&lt;=" &amp;DATE(LEFT($AV$3, 4), MONTH("1 " &amp; W$6 &amp; " " &amp; LEFT($AV$3, 4)) + 1, 0 ), 'Raw Data'!$AN:$AN,"&gt;" &amp;DATE(LEFT($AV$3, 4), MONTH("1 " &amp; W$6 &amp; " " &amp; LEFT($AV$3, 4)), 0 ), 'Raw Data'!$J:$J, $A176, 'Raw Data'!$P:$P,""&amp;'Raw Data'!$B$1,'Raw Data'!$D:$D,"&lt;&gt;*ithdr*",'Raw Data'!$D:$D,"&lt;&gt;*ancel*")</f>
        <v>0</v>
      </c>
      <c r="X185" s="73"/>
      <c r="Y185" s="73"/>
      <c r="Z185" s="77"/>
      <c r="AA185" s="113">
        <f>SUMIFS('Raw Data'!$Y:$Y, 'Raw Data'!$AN:$AN,"&lt;=" &amp;DATE(LEFT($AV$3, 4), MONTH("1 " &amp; AA$6 &amp; " " &amp; LEFT($AV$3, 4)) + 1, 0 ), 'Raw Data'!$AN:$AN,"&gt;" &amp;DATE(LEFT($AV$3, 4), MONTH("1 " &amp; AA$6 &amp; " " &amp; LEFT($AV$3, 4)), 0 ), 'Raw Data'!$J:$J, $A176, 'Raw Data'!$O:$O,""&amp;'Raw Data'!$B$1,'Raw Data'!$D:$D,"&lt;&gt;*ithdr*",'Raw Data'!$D:$D,"&lt;&gt;*ancel*",'Raw Data'!$P:$P,"--")
+
SUMIFS('Raw Data'!$Y:$Y, 'Raw Data'!$AN:$AN,"&lt;=" &amp;DATE(LEFT($AV$3, 4), MONTH("1 " &amp; AA$6 &amp; " " &amp; LEFT($AV$3, 4)) + 1, 0 ), 'Raw Data'!$AN:$AN,"&gt;" &amp;DATE(LEFT($AV$3, 4), MONTH("1 " &amp; AA$6 &amp; " " &amp; LEFT($AV$3, 4)), 0 ), 'Raw Data'!$J:$J, $A176, 'Raw Data'!$P:$P,""&amp;'Raw Data'!$B$1,'Raw Data'!$D:$D,"&lt;&gt;*ithdr*",'Raw Data'!$D:$D,"&lt;&gt;*ancel*")</f>
        <v>0</v>
      </c>
      <c r="AB185" s="73"/>
      <c r="AC185" s="73"/>
      <c r="AD185" s="77"/>
      <c r="AE185" s="113">
        <f>SUMIFS('Raw Data'!$Y:$Y, 'Raw Data'!$AN:$AN,"&lt;=" &amp;DATE(LEFT($AV$3, 4), MONTH("1 " &amp; AE$6 &amp; " " &amp; LEFT($AV$3, 4)) + 1, 0 ), 'Raw Data'!$AN:$AN,"&gt;" &amp;DATE(LEFT($AV$3, 4), MONTH("1 " &amp; AE$6 &amp; " " &amp; LEFT($AV$3, 4)), 0 ), 'Raw Data'!$J:$J, $A176, 'Raw Data'!$O:$O,""&amp;'Raw Data'!$B$1,'Raw Data'!$D:$D,"&lt;&gt;*ithdr*",'Raw Data'!$D:$D,"&lt;&gt;*ancel*",'Raw Data'!$P:$P,"--")
+
SUMIFS('Raw Data'!$Y:$Y, 'Raw Data'!$AN:$AN,"&lt;=" &amp;DATE(LEFT($AV$3, 4), MONTH("1 " &amp; AE$6 &amp; " " &amp; LEFT($AV$3, 4)) + 1, 0 ), 'Raw Data'!$AN:$AN,"&gt;" &amp;DATE(LEFT($AV$3, 4), MONTH("1 " &amp; AE$6 &amp; " " &amp; LEFT($AV$3, 4)), 0 ), 'Raw Data'!$J:$J, $A176, 'Raw Data'!$P:$P,""&amp;'Raw Data'!$B$1,'Raw Data'!$D:$D,"&lt;&gt;*ithdr*",'Raw Data'!$D:$D,"&lt;&gt;*ancel*")</f>
        <v>0</v>
      </c>
      <c r="AF185" s="73"/>
      <c r="AG185" s="73"/>
      <c r="AH185" s="77"/>
      <c r="AI185" s="113">
        <f>SUMIFS('Raw Data'!$Y:$Y, 'Raw Data'!$AN:$AN,"&lt;=" &amp;DATE(LEFT($AV$3, 4), MONTH("1 " &amp; AI$6 &amp; " " &amp; LEFT($AV$3, 4)) + 1, 0 ), 'Raw Data'!$AN:$AN,"&gt;" &amp;DATE(LEFT($AV$3, 4), MONTH("1 " &amp; AI$6 &amp; " " &amp; LEFT($AV$3, 4)), 0 ), 'Raw Data'!$J:$J, $A176, 'Raw Data'!$O:$O,""&amp;'Raw Data'!$B$1,'Raw Data'!$D:$D,"&lt;&gt;*ithdr*",'Raw Data'!$D:$D,"&lt;&gt;*ancel*",'Raw Data'!$P:$P,"--")
+
SUMIFS('Raw Data'!$Y:$Y, 'Raw Data'!$AN:$AN,"&lt;=" &amp;DATE(LEFT($AV$3, 4), MONTH("1 " &amp; AI$6 &amp; " " &amp; LEFT($AV$3, 4)) + 1, 0 ), 'Raw Data'!$AN:$AN,"&gt;" &amp;DATE(LEFT($AV$3, 4), MONTH("1 " &amp; AI$6 &amp; " " &amp; LEFT($AV$3, 4)), 0 ), 'Raw Data'!$J:$J, $A176, 'Raw Data'!$P:$P,""&amp;'Raw Data'!$B$1,'Raw Data'!$D:$D,"&lt;&gt;*ithdr*",'Raw Data'!$D:$D,"&lt;&gt;*ancel*")</f>
        <v>0</v>
      </c>
      <c r="AJ185" s="73"/>
      <c r="AK185" s="73"/>
      <c r="AL185" s="77"/>
      <c r="AM185" s="113">
        <f>SUMIFS('Raw Data'!$Y:$Y, 'Raw Data'!$AN:$AN,"&lt;=" &amp;DATE(LEFT($AV$3, 4), MONTH("1 " &amp; AM$6 &amp; " " &amp; LEFT($AV$3, 4)) + 1, 0 ), 'Raw Data'!$AN:$AN,"&gt;" &amp;DATE(LEFT($AV$3, 4), MONTH("1 " &amp; AM$6 &amp; " " &amp; LEFT($AV$3, 4)), 0 ), 'Raw Data'!$J:$J, $A176, 'Raw Data'!$O:$O,""&amp;'Raw Data'!$B$1,'Raw Data'!$D:$D,"&lt;&gt;*ithdr*",'Raw Data'!$D:$D,"&lt;&gt;*ancel*",'Raw Data'!$P:$P,"--")
+
SUMIFS('Raw Data'!$Y:$Y, 'Raw Data'!$AN:$AN,"&lt;=" &amp;DATE(LEFT($AV$3, 4), MONTH("1 " &amp; AM$6 &amp; " " &amp; LEFT($AV$3, 4)) + 1, 0 ), 'Raw Data'!$AN:$AN,"&gt;" &amp;DATE(LEFT($AV$3, 4), MONTH("1 " &amp; AM$6 &amp; " " &amp; LEFT($AV$3, 4)), 0 ), 'Raw Data'!$J:$J, $A176, 'Raw Data'!$P:$P,""&amp;'Raw Data'!$B$1,'Raw Data'!$D:$D,"&lt;&gt;*ithdr*",'Raw Data'!$D:$D,"&lt;&gt;*ancel*")</f>
        <v>0</v>
      </c>
      <c r="AN185" s="73"/>
      <c r="AO185" s="73"/>
      <c r="AP185" s="77"/>
      <c r="AQ185" s="113">
        <f>SUMIFS('Raw Data'!$Y:$Y, 'Raw Data'!$AN:$AN,"&lt;=" &amp;DATE(LEFT($AV$3, 4), MONTH("1 " &amp; AQ$6 &amp; " " &amp; LEFT($AV$3, 4)) + 1, 0 ), 'Raw Data'!$AN:$AN,"&gt;" &amp;DATE(LEFT($AV$3, 4), MONTH("1 " &amp; AQ$6 &amp; " " &amp; LEFT($AV$3, 4)), 0 ), 'Raw Data'!$J:$J, $A176, 'Raw Data'!$O:$O,""&amp;'Raw Data'!$B$1,'Raw Data'!$D:$D,"&lt;&gt;*ithdr*",'Raw Data'!$D:$D,"&lt;&gt;*ancel*",'Raw Data'!$P:$P,"--")
+
SUMIFS('Raw Data'!$Y:$Y, 'Raw Data'!$AN:$AN,"&lt;=" &amp;DATE(LEFT($AV$3, 4), MONTH("1 " &amp; AQ$6 &amp; " " &amp; LEFT($AV$3, 4)) + 1, 0 ), 'Raw Data'!$AN:$AN,"&gt;" &amp;DATE(LEFT($AV$3, 4), MONTH("1 " &amp; AQ$6 &amp; " " &amp; LEFT($AV$3, 4)), 0 ), 'Raw Data'!$J:$J, $A176, 'Raw Data'!$P:$P,""&amp;'Raw Data'!$B$1,'Raw Data'!$D:$D,"&lt;&gt;*ithdr*",'Raw Data'!$D:$D,"&lt;&gt;*ancel*")</f>
        <v>0</v>
      </c>
      <c r="AR185" s="73"/>
      <c r="AS185" s="73"/>
      <c r="AT185" s="77"/>
      <c r="AU185" s="113">
        <f>SUMIFS('Raw Data'!$Y:$Y, 'Raw Data'!$AN:$AN,"&lt;=" &amp;DATE(MID($AV$3, 15, 4), MONTH("1 " &amp; AU$6 &amp; " " &amp; MID($AV$3, 15, 4)) + 1, 0 ), 'Raw Data'!$AN:$AN,"&gt;" &amp;DATE(MID($AV$3, 15, 4), MONTH("1 " &amp; AU$6 &amp; " " &amp; MID($AV$3, 15, 4)), 0 ), 'Raw Data'!$J:$J, $A176, 'Raw Data'!$O:$O,""&amp;'Raw Data'!$B$1,'Raw Data'!$D:$D,"&lt;&gt;*ithdr*",'Raw Data'!$D:$D,"&lt;&gt;*ancel*",'Raw Data'!$P:$P,"--")
+
SUMIFS('Raw Data'!$Y:$Y, 'Raw Data'!$AN:$AN,"&lt;=" &amp;DATE(MID($AV$3, 15, 4), MONTH("1 " &amp; AU$6 &amp; " " &amp; MID($AV$3, 15, 4)) + 1, 0 ), 'Raw Data'!$AN:$AN,"&gt;" &amp;DATE(MID($AV$3, 15, 4), MONTH("1 " &amp; AU$6 &amp; " " &amp; MID($AV$3, 15, 4)), 0 ), 'Raw Data'!$J:$J, $A176, 'Raw Data'!$P:$P,""&amp;'Raw Data'!$B$1,'Raw Data'!$D:$D,"&lt;&gt;*ithdr*",'Raw Data'!$D:$D,"&lt;&gt;*ancel*")</f>
        <v>0</v>
      </c>
      <c r="AV185" s="73"/>
      <c r="AW185" s="73"/>
      <c r="AX185" s="77"/>
      <c r="AY185" s="113">
        <f>SUMIFS('Raw Data'!$Y:$Y, 'Raw Data'!$AN:$AN,"&lt;=" &amp;DATE(MID($AV$3, 15, 4), MONTH("1 " &amp; AY$6 &amp; " " &amp; MID($AV$3, 15, 4)) + 1, 0 ), 'Raw Data'!$AN:$AN,"&gt;" &amp;DATE(MID($AV$3, 15, 4), MONTH("1 " &amp; AY$6 &amp; " " &amp; MID($AV$3, 15, 4)), 0 ), 'Raw Data'!$J:$J, $A176, 'Raw Data'!$O:$O,""&amp;'Raw Data'!$B$1,'Raw Data'!$D:$D,"&lt;&gt;*ithdr*",'Raw Data'!$D:$D,"&lt;&gt;*ancel*",'Raw Data'!$P:$P,"--")
+
SUMIFS('Raw Data'!$Y:$Y, 'Raw Data'!$AN:$AN,"&lt;=" &amp;DATE(MID($AV$3, 15, 4), MONTH("1 " &amp; AY$6 &amp; " " &amp; MID($AV$3, 15, 4)) + 1, 0 ), 'Raw Data'!$AN:$AN,"&gt;" &amp;DATE(MID($AV$3, 15, 4), MONTH("1 " &amp; AY$6 &amp; " " &amp; MID($AV$3, 15, 4)), 0 ), 'Raw Data'!$J:$J, $A176, 'Raw Data'!$P:$P,""&amp;'Raw Data'!$B$1,'Raw Data'!$D:$D,"&lt;&gt;*ithdr*",'Raw Data'!$D:$D,"&lt;&gt;*ancel*")</f>
        <v>0</v>
      </c>
      <c r="AZ185" s="73"/>
      <c r="BA185" s="73"/>
      <c r="BB185" s="77"/>
      <c r="BC185" s="113">
        <f>SUMIFS('Raw Data'!$Y:$Y, 'Raw Data'!$AN:$AN,"&lt;=" &amp;DATE(MID($AV$3, 15, 4), MONTH("1 " &amp; BC$6 &amp; " " &amp; MID($AV$3, 15, 4)) + 1, 0 ), 'Raw Data'!$AN:$AN,"&gt;" &amp;DATE(MID($AV$3, 15, 4), MONTH("1 " &amp; BC$6 &amp; " " &amp; MID($AV$3, 15, 4)), 0 ), 'Raw Data'!$J:$J, $A176, 'Raw Data'!$O:$O,""&amp;'Raw Data'!$B$1,'Raw Data'!$D:$D,"&lt;&gt;*ithdr*",'Raw Data'!$D:$D,"&lt;&gt;*ancel*",'Raw Data'!$P:$P,"--")
+
SUMIFS('Raw Data'!$Y:$Y, 'Raw Data'!$AN:$AN,"&lt;=" &amp;DATE(MID($AV$3, 15, 4), MONTH("1 " &amp; BC$6 &amp; " " &amp; MID($AV$3, 15, 4)) + 1, 0 ), 'Raw Data'!$AN:$AN,"&gt;" &amp;DATE(MID($AV$3, 15, 4), MONTH("1 " &amp; BC$6 &amp; " " &amp; MID($AV$3, 15, 4)), 0 ), 'Raw Data'!$J:$J, $A176, 'Raw Data'!$P:$P,""&amp;'Raw Data'!$B$1,'Raw Data'!$D:$D,"&lt;&gt;*ithdr*",'Raw Data'!$D:$D,"&lt;&gt;*ancel*")</f>
        <v>0</v>
      </c>
      <c r="BD185" s="73"/>
      <c r="BE185" s="73"/>
      <c r="BF185" s="77"/>
    </row>
    <row r="186" ht="12.75" customHeight="1">
      <c r="A186" s="75" t="s">
        <v>169</v>
      </c>
      <c r="B186" s="73"/>
      <c r="C186" s="73"/>
      <c r="D186" s="73"/>
      <c r="E186" s="73"/>
      <c r="F186" s="73"/>
      <c r="G186" s="73"/>
      <c r="H186" s="73"/>
      <c r="I186" s="73"/>
      <c r="J186" s="77"/>
      <c r="K186" s="113">
        <f>SUMIFS('Raw Data'!$AA:$AA, 'Raw Data'!$AN:$AN,"&lt;=" &amp;DATE(LEFT($AV$3, 4), MONTH("1 " &amp; K$6 &amp; " " &amp; LEFT($AV$3, 4)) + 1, 0 ), 'Raw Data'!$AN:$AN,"&gt;" &amp;DATE(LEFT($AV$3, 4), MONTH("1 " &amp; K$6 &amp; " " &amp; LEFT($AV$3, 4)), 0 ), 'Raw Data'!$J:$J, $A176, 'Raw Data'!$O:$O,""&amp;'Raw Data'!$B$1,'Raw Data'!$D:$D,"&lt;&gt;*ithdr*",'Raw Data'!$D:$D,"&lt;&gt;*ancel*",'Raw Data'!$P:$P,"--")
+
SUMIFS('Raw Data'!$AA:$AA, 'Raw Data'!$AN:$AN,"&lt;=" &amp;DATE(LEFT($AV$3, 4), MONTH("1 " &amp; K$6 &amp; " " &amp; LEFT($AV$3, 4)) + 1, 0 ), 'Raw Data'!$AN:$AN,"&gt;" &amp;DATE(LEFT($AV$3, 4), MONTH("1 " &amp; K$6 &amp; " " &amp; LEFT($AV$3, 4)), 0 ), 'Raw Data'!$J:$J, $A176, 'Raw Data'!$P:$P,""&amp;'Raw Data'!$B$1,'Raw Data'!$D:$D,"&lt;&gt;*ithdr*",'Raw Data'!$D:$D,"&lt;&gt;*ancel*")
+
SUMIFS('Raw Data'!$X:$X, 'Raw Data'!$AN:$AN,"&lt;=" &amp;DATE(LEFT($AV$3, 4), MONTH("1 " &amp; K$6 &amp; " " &amp; LEFT($AV$3, 4)) + 1, 0 ), 'Raw Data'!$AN:$AN,"&gt;" &amp;DATE(LEFT($AV$3, 4), MONTH("1 " &amp; K$6 &amp; " " &amp; LEFT($AV$3, 4)), 0 ), 'Raw Data'!$J:$J, $A176, 'Raw Data'!$O:$O,""&amp;'Raw Data'!$B$1,'Raw Data'!$D:$D,"&lt;&gt;*ithdr*",'Raw Data'!$D:$D,"&lt;&gt;*ancel*",'Raw Data'!$P:$P,"--")
+
SUMIFS('Raw Data'!$X:$X, 'Raw Data'!$AN:$AN,"&lt;=" &amp;DATE(LEFT($AV$3, 4), MONTH("1 " &amp; K$6 &amp; " " &amp; LEFT($AV$3, 4)) + 1, 0 ), 'Raw Data'!$AN:$AN,"&gt;" &amp;DATE(LEFT($AV$3, 4), MONTH("1 " &amp; K$6 &amp; " " &amp; LEFT($AV$3, 4)), 0 ), 'Raw Data'!$J:$J, $A176, 'Raw Data'!$P:$P,""&amp;'Raw Data'!$B$1,'Raw Data'!$D:$D,"&lt;&gt;*ithdr*",'Raw Data'!$D:$D,"&lt;&gt;*ancel*")
+
SUMIFS('Raw Data'!$V:$V, 'Raw Data'!$AN:$AN,"&lt;=" &amp;DATE(LEFT($AV$3, 4), MONTH("1 " &amp; K$6 &amp; " " &amp; LEFT($AV$3, 4)) + 1, 0 ), 'Raw Data'!$AN:$AN,"&gt;" &amp;DATE(LEFT($AV$3, 4), MONTH("1 " &amp; K$6 &amp; " " &amp; LEFT($AV$3, 4)), 0 ), 'Raw Data'!$J:$J, $A176, 'Raw Data'!$O:$O,""&amp;'Raw Data'!$B$1,'Raw Data'!$D:$D,"&lt;&gt;*ithdr*",'Raw Data'!$D:$D,"&lt;&gt;*ancel*",'Raw Data'!$P:$P,"--")
+
SUMIFS('Raw Data'!$V:$V, 'Raw Data'!$AN:$AN,"&lt;=" &amp;DATE(LEFT($AV$3, 4), MONTH("1 " &amp; K$6 &amp; " " &amp; LEFT($AV$3, 4)) + 1, 0 ), 'Raw Data'!$AN:$AN,"&gt;" &amp;DATE(LEFT($AV$3, 4), MONTH("1 " &amp; K$6 &amp; " " &amp; LEFT($AV$3, 4)), 0 ), 'Raw Data'!$J:$J, $A176, 'Raw Data'!$P:$P,""&amp;'Raw Data'!$B$1,'Raw Data'!$D:$D,"&lt;&gt;*ithdr*",'Raw Data'!$D:$D,"&lt;&gt;*ancel*")</f>
        <v>0</v>
      </c>
      <c r="L186" s="73"/>
      <c r="M186" s="73"/>
      <c r="N186" s="77"/>
      <c r="O186" s="113">
        <f>SUMIFS('Raw Data'!$AA:$AA, 'Raw Data'!$AN:$AN,"&lt;=" &amp;DATE(LEFT($AV$3, 4), MONTH("1 " &amp; O$6 &amp; " " &amp; LEFT($AV$3, 4)) + 1, 0 ), 'Raw Data'!$AN:$AN,"&gt;" &amp;DATE(LEFT($AV$3, 4), MONTH("1 " &amp; O$6 &amp; " " &amp; LEFT($AV$3, 4)), 0 ), 'Raw Data'!$J:$J, $A176, 'Raw Data'!$O:$O,""&amp;'Raw Data'!$B$1,'Raw Data'!$D:$D,"&lt;&gt;*ithdr*",'Raw Data'!$D:$D,"&lt;&gt;*ancel*",'Raw Data'!$P:$P,"--")
+
SUMIFS('Raw Data'!$AA:$AA, 'Raw Data'!$AN:$AN,"&lt;=" &amp;DATE(LEFT($AV$3, 4), MONTH("1 " &amp; O$6 &amp; " " &amp; LEFT($AV$3, 4)) + 1, 0 ), 'Raw Data'!$AN:$AN,"&gt;" &amp;DATE(LEFT($AV$3, 4), MONTH("1 " &amp; O$6 &amp; " " &amp; LEFT($AV$3, 4)), 0 ), 'Raw Data'!$J:$J, $A176, 'Raw Data'!$P:$P,""&amp;'Raw Data'!$B$1,'Raw Data'!$D:$D,"&lt;&gt;*ithdr*",'Raw Data'!$D:$D,"&lt;&gt;*ancel*")
+
SUMIFS('Raw Data'!$X:$X, 'Raw Data'!$AN:$AN,"&lt;=" &amp;DATE(LEFT($AV$3, 4), MONTH("1 " &amp; O$6 &amp; " " &amp; LEFT($AV$3, 4)) + 1, 0 ), 'Raw Data'!$AN:$AN,"&gt;" &amp;DATE(LEFT($AV$3, 4), MONTH("1 " &amp; O$6 &amp; " " &amp; LEFT($AV$3, 4)), 0 ), 'Raw Data'!$J:$J, $A176, 'Raw Data'!$O:$O,""&amp;'Raw Data'!$B$1,'Raw Data'!$D:$D,"&lt;&gt;*ithdr*",'Raw Data'!$D:$D,"&lt;&gt;*ancel*",'Raw Data'!$P:$P,"--")
+
SUMIFS('Raw Data'!$X:$X, 'Raw Data'!$AN:$AN,"&lt;=" &amp;DATE(LEFT($AV$3, 4), MONTH("1 " &amp; O$6 &amp; " " &amp; LEFT($AV$3, 4)) + 1, 0 ), 'Raw Data'!$AN:$AN,"&gt;" &amp;DATE(LEFT($AV$3, 4), MONTH("1 " &amp; O$6 &amp; " " &amp; LEFT($AV$3, 4)), 0 ), 'Raw Data'!$J:$J, $A176, 'Raw Data'!$P:$P,""&amp;'Raw Data'!$B$1,'Raw Data'!$D:$D,"&lt;&gt;*ithdr*",'Raw Data'!$D:$D,"&lt;&gt;*ancel*")
+
SUMIFS('Raw Data'!$V:$V, 'Raw Data'!$AN:$AN,"&lt;=" &amp;DATE(LEFT($AV$3, 4), MONTH("1 " &amp; O$6 &amp; " " &amp; LEFT($AV$3, 4)) + 1, 0 ), 'Raw Data'!$AN:$AN,"&gt;" &amp;DATE(LEFT($AV$3, 4), MONTH("1 " &amp; O$6 &amp; " " &amp; LEFT($AV$3, 4)), 0 ), 'Raw Data'!$J:$J, $A176, 'Raw Data'!$O:$O,""&amp;'Raw Data'!$B$1,'Raw Data'!$D:$D,"&lt;&gt;*ithdr*",'Raw Data'!$D:$D,"&lt;&gt;*ancel*",'Raw Data'!$P:$P,"--")
+
SUMIFS('Raw Data'!$V:$V, 'Raw Data'!$AN:$AN,"&lt;=" &amp;DATE(LEFT($AV$3, 4), MONTH("1 " &amp; O$6 &amp; " " &amp; LEFT($AV$3, 4)) + 1, 0 ), 'Raw Data'!$AN:$AN,"&gt;" &amp;DATE(LEFT($AV$3, 4), MONTH("1 " &amp; O$6 &amp; " " &amp; LEFT($AV$3, 4)), 0 ), 'Raw Data'!$J:$J, $A176, 'Raw Data'!$P:$P,""&amp;'Raw Data'!$B$1,'Raw Data'!$D:$D,"&lt;&gt;*ithdr*",'Raw Data'!$D:$D,"&lt;&gt;*ancel*")</f>
        <v>0</v>
      </c>
      <c r="P186" s="73"/>
      <c r="Q186" s="73"/>
      <c r="R186" s="77"/>
      <c r="S186" s="113">
        <f>SUMIFS('Raw Data'!$AA:$AA, 'Raw Data'!$AN:$AN,"&lt;=" &amp;DATE(LEFT($AV$3, 4), MONTH("1 " &amp; S$6 &amp; " " &amp; LEFT($AV$3, 4)) + 1, 0 ), 'Raw Data'!$AN:$AN,"&gt;" &amp;DATE(LEFT($AV$3, 4), MONTH("1 " &amp; S$6 &amp; " " &amp; LEFT($AV$3, 4)), 0 ), 'Raw Data'!$J:$J, $A176, 'Raw Data'!$O:$O,""&amp;'Raw Data'!$B$1,'Raw Data'!$D:$D,"&lt;&gt;*ithdr*",'Raw Data'!$D:$D,"&lt;&gt;*ancel*",'Raw Data'!$P:$P,"--")
+
SUMIFS('Raw Data'!$AA:$AA, 'Raw Data'!$AN:$AN,"&lt;=" &amp;DATE(LEFT($AV$3, 4), MONTH("1 " &amp; S$6 &amp; " " &amp; LEFT($AV$3, 4)) + 1, 0 ), 'Raw Data'!$AN:$AN,"&gt;" &amp;DATE(LEFT($AV$3, 4), MONTH("1 " &amp; S$6 &amp; " " &amp; LEFT($AV$3, 4)), 0 ), 'Raw Data'!$J:$J, $A176, 'Raw Data'!$P:$P,""&amp;'Raw Data'!$B$1,'Raw Data'!$D:$D,"&lt;&gt;*ithdr*",'Raw Data'!$D:$D,"&lt;&gt;*ancel*")
+
SUMIFS('Raw Data'!$X:$X, 'Raw Data'!$AN:$AN,"&lt;=" &amp;DATE(LEFT($AV$3, 4), MONTH("1 " &amp; S$6 &amp; " " &amp; LEFT($AV$3, 4)) + 1, 0 ), 'Raw Data'!$AN:$AN,"&gt;" &amp;DATE(LEFT($AV$3, 4), MONTH("1 " &amp; S$6 &amp; " " &amp; LEFT($AV$3, 4)), 0 ), 'Raw Data'!$J:$J, $A176, 'Raw Data'!$O:$O,""&amp;'Raw Data'!$B$1,'Raw Data'!$D:$D,"&lt;&gt;*ithdr*",'Raw Data'!$D:$D,"&lt;&gt;*ancel*",'Raw Data'!$P:$P,"--")
+
SUMIFS('Raw Data'!$X:$X, 'Raw Data'!$AN:$AN,"&lt;=" &amp;DATE(LEFT($AV$3, 4), MONTH("1 " &amp; S$6 &amp; " " &amp; LEFT($AV$3, 4)) + 1, 0 ), 'Raw Data'!$AN:$AN,"&gt;" &amp;DATE(LEFT($AV$3, 4), MONTH("1 " &amp; S$6 &amp; " " &amp; LEFT($AV$3, 4)), 0 ), 'Raw Data'!$J:$J, $A176, 'Raw Data'!$P:$P,""&amp;'Raw Data'!$B$1,'Raw Data'!$D:$D,"&lt;&gt;*ithdr*",'Raw Data'!$D:$D,"&lt;&gt;*ancel*")
+
SUMIFS('Raw Data'!$V:$V, 'Raw Data'!$AN:$AN,"&lt;=" &amp;DATE(LEFT($AV$3, 4), MONTH("1 " &amp; S$6 &amp; " " &amp; LEFT($AV$3, 4)) + 1, 0 ), 'Raw Data'!$AN:$AN,"&gt;" &amp;DATE(LEFT($AV$3, 4), MONTH("1 " &amp; S$6 &amp; " " &amp; LEFT($AV$3, 4)), 0 ), 'Raw Data'!$J:$J, $A176, 'Raw Data'!$O:$O,""&amp;'Raw Data'!$B$1,'Raw Data'!$D:$D,"&lt;&gt;*ithdr*",'Raw Data'!$D:$D,"&lt;&gt;*ancel*",'Raw Data'!$P:$P,"--")
+
SUMIFS('Raw Data'!$V:$V, 'Raw Data'!$AN:$AN,"&lt;=" &amp;DATE(LEFT($AV$3, 4), MONTH("1 " &amp; S$6 &amp; " " &amp; LEFT($AV$3, 4)) + 1, 0 ), 'Raw Data'!$AN:$AN,"&gt;" &amp;DATE(LEFT($AV$3, 4), MONTH("1 " &amp; S$6 &amp; " " &amp; LEFT($AV$3, 4)), 0 ), 'Raw Data'!$J:$J, $A176, 'Raw Data'!$P:$P,""&amp;'Raw Data'!$B$1,'Raw Data'!$D:$D,"&lt;&gt;*ithdr*",'Raw Data'!$D:$D,"&lt;&gt;*ancel*")</f>
        <v>0</v>
      </c>
      <c r="T186" s="73"/>
      <c r="U186" s="73"/>
      <c r="V186" s="77"/>
      <c r="W186" s="113">
        <f>SUMIFS('Raw Data'!$AA:$AA, 'Raw Data'!$AN:$AN,"&lt;=" &amp;DATE(LEFT($AV$3, 4), MONTH("1 " &amp; W$6 &amp; " " &amp; LEFT($AV$3, 4)) + 1, 0 ), 'Raw Data'!$AN:$AN,"&gt;" &amp;DATE(LEFT($AV$3, 4), MONTH("1 " &amp; W$6 &amp; " " &amp; LEFT($AV$3, 4)), 0 ), 'Raw Data'!$J:$J, $A176, 'Raw Data'!$O:$O,""&amp;'Raw Data'!$B$1,'Raw Data'!$D:$D,"&lt;&gt;*ithdr*",'Raw Data'!$D:$D,"&lt;&gt;*ancel*",'Raw Data'!$P:$P,"--")
+
SUMIFS('Raw Data'!$AA:$AA, 'Raw Data'!$AN:$AN,"&lt;=" &amp;DATE(LEFT($AV$3, 4), MONTH("1 " &amp; W$6 &amp; " " &amp; LEFT($AV$3, 4)) + 1, 0 ), 'Raw Data'!$AN:$AN,"&gt;" &amp;DATE(LEFT($AV$3, 4), MONTH("1 " &amp; W$6 &amp; " " &amp; LEFT($AV$3, 4)), 0 ), 'Raw Data'!$J:$J, $A176, 'Raw Data'!$P:$P,""&amp;'Raw Data'!$B$1,'Raw Data'!$D:$D,"&lt;&gt;*ithdr*",'Raw Data'!$D:$D,"&lt;&gt;*ancel*")
+
SUMIFS('Raw Data'!$X:$X, 'Raw Data'!$AN:$AN,"&lt;=" &amp;DATE(LEFT($AV$3, 4), MONTH("1 " &amp; W$6 &amp; " " &amp; LEFT($AV$3, 4)) + 1, 0 ), 'Raw Data'!$AN:$AN,"&gt;" &amp;DATE(LEFT($AV$3, 4), MONTH("1 " &amp; W$6 &amp; " " &amp; LEFT($AV$3, 4)), 0 ), 'Raw Data'!$J:$J, $A176, 'Raw Data'!$O:$O,""&amp;'Raw Data'!$B$1,'Raw Data'!$D:$D,"&lt;&gt;*ithdr*",'Raw Data'!$D:$D,"&lt;&gt;*ancel*",'Raw Data'!$P:$P,"--")
+
SUMIFS('Raw Data'!$X:$X, 'Raw Data'!$AN:$AN,"&lt;=" &amp;DATE(LEFT($AV$3, 4), MONTH("1 " &amp; W$6 &amp; " " &amp; LEFT($AV$3, 4)) + 1, 0 ), 'Raw Data'!$AN:$AN,"&gt;" &amp;DATE(LEFT($AV$3, 4), MONTH("1 " &amp; W$6 &amp; " " &amp; LEFT($AV$3, 4)), 0 ), 'Raw Data'!$J:$J, $A176, 'Raw Data'!$P:$P,""&amp;'Raw Data'!$B$1,'Raw Data'!$D:$D,"&lt;&gt;*ithdr*",'Raw Data'!$D:$D,"&lt;&gt;*ancel*")
+
SUMIFS('Raw Data'!$V:$V, 'Raw Data'!$AN:$AN,"&lt;=" &amp;DATE(LEFT($AV$3, 4), MONTH("1 " &amp; W$6 &amp; " " &amp; LEFT($AV$3, 4)) + 1, 0 ), 'Raw Data'!$AN:$AN,"&gt;" &amp;DATE(LEFT($AV$3, 4), MONTH("1 " &amp; W$6 &amp; " " &amp; LEFT($AV$3, 4)), 0 ), 'Raw Data'!$J:$J, $A176, 'Raw Data'!$O:$O,""&amp;'Raw Data'!$B$1,'Raw Data'!$D:$D,"&lt;&gt;*ithdr*",'Raw Data'!$D:$D,"&lt;&gt;*ancel*",'Raw Data'!$P:$P,"--")
+
SUMIFS('Raw Data'!$V:$V, 'Raw Data'!$AN:$AN,"&lt;=" &amp;DATE(LEFT($AV$3, 4), MONTH("1 " &amp; W$6 &amp; " " &amp; LEFT($AV$3, 4)) + 1, 0 ), 'Raw Data'!$AN:$AN,"&gt;" &amp;DATE(LEFT($AV$3, 4), MONTH("1 " &amp; W$6 &amp; " " &amp; LEFT($AV$3, 4)), 0 ), 'Raw Data'!$J:$J, $A176, 'Raw Data'!$P:$P,""&amp;'Raw Data'!$B$1,'Raw Data'!$D:$D,"&lt;&gt;*ithdr*",'Raw Data'!$D:$D,"&lt;&gt;*ancel*")</f>
        <v>0</v>
      </c>
      <c r="X186" s="73"/>
      <c r="Y186" s="73"/>
      <c r="Z186" s="77"/>
      <c r="AA186" s="113">
        <f>SUMIFS('Raw Data'!$AA:$AA, 'Raw Data'!$AN:$AN,"&lt;=" &amp;DATE(LEFT($AV$3, 4), MONTH("1 " &amp; AA$6 &amp; " " &amp; LEFT($AV$3, 4)) + 1, 0 ), 'Raw Data'!$AN:$AN,"&gt;" &amp;DATE(LEFT($AV$3, 4), MONTH("1 " &amp; AA$6 &amp; " " &amp; LEFT($AV$3, 4)), 0 ), 'Raw Data'!$J:$J, $A176, 'Raw Data'!$O:$O,""&amp;'Raw Data'!$B$1,'Raw Data'!$D:$D,"&lt;&gt;*ithdr*",'Raw Data'!$D:$D,"&lt;&gt;*ancel*",'Raw Data'!$P:$P,"--")
+
SUMIFS('Raw Data'!$AA:$AA, 'Raw Data'!$AN:$AN,"&lt;=" &amp;DATE(LEFT($AV$3, 4), MONTH("1 " &amp; AA$6 &amp; " " &amp; LEFT($AV$3, 4)) + 1, 0 ), 'Raw Data'!$AN:$AN,"&gt;" &amp;DATE(LEFT($AV$3, 4), MONTH("1 " &amp; AA$6 &amp; " " &amp; LEFT($AV$3, 4)), 0 ), 'Raw Data'!$J:$J, $A176, 'Raw Data'!$P:$P,""&amp;'Raw Data'!$B$1,'Raw Data'!$D:$D,"&lt;&gt;*ithdr*",'Raw Data'!$D:$D,"&lt;&gt;*ancel*")
+
SUMIFS('Raw Data'!$X:$X, 'Raw Data'!$AN:$AN,"&lt;=" &amp;DATE(LEFT($AV$3, 4), MONTH("1 " &amp; AA$6 &amp; " " &amp; LEFT($AV$3, 4)) + 1, 0 ), 'Raw Data'!$AN:$AN,"&gt;" &amp;DATE(LEFT($AV$3, 4), MONTH("1 " &amp; AA$6 &amp; " " &amp; LEFT($AV$3, 4)), 0 ), 'Raw Data'!$J:$J, $A176, 'Raw Data'!$O:$O,""&amp;'Raw Data'!$B$1,'Raw Data'!$D:$D,"&lt;&gt;*ithdr*",'Raw Data'!$D:$D,"&lt;&gt;*ancel*",'Raw Data'!$P:$P,"--")
+
SUMIFS('Raw Data'!$X:$X, 'Raw Data'!$AN:$AN,"&lt;=" &amp;DATE(LEFT($AV$3, 4), MONTH("1 " &amp; AA$6 &amp; " " &amp; LEFT($AV$3, 4)) + 1, 0 ), 'Raw Data'!$AN:$AN,"&gt;" &amp;DATE(LEFT($AV$3, 4), MONTH("1 " &amp; AA$6 &amp; " " &amp; LEFT($AV$3, 4)), 0 ), 'Raw Data'!$J:$J, $A176, 'Raw Data'!$P:$P,""&amp;'Raw Data'!$B$1,'Raw Data'!$D:$D,"&lt;&gt;*ithdr*",'Raw Data'!$D:$D,"&lt;&gt;*ancel*")
+
SUMIFS('Raw Data'!$V:$V, 'Raw Data'!$AN:$AN,"&lt;=" &amp;DATE(LEFT($AV$3, 4), MONTH("1 " &amp; AA$6 &amp; " " &amp; LEFT($AV$3, 4)) + 1, 0 ), 'Raw Data'!$AN:$AN,"&gt;" &amp;DATE(LEFT($AV$3, 4), MONTH("1 " &amp; AA$6 &amp; " " &amp; LEFT($AV$3, 4)), 0 ), 'Raw Data'!$J:$J, $A176, 'Raw Data'!$O:$O,""&amp;'Raw Data'!$B$1,'Raw Data'!$D:$D,"&lt;&gt;*ithdr*",'Raw Data'!$D:$D,"&lt;&gt;*ancel*",'Raw Data'!$P:$P,"--")
+
SUMIFS('Raw Data'!$V:$V, 'Raw Data'!$AN:$AN,"&lt;=" &amp;DATE(LEFT($AV$3, 4), MONTH("1 " &amp; AA$6 &amp; " " &amp; LEFT($AV$3, 4)) + 1, 0 ), 'Raw Data'!$AN:$AN,"&gt;" &amp;DATE(LEFT($AV$3, 4), MONTH("1 " &amp; AA$6 &amp; " " &amp; LEFT($AV$3, 4)), 0 ), 'Raw Data'!$J:$J, $A176, 'Raw Data'!$P:$P,""&amp;'Raw Data'!$B$1,'Raw Data'!$D:$D,"&lt;&gt;*ithdr*",'Raw Data'!$D:$D,"&lt;&gt;*ancel*")</f>
        <v>0</v>
      </c>
      <c r="AB186" s="73"/>
      <c r="AC186" s="73"/>
      <c r="AD186" s="77"/>
      <c r="AE186" s="113">
        <f>SUMIFS('Raw Data'!$AA:$AA, 'Raw Data'!$AN:$AN,"&lt;=" &amp;DATE(LEFT($AV$3, 4), MONTH("1 " &amp; AE$6 &amp; " " &amp; LEFT($AV$3, 4)) + 1, 0 ), 'Raw Data'!$AN:$AN,"&gt;" &amp;DATE(LEFT($AV$3, 4), MONTH("1 " &amp; AE$6 &amp; " " &amp; LEFT($AV$3, 4)), 0 ), 'Raw Data'!$J:$J, $A176, 'Raw Data'!$O:$O,""&amp;'Raw Data'!$B$1,'Raw Data'!$D:$D,"&lt;&gt;*ithdr*",'Raw Data'!$D:$D,"&lt;&gt;*ancel*",'Raw Data'!$P:$P,"--")
+
SUMIFS('Raw Data'!$AA:$AA, 'Raw Data'!$AN:$AN,"&lt;=" &amp;DATE(LEFT($AV$3, 4), MONTH("1 " &amp; AE$6 &amp; " " &amp; LEFT($AV$3, 4)) + 1, 0 ), 'Raw Data'!$AN:$AN,"&gt;" &amp;DATE(LEFT($AV$3, 4), MONTH("1 " &amp; AE$6 &amp; " " &amp; LEFT($AV$3, 4)), 0 ), 'Raw Data'!$J:$J, $A176, 'Raw Data'!$P:$P,""&amp;'Raw Data'!$B$1,'Raw Data'!$D:$D,"&lt;&gt;*ithdr*",'Raw Data'!$D:$D,"&lt;&gt;*ancel*")
+
SUMIFS('Raw Data'!$X:$X, 'Raw Data'!$AN:$AN,"&lt;=" &amp;DATE(LEFT($AV$3, 4), MONTH("1 " &amp; AE$6 &amp; " " &amp; LEFT($AV$3, 4)) + 1, 0 ), 'Raw Data'!$AN:$AN,"&gt;" &amp;DATE(LEFT($AV$3, 4), MONTH("1 " &amp; AE$6 &amp; " " &amp; LEFT($AV$3, 4)), 0 ), 'Raw Data'!$J:$J, $A176, 'Raw Data'!$O:$O,""&amp;'Raw Data'!$B$1,'Raw Data'!$D:$D,"&lt;&gt;*ithdr*",'Raw Data'!$D:$D,"&lt;&gt;*ancel*",'Raw Data'!$P:$P,"--")
+
SUMIFS('Raw Data'!$X:$X, 'Raw Data'!$AN:$AN,"&lt;=" &amp;DATE(LEFT($AV$3, 4), MONTH("1 " &amp; AE$6 &amp; " " &amp; LEFT($AV$3, 4)) + 1, 0 ), 'Raw Data'!$AN:$AN,"&gt;" &amp;DATE(LEFT($AV$3, 4), MONTH("1 " &amp; AE$6 &amp; " " &amp; LEFT($AV$3, 4)), 0 ), 'Raw Data'!$J:$J, $A176, 'Raw Data'!$P:$P,""&amp;'Raw Data'!$B$1,'Raw Data'!$D:$D,"&lt;&gt;*ithdr*",'Raw Data'!$D:$D,"&lt;&gt;*ancel*")
+
SUMIFS('Raw Data'!$V:$V, 'Raw Data'!$AN:$AN,"&lt;=" &amp;DATE(LEFT($AV$3, 4), MONTH("1 " &amp; AE$6 &amp; " " &amp; LEFT($AV$3, 4)) + 1, 0 ), 'Raw Data'!$AN:$AN,"&gt;" &amp;DATE(LEFT($AV$3, 4), MONTH("1 " &amp; AE$6 &amp; " " &amp; LEFT($AV$3, 4)), 0 ), 'Raw Data'!$J:$J, $A176, 'Raw Data'!$O:$O,""&amp;'Raw Data'!$B$1,'Raw Data'!$D:$D,"&lt;&gt;*ithdr*",'Raw Data'!$D:$D,"&lt;&gt;*ancel*",'Raw Data'!$P:$P,"--")
+
SUMIFS('Raw Data'!$V:$V, 'Raw Data'!$AN:$AN,"&lt;=" &amp;DATE(LEFT($AV$3, 4), MONTH("1 " &amp; AE$6 &amp; " " &amp; LEFT($AV$3, 4)) + 1, 0 ), 'Raw Data'!$AN:$AN,"&gt;" &amp;DATE(LEFT($AV$3, 4), MONTH("1 " &amp; AE$6 &amp; " " &amp; LEFT($AV$3, 4)), 0 ), 'Raw Data'!$J:$J, $A176, 'Raw Data'!$P:$P,""&amp;'Raw Data'!$B$1,'Raw Data'!$D:$D,"&lt;&gt;*ithdr*",'Raw Data'!$D:$D,"&lt;&gt;*ancel*")</f>
        <v>0</v>
      </c>
      <c r="AF186" s="73"/>
      <c r="AG186" s="73"/>
      <c r="AH186" s="77"/>
      <c r="AI186" s="113">
        <f>SUMIFS('Raw Data'!$AA:$AA, 'Raw Data'!$AN:$AN,"&lt;=" &amp;DATE(LEFT($AV$3, 4), MONTH("1 " &amp; AI$6 &amp; " " &amp; LEFT($AV$3, 4)) + 1, 0 ), 'Raw Data'!$AN:$AN,"&gt;" &amp;DATE(LEFT($AV$3, 4), MONTH("1 " &amp; AI$6 &amp; " " &amp; LEFT($AV$3, 4)), 0 ), 'Raw Data'!$J:$J, $A176, 'Raw Data'!$O:$O,""&amp;'Raw Data'!$B$1,'Raw Data'!$D:$D,"&lt;&gt;*ithdr*",'Raw Data'!$D:$D,"&lt;&gt;*ancel*",'Raw Data'!$P:$P,"--")
+
SUMIFS('Raw Data'!$AA:$AA, 'Raw Data'!$AN:$AN,"&lt;=" &amp;DATE(LEFT($AV$3, 4), MONTH("1 " &amp; AI$6 &amp; " " &amp; LEFT($AV$3, 4)) + 1, 0 ), 'Raw Data'!$AN:$AN,"&gt;" &amp;DATE(LEFT($AV$3, 4), MONTH("1 " &amp; AI$6 &amp; " " &amp; LEFT($AV$3, 4)), 0 ), 'Raw Data'!$J:$J, $A176, 'Raw Data'!$P:$P,""&amp;'Raw Data'!$B$1,'Raw Data'!$D:$D,"&lt;&gt;*ithdr*",'Raw Data'!$D:$D,"&lt;&gt;*ancel*")
+
SUMIFS('Raw Data'!$X:$X, 'Raw Data'!$AN:$AN,"&lt;=" &amp;DATE(LEFT($AV$3, 4), MONTH("1 " &amp; AI$6 &amp; " " &amp; LEFT($AV$3, 4)) + 1, 0 ), 'Raw Data'!$AN:$AN,"&gt;" &amp;DATE(LEFT($AV$3, 4), MONTH("1 " &amp; AI$6 &amp; " " &amp; LEFT($AV$3, 4)), 0 ), 'Raw Data'!$J:$J, $A176, 'Raw Data'!$O:$O,""&amp;'Raw Data'!$B$1,'Raw Data'!$D:$D,"&lt;&gt;*ithdr*",'Raw Data'!$D:$D,"&lt;&gt;*ancel*",'Raw Data'!$P:$P,"--")
+
SUMIFS('Raw Data'!$X:$X, 'Raw Data'!$AN:$AN,"&lt;=" &amp;DATE(LEFT($AV$3, 4), MONTH("1 " &amp; AI$6 &amp; " " &amp; LEFT($AV$3, 4)) + 1, 0 ), 'Raw Data'!$AN:$AN,"&gt;" &amp;DATE(LEFT($AV$3, 4), MONTH("1 " &amp; AI$6 &amp; " " &amp; LEFT($AV$3, 4)), 0 ), 'Raw Data'!$J:$J, $A176, 'Raw Data'!$P:$P,""&amp;'Raw Data'!$B$1,'Raw Data'!$D:$D,"&lt;&gt;*ithdr*",'Raw Data'!$D:$D,"&lt;&gt;*ancel*")
+
SUMIFS('Raw Data'!$V:$V, 'Raw Data'!$AN:$AN,"&lt;=" &amp;DATE(LEFT($AV$3, 4), MONTH("1 " &amp; AI$6 &amp; " " &amp; LEFT($AV$3, 4)) + 1, 0 ), 'Raw Data'!$AN:$AN,"&gt;" &amp;DATE(LEFT($AV$3, 4), MONTH("1 " &amp; AI$6 &amp; " " &amp; LEFT($AV$3, 4)), 0 ), 'Raw Data'!$J:$J, $A176, 'Raw Data'!$O:$O,""&amp;'Raw Data'!$B$1,'Raw Data'!$D:$D,"&lt;&gt;*ithdr*",'Raw Data'!$D:$D,"&lt;&gt;*ancel*",'Raw Data'!$P:$P,"--")
+
SUMIFS('Raw Data'!$V:$V, 'Raw Data'!$AN:$AN,"&lt;=" &amp;DATE(LEFT($AV$3, 4), MONTH("1 " &amp; AI$6 &amp; " " &amp; LEFT($AV$3, 4)) + 1, 0 ), 'Raw Data'!$AN:$AN,"&gt;" &amp;DATE(LEFT($AV$3, 4), MONTH("1 " &amp; AI$6 &amp; " " &amp; LEFT($AV$3, 4)), 0 ), 'Raw Data'!$J:$J, $A176, 'Raw Data'!$P:$P,""&amp;'Raw Data'!$B$1,'Raw Data'!$D:$D,"&lt;&gt;*ithdr*",'Raw Data'!$D:$D,"&lt;&gt;*ancel*")</f>
        <v>0</v>
      </c>
      <c r="AJ186" s="73"/>
      <c r="AK186" s="73"/>
      <c r="AL186" s="77"/>
      <c r="AM186" s="113">
        <f>SUMIFS('Raw Data'!$AA:$AA, 'Raw Data'!$AN:$AN,"&lt;=" &amp;DATE(LEFT($AV$3, 4), MONTH("1 " &amp; AM$6 &amp; " " &amp; LEFT($AV$3, 4)) + 1, 0 ), 'Raw Data'!$AN:$AN,"&gt;" &amp;DATE(LEFT($AV$3, 4), MONTH("1 " &amp; AM$6 &amp; " " &amp; LEFT($AV$3, 4)), 0 ), 'Raw Data'!$J:$J, $A176, 'Raw Data'!$O:$O,""&amp;'Raw Data'!$B$1,'Raw Data'!$D:$D,"&lt;&gt;*ithdr*",'Raw Data'!$D:$D,"&lt;&gt;*ancel*",'Raw Data'!$P:$P,"--")
+
SUMIFS('Raw Data'!$AA:$AA, 'Raw Data'!$AN:$AN,"&lt;=" &amp;DATE(LEFT($AV$3, 4), MONTH("1 " &amp; AM$6 &amp; " " &amp; LEFT($AV$3, 4)) + 1, 0 ), 'Raw Data'!$AN:$AN,"&gt;" &amp;DATE(LEFT($AV$3, 4), MONTH("1 " &amp; AM$6 &amp; " " &amp; LEFT($AV$3, 4)), 0 ), 'Raw Data'!$J:$J, $A176, 'Raw Data'!$P:$P,""&amp;'Raw Data'!$B$1,'Raw Data'!$D:$D,"&lt;&gt;*ithdr*",'Raw Data'!$D:$D,"&lt;&gt;*ancel*")
+
SUMIFS('Raw Data'!$X:$X, 'Raw Data'!$AN:$AN,"&lt;=" &amp;DATE(LEFT($AV$3, 4), MONTH("1 " &amp; AM$6 &amp; " " &amp; LEFT($AV$3, 4)) + 1, 0 ), 'Raw Data'!$AN:$AN,"&gt;" &amp;DATE(LEFT($AV$3, 4), MONTH("1 " &amp; AM$6 &amp; " " &amp; LEFT($AV$3, 4)), 0 ), 'Raw Data'!$J:$J, $A176, 'Raw Data'!$O:$O,""&amp;'Raw Data'!$B$1,'Raw Data'!$D:$D,"&lt;&gt;*ithdr*",'Raw Data'!$D:$D,"&lt;&gt;*ancel*",'Raw Data'!$P:$P,"--")
+
SUMIFS('Raw Data'!$X:$X, 'Raw Data'!$AN:$AN,"&lt;=" &amp;DATE(LEFT($AV$3, 4), MONTH("1 " &amp; AM$6 &amp; " " &amp; LEFT($AV$3, 4)) + 1, 0 ), 'Raw Data'!$AN:$AN,"&gt;" &amp;DATE(LEFT($AV$3, 4), MONTH("1 " &amp; AM$6 &amp; " " &amp; LEFT($AV$3, 4)), 0 ), 'Raw Data'!$J:$J, $A176, 'Raw Data'!$P:$P,""&amp;'Raw Data'!$B$1,'Raw Data'!$D:$D,"&lt;&gt;*ithdr*",'Raw Data'!$D:$D,"&lt;&gt;*ancel*")
+
SUMIFS('Raw Data'!$V:$V, 'Raw Data'!$AN:$AN,"&lt;=" &amp;DATE(LEFT($AV$3, 4), MONTH("1 " &amp; AM$6 &amp; " " &amp; LEFT($AV$3, 4)) + 1, 0 ), 'Raw Data'!$AN:$AN,"&gt;" &amp;DATE(LEFT($AV$3, 4), MONTH("1 " &amp; AM$6 &amp; " " &amp; LEFT($AV$3, 4)), 0 ), 'Raw Data'!$J:$J, $A176, 'Raw Data'!$O:$O,""&amp;'Raw Data'!$B$1,'Raw Data'!$D:$D,"&lt;&gt;*ithdr*",'Raw Data'!$D:$D,"&lt;&gt;*ancel*",'Raw Data'!$P:$P,"--")
+
SUMIFS('Raw Data'!$V:$V, 'Raw Data'!$AN:$AN,"&lt;=" &amp;DATE(LEFT($AV$3, 4), MONTH("1 " &amp; AM$6 &amp; " " &amp; LEFT($AV$3, 4)) + 1, 0 ), 'Raw Data'!$AN:$AN,"&gt;" &amp;DATE(LEFT($AV$3, 4), MONTH("1 " &amp; AM$6 &amp; " " &amp; LEFT($AV$3, 4)), 0 ), 'Raw Data'!$J:$J, $A176, 'Raw Data'!$P:$P,""&amp;'Raw Data'!$B$1,'Raw Data'!$D:$D,"&lt;&gt;*ithdr*",'Raw Data'!$D:$D,"&lt;&gt;*ancel*")</f>
        <v>0</v>
      </c>
      <c r="AN186" s="73"/>
      <c r="AO186" s="73"/>
      <c r="AP186" s="77"/>
      <c r="AQ186" s="113">
        <f>SUMIFS('Raw Data'!$AA:$AA, 'Raw Data'!$AN:$AN,"&lt;=" &amp;DATE(LEFT($AV$3, 4), MONTH("1 " &amp; AQ$6 &amp; " " &amp; LEFT($AV$3, 4)) + 1, 0 ), 'Raw Data'!$AN:$AN,"&gt;" &amp;DATE(LEFT($AV$3, 4), MONTH("1 " &amp; AQ$6 &amp; " " &amp; LEFT($AV$3, 4)), 0 ), 'Raw Data'!$J:$J, $A176, 'Raw Data'!$O:$O,""&amp;'Raw Data'!$B$1,'Raw Data'!$D:$D,"&lt;&gt;*ithdr*",'Raw Data'!$D:$D,"&lt;&gt;*ancel*",'Raw Data'!$P:$P,"--")
+
SUMIFS('Raw Data'!$AA:$AA, 'Raw Data'!$AN:$AN,"&lt;=" &amp;DATE(LEFT($AV$3, 4), MONTH("1 " &amp; AQ$6 &amp; " " &amp; LEFT($AV$3, 4)) + 1, 0 ), 'Raw Data'!$AN:$AN,"&gt;" &amp;DATE(LEFT($AV$3, 4), MONTH("1 " &amp; AQ$6 &amp; " " &amp; LEFT($AV$3, 4)), 0 ), 'Raw Data'!$J:$J, $A176, 'Raw Data'!$P:$P,""&amp;'Raw Data'!$B$1,'Raw Data'!$D:$D,"&lt;&gt;*ithdr*",'Raw Data'!$D:$D,"&lt;&gt;*ancel*")
+
SUMIFS('Raw Data'!$X:$X, 'Raw Data'!$AN:$AN,"&lt;=" &amp;DATE(LEFT($AV$3, 4), MONTH("1 " &amp; AQ$6 &amp; " " &amp; LEFT($AV$3, 4)) + 1, 0 ), 'Raw Data'!$AN:$AN,"&gt;" &amp;DATE(LEFT($AV$3, 4), MONTH("1 " &amp; AQ$6 &amp; " " &amp; LEFT($AV$3, 4)), 0 ), 'Raw Data'!$J:$J, $A176, 'Raw Data'!$O:$O,""&amp;'Raw Data'!$B$1,'Raw Data'!$D:$D,"&lt;&gt;*ithdr*",'Raw Data'!$D:$D,"&lt;&gt;*ancel*",'Raw Data'!$P:$P,"--")
+
SUMIFS('Raw Data'!$X:$X, 'Raw Data'!$AN:$AN,"&lt;=" &amp;DATE(LEFT($AV$3, 4), MONTH("1 " &amp; AQ$6 &amp; " " &amp; LEFT($AV$3, 4)) + 1, 0 ), 'Raw Data'!$AN:$AN,"&gt;" &amp;DATE(LEFT($AV$3, 4), MONTH("1 " &amp; AQ$6 &amp; " " &amp; LEFT($AV$3, 4)), 0 ), 'Raw Data'!$J:$J, $A176, 'Raw Data'!$P:$P,""&amp;'Raw Data'!$B$1,'Raw Data'!$D:$D,"&lt;&gt;*ithdr*",'Raw Data'!$D:$D,"&lt;&gt;*ancel*")
+
SUMIFS('Raw Data'!$V:$V, 'Raw Data'!$AN:$AN,"&lt;=" &amp;DATE(LEFT($AV$3, 4), MONTH("1 " &amp; AQ$6 &amp; " " &amp; LEFT($AV$3, 4)) + 1, 0 ), 'Raw Data'!$AN:$AN,"&gt;" &amp;DATE(LEFT($AV$3, 4), MONTH("1 " &amp; AQ$6 &amp; " " &amp; LEFT($AV$3, 4)), 0 ), 'Raw Data'!$J:$J, $A176, 'Raw Data'!$O:$O,""&amp;'Raw Data'!$B$1,'Raw Data'!$D:$D,"&lt;&gt;*ithdr*",'Raw Data'!$D:$D,"&lt;&gt;*ancel*",'Raw Data'!$P:$P,"--")
+
SUMIFS('Raw Data'!$V:$V, 'Raw Data'!$AN:$AN,"&lt;=" &amp;DATE(LEFT($AV$3, 4), MONTH("1 " &amp; AQ$6 &amp; " " &amp; LEFT($AV$3, 4)) + 1, 0 ), 'Raw Data'!$AN:$AN,"&gt;" &amp;DATE(LEFT($AV$3, 4), MONTH("1 " &amp; AQ$6 &amp; " " &amp; LEFT($AV$3, 4)), 0 ), 'Raw Data'!$J:$J, $A176, 'Raw Data'!$P:$P,""&amp;'Raw Data'!$B$1,'Raw Data'!$D:$D,"&lt;&gt;*ithdr*",'Raw Data'!$D:$D,"&lt;&gt;*ancel*")</f>
        <v>0</v>
      </c>
      <c r="AR186" s="73"/>
      <c r="AS186" s="73"/>
      <c r="AT186" s="77"/>
      <c r="AU186" s="113">
        <f>SUMIFS('Raw Data'!$AA:$AA, 'Raw Data'!$AN:$AN,"&lt;=" &amp;DATE(MID($AV$3, 15, 4), MONTH("1 " &amp; AU$6 &amp; " " &amp; MID($AV$3, 15, 4)) + 1, 0 ), 'Raw Data'!$AN:$AN,"&gt;" &amp;DATE(MID($AV$3, 15, 4), MONTH("1 " &amp; AU$6 &amp; " " &amp; MID($AV$3, 15, 4)), 0 ), 'Raw Data'!$J:$J, $A176, 'Raw Data'!$O:$O,""&amp;'Raw Data'!$B$1,'Raw Data'!$D:$D,"&lt;&gt;*ithdr*",'Raw Data'!$D:$D,"&lt;&gt;*ancel*",'Raw Data'!$P:$P,"--")
+
SUMIFS('Raw Data'!$AA:$AA, 'Raw Data'!$AN:$AN,"&lt;=" &amp;DATE(MID($AV$3, 15, 4), MONTH("1 " &amp; AU$6 &amp; " " &amp; MID($AV$3, 15, 4)) + 1, 0 ), 'Raw Data'!$AN:$AN,"&gt;" &amp;DATE(MID($AV$3, 15, 4), MONTH("1 " &amp; AU$6 &amp; " " &amp; MID($AV$3, 15, 4)), 0 ), 'Raw Data'!$J:$J, $A176, 'Raw Data'!$P:$P,""&amp;'Raw Data'!$B$1,'Raw Data'!$D:$D,"&lt;&gt;*ithdr*",'Raw Data'!$D:$D,"&lt;&gt;*ancel*")
+
SUMIFS('Raw Data'!$X:$X, 'Raw Data'!$AN:$AN,"&lt;=" &amp;DATE(MID($AV$3, 15, 4), MONTH("1 " &amp; AU$6 &amp; " " &amp; MID($AV$3, 15, 4)) + 1, 0 ), 'Raw Data'!$AN:$AN,"&gt;" &amp;DATE(MID($AV$3, 15, 4), MONTH("1 " &amp; AU$6 &amp; " " &amp; MID($AV$3, 15, 4)), 0 ), 'Raw Data'!$J:$J, $A176, 'Raw Data'!$O:$O,""&amp;'Raw Data'!$B$1,'Raw Data'!$D:$D,"&lt;&gt;*ithdr*",'Raw Data'!$D:$D,"&lt;&gt;*ancel*",'Raw Data'!$P:$P,"--")
+
SUMIFS('Raw Data'!$X:$X, 'Raw Data'!$AN:$AN,"&lt;=" &amp;DATE(MID($AV$3, 15, 4), MONTH("1 " &amp; AU$6 &amp; " " &amp; MID($AV$3, 15, 4)) + 1, 0 ), 'Raw Data'!$AN:$AN,"&gt;" &amp;DATE(MID($AV$3, 15, 4), MONTH("1 " &amp; AU$6 &amp; " " &amp; MID($AV$3, 15, 4)), 0 ), 'Raw Data'!$J:$J, $A176, 'Raw Data'!$P:$P,""&amp;'Raw Data'!$B$1,'Raw Data'!$D:$D,"&lt;&gt;*ithdr*",'Raw Data'!$D:$D,"&lt;&gt;*ancel*")
+
SUMIFS('Raw Data'!$V:$V, 'Raw Data'!$AN:$AN,"&lt;=" &amp;DATE(MID($AV$3, 15, 4), MONTH("1 " &amp; AU$6 &amp; " " &amp; MID($AV$3, 15, 4)) + 1, 0 ), 'Raw Data'!$AN:$AN,"&gt;" &amp;DATE(MID($AV$3, 15, 4), MONTH("1 " &amp; AU$6 &amp; " " &amp; MID($AV$3, 15, 4)), 0 ), 'Raw Data'!$J:$J, $A176, 'Raw Data'!$O:$O,""&amp;'Raw Data'!$B$1,'Raw Data'!$D:$D,"&lt;&gt;*ithdr*",'Raw Data'!$D:$D,"&lt;&gt;*ancel*",'Raw Data'!$P:$P,"--")
+
SUMIFS('Raw Data'!$V:$V, 'Raw Data'!$AN:$AN,"&lt;=" &amp;DATE(MID($AV$3, 15, 4), MONTH("1 " &amp; AU$6 &amp; " " &amp; MID($AV$3, 15, 4)) + 1, 0 ), 'Raw Data'!$AN:$AN,"&gt;" &amp;DATE(MID($AV$3, 15, 4), MONTH("1 " &amp; AU$6 &amp; " " &amp; MID($AV$3, 15, 4)), 0 ), 'Raw Data'!$J:$J, $A176, 'Raw Data'!$P:$P,""&amp;'Raw Data'!$B$1,'Raw Data'!$D:$D,"&lt;&gt;*ithdr*",'Raw Data'!$D:$D,"&lt;&gt;*ancel*")</f>
        <v>0</v>
      </c>
      <c r="AV186" s="73"/>
      <c r="AW186" s="73"/>
      <c r="AX186" s="77"/>
      <c r="AY186" s="113">
        <f>SUMIFS('Raw Data'!$AA:$AA, 'Raw Data'!$AN:$AN,"&lt;=" &amp;DATE(MID($AV$3, 15, 4), MONTH("1 " &amp; AY$6 &amp; " " &amp; MID($AV$3, 15, 4)) + 1, 0 ), 'Raw Data'!$AN:$AN,"&gt;" &amp;DATE(MID($AV$3, 15, 4), MONTH("1 " &amp; AY$6 &amp; " " &amp; MID($AV$3, 15, 4)), 0 ), 'Raw Data'!$J:$J, $A176, 'Raw Data'!$O:$O,""&amp;'Raw Data'!$B$1,'Raw Data'!$D:$D,"&lt;&gt;*ithdr*",'Raw Data'!$D:$D,"&lt;&gt;*ancel*",'Raw Data'!$P:$P,"--")
+
SUMIFS('Raw Data'!$AA:$AA, 'Raw Data'!$AN:$AN,"&lt;=" &amp;DATE(MID($AV$3, 15, 4), MONTH("1 " &amp; AY$6 &amp; " " &amp; MID($AV$3, 15, 4)) + 1, 0 ), 'Raw Data'!$AN:$AN,"&gt;" &amp;DATE(MID($AV$3, 15, 4), MONTH("1 " &amp; AY$6 &amp; " " &amp; MID($AV$3, 15, 4)), 0 ), 'Raw Data'!$J:$J, $A176, 'Raw Data'!$P:$P,""&amp;'Raw Data'!$B$1,'Raw Data'!$D:$D,"&lt;&gt;*ithdr*",'Raw Data'!$D:$D,"&lt;&gt;*ancel*")
+
SUMIFS('Raw Data'!$X:$X, 'Raw Data'!$AN:$AN,"&lt;=" &amp;DATE(MID($AV$3, 15, 4), MONTH("1 " &amp; AY$6 &amp; " " &amp; MID($AV$3, 15, 4)) + 1, 0 ), 'Raw Data'!$AN:$AN,"&gt;" &amp;DATE(MID($AV$3, 15, 4), MONTH("1 " &amp; AY$6 &amp; " " &amp; MID($AV$3, 15, 4)), 0 ), 'Raw Data'!$J:$J, $A176, 'Raw Data'!$O:$O,""&amp;'Raw Data'!$B$1,'Raw Data'!$D:$D,"&lt;&gt;*ithdr*",'Raw Data'!$D:$D,"&lt;&gt;*ancel*",'Raw Data'!$P:$P,"--")
+
SUMIFS('Raw Data'!$X:$X, 'Raw Data'!$AN:$AN,"&lt;=" &amp;DATE(MID($AV$3, 15, 4), MONTH("1 " &amp; AY$6 &amp; " " &amp; MID($AV$3, 15, 4)) + 1, 0 ), 'Raw Data'!$AN:$AN,"&gt;" &amp;DATE(MID($AV$3, 15, 4), MONTH("1 " &amp; AY$6 &amp; " " &amp; MID($AV$3, 15, 4)), 0 ), 'Raw Data'!$J:$J, $A176, 'Raw Data'!$P:$P,""&amp;'Raw Data'!$B$1,'Raw Data'!$D:$D,"&lt;&gt;*ithdr*",'Raw Data'!$D:$D,"&lt;&gt;*ancel*")
+
SUMIFS('Raw Data'!$V:$V, 'Raw Data'!$AN:$AN,"&lt;=" &amp;DATE(MID($AV$3, 15, 4), MONTH("1 " &amp; AY$6 &amp; " " &amp; MID($AV$3, 15, 4)) + 1, 0 ), 'Raw Data'!$AN:$AN,"&gt;" &amp;DATE(MID($AV$3, 15, 4), MONTH("1 " &amp; AY$6 &amp; " " &amp; MID($AV$3, 15, 4)), 0 ), 'Raw Data'!$J:$J, $A176, 'Raw Data'!$O:$O,""&amp;'Raw Data'!$B$1,'Raw Data'!$D:$D,"&lt;&gt;*ithdr*",'Raw Data'!$D:$D,"&lt;&gt;*ancel*",'Raw Data'!$P:$P,"--")
+
SUMIFS('Raw Data'!$V:$V, 'Raw Data'!$AN:$AN,"&lt;=" &amp;DATE(MID($AV$3, 15, 4), MONTH("1 " &amp; AY$6 &amp; " " &amp; MID($AV$3, 15, 4)) + 1, 0 ), 'Raw Data'!$AN:$AN,"&gt;" &amp;DATE(MID($AV$3, 15, 4), MONTH("1 " &amp; AY$6 &amp; " " &amp; MID($AV$3, 15, 4)), 0 ), 'Raw Data'!$J:$J, $A176, 'Raw Data'!$P:$P,""&amp;'Raw Data'!$B$1,'Raw Data'!$D:$D,"&lt;&gt;*ithdr*",'Raw Data'!$D:$D,"&lt;&gt;*ancel*")</f>
        <v>0</v>
      </c>
      <c r="AZ186" s="73"/>
      <c r="BA186" s="73"/>
      <c r="BB186" s="77"/>
      <c r="BC186" s="113">
        <f>SUMIFS('Raw Data'!$AA:$AA, 'Raw Data'!$AN:$AN,"&lt;=" &amp;DATE(MID($AV$3, 15, 4), MONTH("1 " &amp; BC$6 &amp; " " &amp; MID($AV$3, 15, 4)) + 1, 0 ), 'Raw Data'!$AN:$AN,"&gt;" &amp;DATE(MID($AV$3, 15, 4), MONTH("1 " &amp; BC$6 &amp; " " &amp; MID($AV$3, 15, 4)), 0 ), 'Raw Data'!$J:$J, $A176, 'Raw Data'!$O:$O,""&amp;'Raw Data'!$B$1,'Raw Data'!$D:$D,"&lt;&gt;*ithdr*",'Raw Data'!$D:$D,"&lt;&gt;*ancel*",'Raw Data'!$P:$P,"--")
+
SUMIFS('Raw Data'!$AA:$AA, 'Raw Data'!$AN:$AN,"&lt;=" &amp;DATE(MID($AV$3, 15, 4), MONTH("1 " &amp; BC$6 &amp; " " &amp; MID($AV$3, 15, 4)) + 1, 0 ), 'Raw Data'!$AN:$AN,"&gt;" &amp;DATE(MID($AV$3, 15, 4), MONTH("1 " &amp; BC$6 &amp; " " &amp; MID($AV$3, 15, 4)), 0 ), 'Raw Data'!$J:$J, $A176, 'Raw Data'!$P:$P,""&amp;'Raw Data'!$B$1,'Raw Data'!$D:$D,"&lt;&gt;*ithdr*",'Raw Data'!$D:$D,"&lt;&gt;*ancel*")
+
SUMIFS('Raw Data'!$X:$X, 'Raw Data'!$AN:$AN,"&lt;=" &amp;DATE(MID($AV$3, 15, 4), MONTH("1 " &amp; BC$6 &amp; " " &amp; MID($AV$3, 15, 4)) + 1, 0 ), 'Raw Data'!$AN:$AN,"&gt;" &amp;DATE(MID($AV$3, 15, 4), MONTH("1 " &amp; BC$6 &amp; " " &amp; MID($AV$3, 15, 4)), 0 ), 'Raw Data'!$J:$J, $A176, 'Raw Data'!$O:$O,""&amp;'Raw Data'!$B$1,'Raw Data'!$D:$D,"&lt;&gt;*ithdr*",'Raw Data'!$D:$D,"&lt;&gt;*ancel*",'Raw Data'!$P:$P,"--")
+
SUMIFS('Raw Data'!$X:$X, 'Raw Data'!$AN:$AN,"&lt;=" &amp;DATE(MID($AV$3, 15, 4), MONTH("1 " &amp; BC$6 &amp; " " &amp; MID($AV$3, 15, 4)) + 1, 0 ), 'Raw Data'!$AN:$AN,"&gt;" &amp;DATE(MID($AV$3, 15, 4), MONTH("1 " &amp; BC$6 &amp; " " &amp; MID($AV$3, 15, 4)), 0 ), 'Raw Data'!$J:$J, $A176, 'Raw Data'!$P:$P,""&amp;'Raw Data'!$B$1,'Raw Data'!$D:$D,"&lt;&gt;*ithdr*",'Raw Data'!$D:$D,"&lt;&gt;*ancel*")
+
SUMIFS('Raw Data'!$V:$V, 'Raw Data'!$AN:$AN,"&lt;=" &amp;DATE(MID($AV$3, 15, 4), MONTH("1 " &amp; BC$6 &amp; " " &amp; MID($AV$3, 15, 4)) + 1, 0 ), 'Raw Data'!$AN:$AN,"&gt;" &amp;DATE(MID($AV$3, 15, 4), MONTH("1 " &amp; BC$6 &amp; " " &amp; MID($AV$3, 15, 4)), 0 ), 'Raw Data'!$J:$J, $A176, 'Raw Data'!$O:$O,""&amp;'Raw Data'!$B$1,'Raw Data'!$D:$D,"&lt;&gt;*ithdr*",'Raw Data'!$D:$D,"&lt;&gt;*ancel*",'Raw Data'!$P:$P,"--")
+
SUMIFS('Raw Data'!$V:$V, 'Raw Data'!$AN:$AN,"&lt;=" &amp;DATE(MID($AV$3, 15, 4), MONTH("1 " &amp; BC$6 &amp; " " &amp; MID($AV$3, 15, 4)) + 1, 0 ), 'Raw Data'!$AN:$AN,"&gt;" &amp;DATE(MID($AV$3, 15, 4), MONTH("1 " &amp; BC$6 &amp; " " &amp; MID($AV$3, 15, 4)), 0 ), 'Raw Data'!$J:$J, $A176, 'Raw Data'!$P:$P,""&amp;'Raw Data'!$B$1,'Raw Data'!$D:$D,"&lt;&gt;*ithdr*",'Raw Data'!$D:$D,"&lt;&gt;*ancel*")</f>
        <v>0</v>
      </c>
      <c r="BD186" s="73"/>
      <c r="BE186" s="73"/>
      <c r="BF186" s="77"/>
    </row>
    <row r="187" ht="12.75" customHeight="1">
      <c r="A187" s="75" t="s">
        <v>205</v>
      </c>
      <c r="B187" s="73"/>
      <c r="C187" s="73"/>
      <c r="D187" s="73"/>
      <c r="E187" s="73"/>
      <c r="F187" s="73"/>
      <c r="G187" s="73"/>
      <c r="H187" s="73"/>
      <c r="I187" s="73"/>
      <c r="J187" s="77"/>
      <c r="K187" s="94">
        <f>SUMIFS('Raw Data'!$AI:$AI, 'Raw Data'!$AN:$AN,"&lt;=" &amp;DATE(LEFT($AV$3, 4), MONTH("1 " &amp; K$6 &amp; " " &amp; LEFT($AV$3, 4)) + 1, 0 ), 'Raw Data'!$AN:$AN,"&gt;" &amp;DATE(LEFT($AV$3, 4), MONTH("1 " &amp; K$6 &amp; " " &amp; LEFT($AV$3, 4)), 0 ), 'Raw Data'!$J:$J, $A176, 'Raw Data'!$O:$O,""&amp;'Raw Data'!$B$1,'Raw Data'!$D:$D,"&lt;&gt;*ithdr*",'Raw Data'!$D:$D,"&lt;&gt;*ancel*",'Raw Data'!$P:$P,"--")
+
SUMIFS('Raw Data'!$AI:$AI, 'Raw Data'!$AN:$AN,"&lt;=" &amp;DATE(LEFT($AV$3, 4), MONTH("1 " &amp; K$6 &amp; " " &amp; LEFT($AV$3, 4)) + 1, 0 ), 'Raw Data'!$AN:$AN,"&gt;" &amp;DATE(LEFT($AV$3, 4), MONTH("1 " &amp; K$6 &amp; " " &amp; LEFT($AV$3, 4)), 0 ), 'Raw Data'!$J:$J, $A176, 'Raw Data'!$P:$P,""&amp;'Raw Data'!$B$1,'Raw Data'!$D:$D,"&lt;&gt;*ithdr*",'Raw Data'!$D:$D,"&lt;&gt;*ancel*")</f>
        <v>0</v>
      </c>
      <c r="L187" s="73"/>
      <c r="M187" s="73"/>
      <c r="N187" s="77"/>
      <c r="O187" s="94">
        <f>SUMIFS('Raw Data'!$AI:$AI, 'Raw Data'!$AN:$AN,"&lt;=" &amp;DATE(LEFT($AV$3, 4), MONTH("1 " &amp; O$6 &amp; " " &amp; LEFT($AV$3, 4)) + 1, 0 ), 'Raw Data'!$AN:$AN,"&gt;" &amp;DATE(LEFT($AV$3, 4), MONTH("1 " &amp; O$6 &amp; " " &amp; LEFT($AV$3, 4)), 0 ), 'Raw Data'!$J:$J, $A176, 'Raw Data'!$O:$O,""&amp;'Raw Data'!$B$1,'Raw Data'!$D:$D,"&lt;&gt;*ithdr*",'Raw Data'!$D:$D,"&lt;&gt;*ancel*",'Raw Data'!$P:$P,"--")
+
SUMIFS('Raw Data'!$AI:$AI, 'Raw Data'!$AN:$AN,"&lt;=" &amp;DATE(LEFT($AV$3, 4), MONTH("1 " &amp; O$6 &amp; " " &amp; LEFT($AV$3, 4)) + 1, 0 ), 'Raw Data'!$AN:$AN,"&gt;" &amp;DATE(LEFT($AV$3, 4), MONTH("1 " &amp; O$6 &amp; " " &amp; LEFT($AV$3, 4)), 0 ), 'Raw Data'!$J:$J, $A176, 'Raw Data'!$P:$P,""&amp;'Raw Data'!$B$1,'Raw Data'!$D:$D,"&lt;&gt;*ithdr*",'Raw Data'!$D:$D,"&lt;&gt;*ancel*")</f>
        <v>0</v>
      </c>
      <c r="P187" s="73"/>
      <c r="Q187" s="73"/>
      <c r="R187" s="77"/>
      <c r="S187" s="94">
        <f>SUMIFS('Raw Data'!$AI:$AI, 'Raw Data'!$AN:$AN,"&lt;=" &amp;DATE(LEFT($AV$3, 4), MONTH("1 " &amp; S$6 &amp; " " &amp; LEFT($AV$3, 4)) + 1, 0 ), 'Raw Data'!$AN:$AN,"&gt;" &amp;DATE(LEFT($AV$3, 4), MONTH("1 " &amp; S$6 &amp; " " &amp; LEFT($AV$3, 4)), 0 ), 'Raw Data'!$J:$J, $A176, 'Raw Data'!$O:$O,""&amp;'Raw Data'!$B$1,'Raw Data'!$D:$D,"&lt;&gt;*ithdr*",'Raw Data'!$D:$D,"&lt;&gt;*ancel*",'Raw Data'!$P:$P,"--")
+
SUMIFS('Raw Data'!$AI:$AI, 'Raw Data'!$AN:$AN,"&lt;=" &amp;DATE(LEFT($AV$3, 4), MONTH("1 " &amp; S$6 &amp; " " &amp; LEFT($AV$3, 4)) + 1, 0 ), 'Raw Data'!$AN:$AN,"&gt;" &amp;DATE(LEFT($AV$3, 4), MONTH("1 " &amp; S$6 &amp; " " &amp; LEFT($AV$3, 4)), 0 ), 'Raw Data'!$J:$J, $A176, 'Raw Data'!$P:$P,""&amp;'Raw Data'!$B$1,'Raw Data'!$D:$D,"&lt;&gt;*ithdr*",'Raw Data'!$D:$D,"&lt;&gt;*ancel*")</f>
        <v>0</v>
      </c>
      <c r="T187" s="73"/>
      <c r="U187" s="73"/>
      <c r="V187" s="77"/>
      <c r="W187" s="94">
        <f>SUMIFS('Raw Data'!$AI:$AI, 'Raw Data'!$AN:$AN,"&lt;=" &amp;DATE(LEFT($AV$3, 4), MONTH("1 " &amp; W$6 &amp; " " &amp; LEFT($AV$3, 4)) + 1, 0 ), 'Raw Data'!$AN:$AN,"&gt;" &amp;DATE(LEFT($AV$3, 4), MONTH("1 " &amp; W$6 &amp; " " &amp; LEFT($AV$3, 4)), 0 ), 'Raw Data'!$J:$J, $A176, 'Raw Data'!$O:$O,""&amp;'Raw Data'!$B$1,'Raw Data'!$D:$D,"&lt;&gt;*ithdr*",'Raw Data'!$D:$D,"&lt;&gt;*ancel*",'Raw Data'!$P:$P,"--")
+
SUMIFS('Raw Data'!$AI:$AI, 'Raw Data'!$AN:$AN,"&lt;=" &amp;DATE(LEFT($AV$3, 4), MONTH("1 " &amp; W$6 &amp; " " &amp; LEFT($AV$3, 4)) + 1, 0 ), 'Raw Data'!$AN:$AN,"&gt;" &amp;DATE(LEFT($AV$3, 4), MONTH("1 " &amp; W$6 &amp; " " &amp; LEFT($AV$3, 4)), 0 ), 'Raw Data'!$J:$J, $A176, 'Raw Data'!$P:$P,""&amp;'Raw Data'!$B$1,'Raw Data'!$D:$D,"&lt;&gt;*ithdr*",'Raw Data'!$D:$D,"&lt;&gt;*ancel*")</f>
        <v>0</v>
      </c>
      <c r="X187" s="73"/>
      <c r="Y187" s="73"/>
      <c r="Z187" s="77"/>
      <c r="AA187" s="94">
        <f>SUMIFS('Raw Data'!$AI:$AI, 'Raw Data'!$AN:$AN,"&lt;=" &amp;DATE(LEFT($AV$3, 4), MONTH("1 " &amp; AA$6 &amp; " " &amp; LEFT($AV$3, 4)) + 1, 0 ), 'Raw Data'!$AN:$AN,"&gt;" &amp;DATE(LEFT($AV$3, 4), MONTH("1 " &amp; AA$6 &amp; " " &amp; LEFT($AV$3, 4)), 0 ), 'Raw Data'!$J:$J, $A176, 'Raw Data'!$O:$O,""&amp;'Raw Data'!$B$1,'Raw Data'!$D:$D,"&lt;&gt;*ithdr*",'Raw Data'!$D:$D,"&lt;&gt;*ancel*",'Raw Data'!$P:$P,"--")
+
SUMIFS('Raw Data'!$AI:$AI, 'Raw Data'!$AN:$AN,"&lt;=" &amp;DATE(LEFT($AV$3, 4), MONTH("1 " &amp; AA$6 &amp; " " &amp; LEFT($AV$3, 4)) + 1, 0 ), 'Raw Data'!$AN:$AN,"&gt;" &amp;DATE(LEFT($AV$3, 4), MONTH("1 " &amp; AA$6 &amp; " " &amp; LEFT($AV$3, 4)), 0 ), 'Raw Data'!$J:$J, $A176, 'Raw Data'!$P:$P,""&amp;'Raw Data'!$B$1,'Raw Data'!$D:$D,"&lt;&gt;*ithdr*",'Raw Data'!$D:$D,"&lt;&gt;*ancel*")</f>
        <v>0</v>
      </c>
      <c r="AB187" s="73"/>
      <c r="AC187" s="73"/>
      <c r="AD187" s="77"/>
      <c r="AE187" s="94">
        <f>SUMIFS('Raw Data'!$AI:$AI, 'Raw Data'!$AN:$AN,"&lt;=" &amp;DATE(LEFT($AV$3, 4), MONTH("1 " &amp; AE$6 &amp; " " &amp; LEFT($AV$3, 4)) + 1, 0 ), 'Raw Data'!$AN:$AN,"&gt;" &amp;DATE(LEFT($AV$3, 4), MONTH("1 " &amp; AE$6 &amp; " " &amp; LEFT($AV$3, 4)), 0 ), 'Raw Data'!$J:$J, $A176, 'Raw Data'!$O:$O,""&amp;'Raw Data'!$B$1,'Raw Data'!$D:$D,"&lt;&gt;*ithdr*",'Raw Data'!$D:$D,"&lt;&gt;*ancel*",'Raw Data'!$P:$P,"--")
+
SUMIFS('Raw Data'!$AI:$AI, 'Raw Data'!$AN:$AN,"&lt;=" &amp;DATE(LEFT($AV$3, 4), MONTH("1 " &amp; AE$6 &amp; " " &amp; LEFT($AV$3, 4)) + 1, 0 ), 'Raw Data'!$AN:$AN,"&gt;" &amp;DATE(LEFT($AV$3, 4), MONTH("1 " &amp; AE$6 &amp; " " &amp; LEFT($AV$3, 4)), 0 ), 'Raw Data'!$J:$J, $A176, 'Raw Data'!$P:$P,""&amp;'Raw Data'!$B$1,'Raw Data'!$D:$D,"&lt;&gt;*ithdr*",'Raw Data'!$D:$D,"&lt;&gt;*ancel*")</f>
        <v>0</v>
      </c>
      <c r="AF187" s="73"/>
      <c r="AG187" s="73"/>
      <c r="AH187" s="77"/>
      <c r="AI187" s="94">
        <f>SUMIFS('Raw Data'!$AI:$AI, 'Raw Data'!$AN:$AN,"&lt;=" &amp;DATE(LEFT($AV$3, 4), MONTH("1 " &amp; AI$6 &amp; " " &amp; LEFT($AV$3, 4)) + 1, 0 ), 'Raw Data'!$AN:$AN,"&gt;" &amp;DATE(LEFT($AV$3, 4), MONTH("1 " &amp; AI$6 &amp; " " &amp; LEFT($AV$3, 4)), 0 ), 'Raw Data'!$J:$J, $A176, 'Raw Data'!$O:$O,""&amp;'Raw Data'!$B$1,'Raw Data'!$D:$D,"&lt;&gt;*ithdr*",'Raw Data'!$D:$D,"&lt;&gt;*ancel*",'Raw Data'!$P:$P,"--")
+
SUMIFS('Raw Data'!$AI:$AI, 'Raw Data'!$AN:$AN,"&lt;=" &amp;DATE(LEFT($AV$3, 4), MONTH("1 " &amp; AI$6 &amp; " " &amp; LEFT($AV$3, 4)) + 1, 0 ), 'Raw Data'!$AN:$AN,"&gt;" &amp;DATE(LEFT($AV$3, 4), MONTH("1 " &amp; AI$6 &amp; " " &amp; LEFT($AV$3, 4)), 0 ), 'Raw Data'!$J:$J, $A176, 'Raw Data'!$P:$P,""&amp;'Raw Data'!$B$1,'Raw Data'!$D:$D,"&lt;&gt;*ithdr*",'Raw Data'!$D:$D,"&lt;&gt;*ancel*")</f>
        <v>0</v>
      </c>
      <c r="AJ187" s="73"/>
      <c r="AK187" s="73"/>
      <c r="AL187" s="77"/>
      <c r="AM187" s="94">
        <f>SUMIFS('Raw Data'!$AI:$AI, 'Raw Data'!$AN:$AN,"&lt;=" &amp;DATE(LEFT($AV$3, 4), MONTH("1 " &amp; AM$6 &amp; " " &amp; LEFT($AV$3, 4)) + 1, 0 ), 'Raw Data'!$AN:$AN,"&gt;" &amp;DATE(LEFT($AV$3, 4), MONTH("1 " &amp; AM$6 &amp; " " &amp; LEFT($AV$3, 4)), 0 ), 'Raw Data'!$J:$J, $A176, 'Raw Data'!$O:$O,""&amp;'Raw Data'!$B$1,'Raw Data'!$D:$D,"&lt;&gt;*ithdr*",'Raw Data'!$D:$D,"&lt;&gt;*ancel*",'Raw Data'!$P:$P,"--")
+
SUMIFS('Raw Data'!$AI:$AI, 'Raw Data'!$AN:$AN,"&lt;=" &amp;DATE(LEFT($AV$3, 4), MONTH("1 " &amp; AM$6 &amp; " " &amp; LEFT($AV$3, 4)) + 1, 0 ), 'Raw Data'!$AN:$AN,"&gt;" &amp;DATE(LEFT($AV$3, 4), MONTH("1 " &amp; AM$6 &amp; " " &amp; LEFT($AV$3, 4)), 0 ), 'Raw Data'!$J:$J, $A176, 'Raw Data'!$P:$P,""&amp;'Raw Data'!$B$1,'Raw Data'!$D:$D,"&lt;&gt;*ithdr*",'Raw Data'!$D:$D,"&lt;&gt;*ancel*")</f>
        <v>0</v>
      </c>
      <c r="AN187" s="73"/>
      <c r="AO187" s="73"/>
      <c r="AP187" s="77"/>
      <c r="AQ187" s="94">
        <f>SUMIFS('Raw Data'!$AI:$AI, 'Raw Data'!$AN:$AN,"&lt;=" &amp;DATE(LEFT($AV$3, 4), MONTH("1 " &amp; AQ$6 &amp; " " &amp; LEFT($AV$3, 4)) + 1, 0 ), 'Raw Data'!$AN:$AN,"&gt;" &amp;DATE(LEFT($AV$3, 4), MONTH("1 " &amp; AQ$6 &amp; " " &amp; LEFT($AV$3, 4)), 0 ), 'Raw Data'!$J:$J, $A176, 'Raw Data'!$O:$O,""&amp;'Raw Data'!$B$1,'Raw Data'!$D:$D,"&lt;&gt;*ithdr*",'Raw Data'!$D:$D,"&lt;&gt;*ancel*",'Raw Data'!$P:$P,"--")
+
SUMIFS('Raw Data'!$AI:$AI, 'Raw Data'!$AN:$AN,"&lt;=" &amp;DATE(LEFT($AV$3, 4), MONTH("1 " &amp; AQ$6 &amp; " " &amp; LEFT($AV$3, 4)) + 1, 0 ), 'Raw Data'!$AN:$AN,"&gt;" &amp;DATE(LEFT($AV$3, 4), MONTH("1 " &amp; AQ$6 &amp; " " &amp; LEFT($AV$3, 4)), 0 ), 'Raw Data'!$J:$J, $A176, 'Raw Data'!$P:$P,""&amp;'Raw Data'!$B$1,'Raw Data'!$D:$D,"&lt;&gt;*ithdr*",'Raw Data'!$D:$D,"&lt;&gt;*ancel*")</f>
        <v>0</v>
      </c>
      <c r="AR187" s="73"/>
      <c r="AS187" s="73"/>
      <c r="AT187" s="77"/>
      <c r="AU187" s="94">
        <f>SUMIFS('Raw Data'!$AI:$AI, 'Raw Data'!$AN:$AN,"&lt;=" &amp;DATE(MID($AV$3, 15, 4), MONTH("1 " &amp; AU$6 &amp; " " &amp; MID($AV$3, 15, 4)) + 1, 0 ), 'Raw Data'!$AN:$AN,"&gt;" &amp;DATE(MID($AV$3, 15, 4), MONTH("1 " &amp; AU$6 &amp; " " &amp; MID($AV$3, 15, 4)), 0 ), 'Raw Data'!$J:$J, $A176, 'Raw Data'!$O:$O,""&amp;'Raw Data'!$B$1,'Raw Data'!$D:$D,"&lt;&gt;*ithdr*",'Raw Data'!$D:$D,"&lt;&gt;*ancel*",'Raw Data'!$P:$P,"--")
+
SUMIFS('Raw Data'!$AI:$AI, 'Raw Data'!$AN:$AN,"&lt;=" &amp;DATE(MID($AV$3, 15, 4), MONTH("1 " &amp; AU$6 &amp; " " &amp; MID($AV$3, 15, 4)) + 1, 0 ), 'Raw Data'!$AN:$AN,"&gt;" &amp;DATE(MID($AV$3, 15, 4), MONTH("1 " &amp; AU$6 &amp; " " &amp; MID($AV$3, 15, 4)), 0 ), 'Raw Data'!$J:$J, $A176, 'Raw Data'!$P:$P,""&amp;'Raw Data'!$B$1,'Raw Data'!$D:$D,"&lt;&gt;*ithdr*",'Raw Data'!$D:$D,"&lt;&gt;*ancel*")</f>
        <v>0</v>
      </c>
      <c r="AV187" s="73"/>
      <c r="AW187" s="73"/>
      <c r="AX187" s="77"/>
      <c r="AY187" s="94">
        <f>SUMIFS('Raw Data'!$AI:$AI, 'Raw Data'!$AN:$AN,"&lt;=" &amp;DATE(MID($AV$3, 15, 4), MONTH("1 " &amp; AY$6 &amp; " " &amp; MID($AV$3, 15, 4)) + 1, 0 ), 'Raw Data'!$AN:$AN,"&gt;" &amp;DATE(MID($AV$3, 15, 4), MONTH("1 " &amp; AY$6 &amp; " " &amp; MID($AV$3, 15, 4)), 0 ), 'Raw Data'!$J:$J, $A176, 'Raw Data'!$O:$O,""&amp;'Raw Data'!$B$1,'Raw Data'!$D:$D,"&lt;&gt;*ithdr*",'Raw Data'!$D:$D,"&lt;&gt;*ancel*",'Raw Data'!$P:$P,"--")
+
SUMIFS('Raw Data'!$AI:$AI, 'Raw Data'!$AN:$AN,"&lt;=" &amp;DATE(MID($AV$3, 15, 4), MONTH("1 " &amp; AY$6 &amp; " " &amp; MID($AV$3, 15, 4)) + 1, 0 ), 'Raw Data'!$AN:$AN,"&gt;" &amp;DATE(MID($AV$3, 15, 4), MONTH("1 " &amp; AY$6 &amp; " " &amp; MID($AV$3, 15, 4)), 0 ), 'Raw Data'!$J:$J, $A176, 'Raw Data'!$P:$P,""&amp;'Raw Data'!$B$1,'Raw Data'!$D:$D,"&lt;&gt;*ithdr*",'Raw Data'!$D:$D,"&lt;&gt;*ancel*")</f>
        <v>0</v>
      </c>
      <c r="AZ187" s="73"/>
      <c r="BA187" s="73"/>
      <c r="BB187" s="77"/>
      <c r="BC187" s="94">
        <f>SUMIFS('Raw Data'!$AI:$AI, 'Raw Data'!$AN:$AN,"&lt;=" &amp;DATE(MID($AV$3, 15, 4), MONTH("1 " &amp; BC$6 &amp; " " &amp; MID($AV$3, 15, 4)) + 1, 0 ), 'Raw Data'!$AN:$AN,"&gt;" &amp;DATE(MID($AV$3, 15, 4), MONTH("1 " &amp; BC$6 &amp; " " &amp; MID($AV$3, 15, 4)), 0 ), 'Raw Data'!$J:$J, $A176, 'Raw Data'!$O:$O,""&amp;'Raw Data'!$B$1,'Raw Data'!$D:$D,"&lt;&gt;*ithdr*",'Raw Data'!$D:$D,"&lt;&gt;*ancel*",'Raw Data'!$P:$P,"--")
+
SUMIFS('Raw Data'!$AI:$AI, 'Raw Data'!$AN:$AN,"&lt;=" &amp;DATE(MID($AV$3, 15, 4), MONTH("1 " &amp; BC$6 &amp; " " &amp; MID($AV$3, 15, 4)) + 1, 0 ), 'Raw Data'!$AN:$AN,"&gt;" &amp;DATE(MID($AV$3, 15, 4), MONTH("1 " &amp; BC$6 &amp; " " &amp; MID($AV$3, 15, 4)), 0 ), 'Raw Data'!$J:$J, $A176, 'Raw Data'!$P:$P,""&amp;'Raw Data'!$B$1,'Raw Data'!$D:$D,"&lt;&gt;*ithdr*",'Raw Data'!$D:$D,"&lt;&gt;*ancel*")</f>
        <v>0</v>
      </c>
      <c r="BD187" s="73"/>
      <c r="BE187" s="73"/>
      <c r="BF187" s="77"/>
    </row>
    <row r="188" ht="12.75" customHeight="1">
      <c r="A188" s="114" t="s">
        <v>206</v>
      </c>
      <c r="B188" s="73"/>
      <c r="C188" s="73"/>
      <c r="D188" s="73"/>
      <c r="E188" s="73"/>
      <c r="F188" s="73"/>
      <c r="G188" s="73"/>
      <c r="H188" s="73"/>
      <c r="I188" s="73"/>
      <c r="J188" s="77"/>
      <c r="K188" s="94">
        <f>SUMIFS('Raw Data'!$AI:$AI, 'Raw Data'!$AN:$AN,"&lt;=" &amp;DATE(LEFT($AV$3, 4), MONTH("1 " &amp; K$6 &amp; " " &amp; LEFT($AV$3, 4)) + 1, 0 ), 'Raw Data'!$AN:$AN,"&gt;" &amp;DATE(LEFT($AV$3, 4), MONTH("1 " &amp; K$6 &amp; " " &amp; LEFT($AV$3, 4)), 0 ), 'Raw Data'!$J:$J, $A176, 'Raw Data'!$H:$H, "Ear*", 'Raw Data'!$O:$O,""&amp;'Raw Data'!$B$1,'Raw Data'!$D:$D,"&lt;&gt;*ithdr*",'Raw Data'!$D:$D,"&lt;&gt;*ancel*",'Raw Data'!$P:$P,"--")
+
SUMIFS('Raw Data'!$AI:$AI, 'Raw Data'!$AN:$AN,"&lt;=" &amp;DATE(LEFT($AV$3, 4), MONTH("1 " &amp; K$6 &amp; " " &amp; LEFT($AV$3, 4)) + 1, 0 ), 'Raw Data'!$AN:$AN,"&gt;" &amp;DATE(LEFT($AV$3, 4), MONTH("1 " &amp; K$6 &amp; " " &amp; LEFT($AV$3, 4)), 0 ), 'Raw Data'!$J:$J, $A176, 'Raw Data'!$H:$H, "Ear*", 'Raw Data'!$P:$P,""&amp;'Raw Data'!$B$1,'Raw Data'!$D:$D,"&lt;&gt;*ithdr*",'Raw Data'!$D:$D,"&lt;&gt;*ancel*")</f>
        <v>0</v>
      </c>
      <c r="L188" s="73"/>
      <c r="M188" s="73"/>
      <c r="N188" s="77"/>
      <c r="O188" s="94">
        <f>SUMIFS('Raw Data'!$AI:$AI, 'Raw Data'!$AN:$AN,"&lt;=" &amp;DATE(LEFT($AV$3, 4), MONTH("1 " &amp; O$6 &amp; " " &amp; LEFT($AV$3, 4)) + 1, 0 ), 'Raw Data'!$AN:$AN,"&gt;" &amp;DATE(LEFT($AV$3, 4), MONTH("1 " &amp; O$6 &amp; " " &amp; LEFT($AV$3, 4)), 0 ), 'Raw Data'!$J:$J, $A176, 'Raw Data'!$H:$H, "Ear*", 'Raw Data'!$O:$O,""&amp;'Raw Data'!$B$1,'Raw Data'!$D:$D,"&lt;&gt;*ithdr*",'Raw Data'!$D:$D,"&lt;&gt;*ancel*",'Raw Data'!$P:$P,"--")
+
SUMIFS('Raw Data'!$AI:$AI, 'Raw Data'!$AN:$AN,"&lt;=" &amp;DATE(LEFT($AV$3, 4), MONTH("1 " &amp; O$6 &amp; " " &amp; LEFT($AV$3, 4)) + 1, 0 ), 'Raw Data'!$AN:$AN,"&gt;" &amp;DATE(LEFT($AV$3, 4), MONTH("1 " &amp; O$6 &amp; " " &amp; LEFT($AV$3, 4)), 0 ), 'Raw Data'!$J:$J, $A176, 'Raw Data'!$H:$H, "Ear*", 'Raw Data'!$P:$P,""&amp;'Raw Data'!$B$1,'Raw Data'!$D:$D,"&lt;&gt;*ithdr*",'Raw Data'!$D:$D,"&lt;&gt;*ancel*")</f>
        <v>0</v>
      </c>
      <c r="P188" s="73"/>
      <c r="Q188" s="73"/>
      <c r="R188" s="77"/>
      <c r="S188" s="94">
        <f>SUMIFS('Raw Data'!$AI:$AI, 'Raw Data'!$AN:$AN,"&lt;=" &amp;DATE(LEFT($AV$3, 4), MONTH("1 " &amp; S$6 &amp; " " &amp; LEFT($AV$3, 4)) + 1, 0 ), 'Raw Data'!$AN:$AN,"&gt;" &amp;DATE(LEFT($AV$3, 4), MONTH("1 " &amp; S$6 &amp; " " &amp; LEFT($AV$3, 4)), 0 ), 'Raw Data'!$J:$J, $A176, 'Raw Data'!$H:$H, "Ear*", 'Raw Data'!$O:$O,""&amp;'Raw Data'!$B$1,'Raw Data'!$D:$D,"&lt;&gt;*ithdr*",'Raw Data'!$D:$D,"&lt;&gt;*ancel*",'Raw Data'!$P:$P,"--")
+
SUMIFS('Raw Data'!$AI:$AI, 'Raw Data'!$AN:$AN,"&lt;=" &amp;DATE(LEFT($AV$3, 4), MONTH("1 " &amp; S$6 &amp; " " &amp; LEFT($AV$3, 4)) + 1, 0 ), 'Raw Data'!$AN:$AN,"&gt;" &amp;DATE(LEFT($AV$3, 4), MONTH("1 " &amp; S$6 &amp; " " &amp; LEFT($AV$3, 4)), 0 ), 'Raw Data'!$J:$J, $A176, 'Raw Data'!$H:$H, "Ear*", 'Raw Data'!$P:$P,""&amp;'Raw Data'!$B$1,'Raw Data'!$D:$D,"&lt;&gt;*ithdr*",'Raw Data'!$D:$D,"&lt;&gt;*ancel*")</f>
        <v>0</v>
      </c>
      <c r="T188" s="73"/>
      <c r="U188" s="73"/>
      <c r="V188" s="77"/>
      <c r="W188" s="94">
        <f>SUMIFS('Raw Data'!$AI:$AI, 'Raw Data'!$AN:$AN,"&lt;=" &amp;DATE(LEFT($AV$3, 4), MONTH("1 " &amp; W$6 &amp; " " &amp; LEFT($AV$3, 4)) + 1, 0 ), 'Raw Data'!$AN:$AN,"&gt;" &amp;DATE(LEFT($AV$3, 4), MONTH("1 " &amp; W$6 &amp; " " &amp; LEFT($AV$3, 4)), 0 ), 'Raw Data'!$J:$J, $A176, 'Raw Data'!$H:$H, "Ear*", 'Raw Data'!$O:$O,""&amp;'Raw Data'!$B$1,'Raw Data'!$D:$D,"&lt;&gt;*ithdr*",'Raw Data'!$D:$D,"&lt;&gt;*ancel*",'Raw Data'!$P:$P,"--")
+
SUMIFS('Raw Data'!$AI:$AI, 'Raw Data'!$AN:$AN,"&lt;=" &amp;DATE(LEFT($AV$3, 4), MONTH("1 " &amp; W$6 &amp; " " &amp; LEFT($AV$3, 4)) + 1, 0 ), 'Raw Data'!$AN:$AN,"&gt;" &amp;DATE(LEFT($AV$3, 4), MONTH("1 " &amp; W$6 &amp; " " &amp; LEFT($AV$3, 4)), 0 ), 'Raw Data'!$J:$J, $A176, 'Raw Data'!$H:$H, "Ear*", 'Raw Data'!$P:$P,""&amp;'Raw Data'!$B$1,'Raw Data'!$D:$D,"&lt;&gt;*ithdr*",'Raw Data'!$D:$D,"&lt;&gt;*ancel*")</f>
        <v>0</v>
      </c>
      <c r="X188" s="73"/>
      <c r="Y188" s="73"/>
      <c r="Z188" s="77"/>
      <c r="AA188" s="94">
        <f>SUMIFS('Raw Data'!$AI:$AI, 'Raw Data'!$AN:$AN,"&lt;=" &amp;DATE(LEFT($AV$3, 4), MONTH("1 " &amp; AA$6 &amp; " " &amp; LEFT($AV$3, 4)) + 1, 0 ), 'Raw Data'!$AN:$AN,"&gt;" &amp;DATE(LEFT($AV$3, 4), MONTH("1 " &amp; AA$6 &amp; " " &amp; LEFT($AV$3, 4)), 0 ), 'Raw Data'!$J:$J, $A176, 'Raw Data'!$H:$H, "Ear*", 'Raw Data'!$O:$O,""&amp;'Raw Data'!$B$1,'Raw Data'!$D:$D,"&lt;&gt;*ithdr*",'Raw Data'!$D:$D,"&lt;&gt;*ancel*",'Raw Data'!$P:$P,"--")
+
SUMIFS('Raw Data'!$AI:$AI, 'Raw Data'!$AN:$AN,"&lt;=" &amp;DATE(LEFT($AV$3, 4), MONTH("1 " &amp; AA$6 &amp; " " &amp; LEFT($AV$3, 4)) + 1, 0 ), 'Raw Data'!$AN:$AN,"&gt;" &amp;DATE(LEFT($AV$3, 4), MONTH("1 " &amp; AA$6 &amp; " " &amp; LEFT($AV$3, 4)), 0 ), 'Raw Data'!$J:$J, $A176, 'Raw Data'!$H:$H, "Ear*", 'Raw Data'!$P:$P,""&amp;'Raw Data'!$B$1,'Raw Data'!$D:$D,"&lt;&gt;*ithdr*",'Raw Data'!$D:$D,"&lt;&gt;*ancel*")</f>
        <v>0</v>
      </c>
      <c r="AB188" s="73"/>
      <c r="AC188" s="73"/>
      <c r="AD188" s="77"/>
      <c r="AE188" s="94">
        <f>SUMIFS('Raw Data'!$AI:$AI, 'Raw Data'!$AN:$AN,"&lt;=" &amp;DATE(LEFT($AV$3, 4), MONTH("1 " &amp; AE$6 &amp; " " &amp; LEFT($AV$3, 4)) + 1, 0 ), 'Raw Data'!$AN:$AN,"&gt;" &amp;DATE(LEFT($AV$3, 4), MONTH("1 " &amp; AE$6 &amp; " " &amp; LEFT($AV$3, 4)), 0 ), 'Raw Data'!$J:$J, $A176, 'Raw Data'!$H:$H, "Ear*", 'Raw Data'!$O:$O,""&amp;'Raw Data'!$B$1,'Raw Data'!$D:$D,"&lt;&gt;*ithdr*",'Raw Data'!$D:$D,"&lt;&gt;*ancel*",'Raw Data'!$P:$P,"--")
+
SUMIFS('Raw Data'!$AI:$AI, 'Raw Data'!$AN:$AN,"&lt;=" &amp;DATE(LEFT($AV$3, 4), MONTH("1 " &amp; AE$6 &amp; " " &amp; LEFT($AV$3, 4)) + 1, 0 ), 'Raw Data'!$AN:$AN,"&gt;" &amp;DATE(LEFT($AV$3, 4), MONTH("1 " &amp; AE$6 &amp; " " &amp; LEFT($AV$3, 4)), 0 ), 'Raw Data'!$J:$J, $A176, 'Raw Data'!$H:$H, "Ear*", 'Raw Data'!$P:$P,""&amp;'Raw Data'!$B$1,'Raw Data'!$D:$D,"&lt;&gt;*ithdr*",'Raw Data'!$D:$D,"&lt;&gt;*ancel*")</f>
        <v>0</v>
      </c>
      <c r="AF188" s="73"/>
      <c r="AG188" s="73"/>
      <c r="AH188" s="77"/>
      <c r="AI188" s="94">
        <f>SUMIFS('Raw Data'!$AI:$AI, 'Raw Data'!$AN:$AN,"&lt;=" &amp;DATE(LEFT($AV$3, 4), MONTH("1 " &amp; AI$6 &amp; " " &amp; LEFT($AV$3, 4)) + 1, 0 ), 'Raw Data'!$AN:$AN,"&gt;" &amp;DATE(LEFT($AV$3, 4), MONTH("1 " &amp; AI$6 &amp; " " &amp; LEFT($AV$3, 4)), 0 ), 'Raw Data'!$J:$J, $A176, 'Raw Data'!$H:$H, "Ear*", 'Raw Data'!$O:$O,""&amp;'Raw Data'!$B$1,'Raw Data'!$D:$D,"&lt;&gt;*ithdr*",'Raw Data'!$D:$D,"&lt;&gt;*ancel*",'Raw Data'!$P:$P,"--")
+
SUMIFS('Raw Data'!$AI:$AI, 'Raw Data'!$AN:$AN,"&lt;=" &amp;DATE(LEFT($AV$3, 4), MONTH("1 " &amp; AI$6 &amp; " " &amp; LEFT($AV$3, 4)) + 1, 0 ), 'Raw Data'!$AN:$AN,"&gt;" &amp;DATE(LEFT($AV$3, 4), MONTH("1 " &amp; AI$6 &amp; " " &amp; LEFT($AV$3, 4)), 0 ), 'Raw Data'!$J:$J, $A176, 'Raw Data'!$H:$H, "Ear*", 'Raw Data'!$P:$P,""&amp;'Raw Data'!$B$1,'Raw Data'!$D:$D,"&lt;&gt;*ithdr*",'Raw Data'!$D:$D,"&lt;&gt;*ancel*")</f>
        <v>0</v>
      </c>
      <c r="AJ188" s="73"/>
      <c r="AK188" s="73"/>
      <c r="AL188" s="77"/>
      <c r="AM188" s="94">
        <f>SUMIFS('Raw Data'!$AI:$AI, 'Raw Data'!$AN:$AN,"&lt;=" &amp;DATE(LEFT($AV$3, 4), MONTH("1 " &amp; AM$6 &amp; " " &amp; LEFT($AV$3, 4)) + 1, 0 ), 'Raw Data'!$AN:$AN,"&gt;" &amp;DATE(LEFT($AV$3, 4), MONTH("1 " &amp; AM$6 &amp; " " &amp; LEFT($AV$3, 4)), 0 ), 'Raw Data'!$J:$J, $A176, 'Raw Data'!$H:$H, "Ear*", 'Raw Data'!$O:$O,""&amp;'Raw Data'!$B$1,'Raw Data'!$D:$D,"&lt;&gt;*ithdr*",'Raw Data'!$D:$D,"&lt;&gt;*ancel*",'Raw Data'!$P:$P,"--")
+
SUMIFS('Raw Data'!$AI:$AI, 'Raw Data'!$AN:$AN,"&lt;=" &amp;DATE(LEFT($AV$3, 4), MONTH("1 " &amp; AM$6 &amp; " " &amp; LEFT($AV$3, 4)) + 1, 0 ), 'Raw Data'!$AN:$AN,"&gt;" &amp;DATE(LEFT($AV$3, 4), MONTH("1 " &amp; AM$6 &amp; " " &amp; LEFT($AV$3, 4)), 0 ), 'Raw Data'!$J:$J, $A176, 'Raw Data'!$H:$H, "Ear*", 'Raw Data'!$P:$P,""&amp;'Raw Data'!$B$1,'Raw Data'!$D:$D,"&lt;&gt;*ithdr*",'Raw Data'!$D:$D,"&lt;&gt;*ancel*")</f>
        <v>0</v>
      </c>
      <c r="AN188" s="73"/>
      <c r="AO188" s="73"/>
      <c r="AP188" s="77"/>
      <c r="AQ188" s="94">
        <f>SUMIFS('Raw Data'!$AI:$AI, 'Raw Data'!$AN:$AN,"&lt;=" &amp;DATE(LEFT($AV$3, 4), MONTH("1 " &amp; AQ$6 &amp; " " &amp; LEFT($AV$3, 4)) + 1, 0 ), 'Raw Data'!$AN:$AN,"&gt;" &amp;DATE(LEFT($AV$3, 4), MONTH("1 " &amp; AQ$6 &amp; " " &amp; LEFT($AV$3, 4)), 0 ), 'Raw Data'!$J:$J, $A176, 'Raw Data'!$H:$H, "Ear*", 'Raw Data'!$O:$O,""&amp;'Raw Data'!$B$1,'Raw Data'!$D:$D,"&lt;&gt;*ithdr*",'Raw Data'!$D:$D,"&lt;&gt;*ancel*",'Raw Data'!$P:$P,"--")
+
SUMIFS('Raw Data'!$AI:$AI, 'Raw Data'!$AN:$AN,"&lt;=" &amp;DATE(LEFT($AV$3, 4), MONTH("1 " &amp; AQ$6 &amp; " " &amp; LEFT($AV$3, 4)) + 1, 0 ), 'Raw Data'!$AN:$AN,"&gt;" &amp;DATE(LEFT($AV$3, 4), MONTH("1 " &amp; AQ$6 &amp; " " &amp; LEFT($AV$3, 4)), 0 ), 'Raw Data'!$J:$J, $A176, 'Raw Data'!$H:$H, "Ear*", 'Raw Data'!$P:$P,""&amp;'Raw Data'!$B$1,'Raw Data'!$D:$D,"&lt;&gt;*ithdr*",'Raw Data'!$D:$D,"&lt;&gt;*ancel*")</f>
        <v>0</v>
      </c>
      <c r="AR188" s="73"/>
      <c r="AS188" s="73"/>
      <c r="AT188" s="77"/>
      <c r="AU188" s="94">
        <f>SUMIFS('Raw Data'!$AI:$AI, 'Raw Data'!$AN:$AN,"&lt;=" &amp;DATE(MID($AV$3, 15, 4), MONTH("1 " &amp; AU$6 &amp; " " &amp; MID($AV$3, 15, 4)) + 1, 0 ), 'Raw Data'!$AN:$AN,"&gt;" &amp;DATE(MID($AV$3, 15, 4), MONTH("1 " &amp; AU$6 &amp; " " &amp; MID($AV$3, 15, 4)), 0 ), 'Raw Data'!$J:$J, $A176, 'Raw Data'!$H:$H, "Ear*", 'Raw Data'!$O:$O,""&amp;'Raw Data'!$B$1,'Raw Data'!$D:$D,"&lt;&gt;*ithdr*",'Raw Data'!$D:$D,"&lt;&gt;*ancel*",'Raw Data'!$P:$P,"--")
+
SUMIFS('Raw Data'!$AI:$AI, 'Raw Data'!$AN:$AN,"&lt;=" &amp;DATE(MID($AV$3, 15, 4), MONTH("1 " &amp; AU$6 &amp; " " &amp; MID($AV$3, 15, 4)) + 1, 0 ), 'Raw Data'!$AN:$AN,"&gt;" &amp;DATE(MID($AV$3, 15, 4), MONTH("1 " &amp; AU$6 &amp; " " &amp; MID($AV$3, 15, 4)), 0 ), 'Raw Data'!$J:$J, $A176, 'Raw Data'!$H:$H, "Ear*", 'Raw Data'!$P:$P,""&amp;'Raw Data'!$B$1,'Raw Data'!$D:$D,"&lt;&gt;*ithdr*",'Raw Data'!$D:$D,"&lt;&gt;*ancel*")</f>
        <v>0</v>
      </c>
      <c r="AV188" s="73"/>
      <c r="AW188" s="73"/>
      <c r="AX188" s="77"/>
      <c r="AY188" s="94">
        <f>SUMIFS('Raw Data'!$AI:$AI, 'Raw Data'!$AN:$AN,"&lt;=" &amp;DATE(MID($AV$3, 15, 4), MONTH("1 " &amp; AY$6 &amp; " " &amp; MID($AV$3, 15, 4)) + 1, 0 ), 'Raw Data'!$AN:$AN,"&gt;" &amp;DATE(MID($AV$3, 15, 4), MONTH("1 " &amp; AY$6 &amp; " " &amp; MID($AV$3, 15, 4)), 0 ), 'Raw Data'!$J:$J, $A176, 'Raw Data'!$H:$H, "Ear*", 'Raw Data'!$O:$O,""&amp;'Raw Data'!$B$1,'Raw Data'!$D:$D,"&lt;&gt;*ithdr*",'Raw Data'!$D:$D,"&lt;&gt;*ancel*",'Raw Data'!$P:$P,"--")
+
SUMIFS('Raw Data'!$AI:$AI, 'Raw Data'!$AN:$AN,"&lt;=" &amp;DATE(MID($AV$3, 15, 4), MONTH("1 " &amp; AY$6 &amp; " " &amp; MID($AV$3, 15, 4)) + 1, 0 ), 'Raw Data'!$AN:$AN,"&gt;" &amp;DATE(MID($AV$3, 15, 4), MONTH("1 " &amp; AY$6 &amp; " " &amp; MID($AV$3, 15, 4)), 0 ), 'Raw Data'!$J:$J, $A176, 'Raw Data'!$H:$H, "Ear*", 'Raw Data'!$P:$P,""&amp;'Raw Data'!$B$1,'Raw Data'!$D:$D,"&lt;&gt;*ithdr*",'Raw Data'!$D:$D,"&lt;&gt;*ancel*")</f>
        <v>0</v>
      </c>
      <c r="AZ188" s="73"/>
      <c r="BA188" s="73"/>
      <c r="BB188" s="77"/>
      <c r="BC188" s="94">
        <f>SUMIFS('Raw Data'!$AI:$AI, 'Raw Data'!$AN:$AN,"&lt;=" &amp;DATE(MID($AV$3, 15, 4), MONTH("1 " &amp; BC$6 &amp; " " &amp; MID($AV$3, 15, 4)) + 1, 0 ), 'Raw Data'!$AN:$AN,"&gt;" &amp;DATE(MID($AV$3, 15, 4), MONTH("1 " &amp; BC$6 &amp; " " &amp; MID($AV$3, 15, 4)), 0 ), 'Raw Data'!$J:$J, $A176, 'Raw Data'!$H:$H, "Ear*", 'Raw Data'!$O:$O,""&amp;'Raw Data'!$B$1,'Raw Data'!$D:$D,"&lt;&gt;*ithdr*",'Raw Data'!$D:$D,"&lt;&gt;*ancel*",'Raw Data'!$P:$P,"--")
+
SUMIFS('Raw Data'!$AI:$AI, 'Raw Data'!$AN:$AN,"&lt;=" &amp;DATE(MID($AV$3, 15, 4), MONTH("1 " &amp; BC$6 &amp; " " &amp; MID($AV$3, 15, 4)) + 1, 0 ), 'Raw Data'!$AN:$AN,"&gt;" &amp;DATE(MID($AV$3, 15, 4), MONTH("1 " &amp; BC$6 &amp; " " &amp; MID($AV$3, 15, 4)), 0 ), 'Raw Data'!$J:$J, $A176, 'Raw Data'!$H:$H, "Ear*", 'Raw Data'!$P:$P,""&amp;'Raw Data'!$B$1,'Raw Data'!$D:$D,"&lt;&gt;*ithdr*",'Raw Data'!$D:$D,"&lt;&gt;*ancel*")</f>
        <v>0</v>
      </c>
      <c r="BD188" s="73"/>
      <c r="BE188" s="73"/>
      <c r="BF188" s="77"/>
    </row>
    <row r="189" ht="12.75" customHeight="1">
      <c r="A189" s="114" t="s">
        <v>207</v>
      </c>
      <c r="B189" s="73"/>
      <c r="C189" s="73"/>
      <c r="D189" s="73"/>
      <c r="E189" s="73"/>
      <c r="F189" s="73"/>
      <c r="G189" s="73"/>
      <c r="H189" s="73"/>
      <c r="I189" s="73"/>
      <c r="J189" s="77"/>
      <c r="K189" s="94">
        <f>SUMIFS('Raw Data'!$AI:$AI, 'Raw Data'!$AN:$AN,"&lt;=" &amp;DATE(LEFT($AV$3, 4), MONTH("1 " &amp; K$6 &amp; " " &amp; LEFT($AV$3, 4)) + 1, 0 ), 'Raw Data'!$AN:$AN,"&gt;" &amp;DATE(LEFT($AV$3, 4), MONTH("1 " &amp; K$6 &amp; " " &amp; LEFT($AV$3, 4)), 0 ), 'Raw Data'!$J:$J, $A176, 'Raw Data'!$H:$H, "Non*", 'Raw Data'!$O:$O,""&amp;'Raw Data'!$B$1,'Raw Data'!$D:$D,"&lt;&gt;*ithdr*",'Raw Data'!$D:$D,"&lt;&gt;*ancel*",'Raw Data'!$P:$P,"--")
+
SUMIFS('Raw Data'!$AI:$AI, 'Raw Data'!$AN:$AN,"&lt;=" &amp;DATE(LEFT($AV$3, 4), MONTH("1 " &amp; K$6 &amp; " " &amp; LEFT($AV$3, 4)) + 1, 0 ), 'Raw Data'!$AN:$AN,"&gt;" &amp;DATE(LEFT($AV$3, 4), MONTH("1 " &amp; K$6 &amp; " " &amp; LEFT($AV$3, 4)), 0 ), 'Raw Data'!$J:$J, $A176, 'Raw Data'!$H:$H, "Non*", 'Raw Data'!$P:$P,""&amp;'Raw Data'!$B$1,'Raw Data'!$D:$D,"&lt;&gt;*ithdr*",'Raw Data'!$D:$D,"&lt;&gt;*ancel*")</f>
        <v>0</v>
      </c>
      <c r="L189" s="73"/>
      <c r="M189" s="73"/>
      <c r="N189" s="77"/>
      <c r="O189" s="94">
        <f>SUMIFS('Raw Data'!$AI:$AI, 'Raw Data'!$AN:$AN,"&lt;=" &amp;DATE(LEFT($AV$3, 4), MONTH("1 " &amp; O$6 &amp; " " &amp; LEFT($AV$3, 4)) + 1, 0 ), 'Raw Data'!$AN:$AN,"&gt;" &amp;DATE(LEFT($AV$3, 4), MONTH("1 " &amp; O$6 &amp; " " &amp; LEFT($AV$3, 4)), 0 ), 'Raw Data'!$J:$J, $A176, 'Raw Data'!$H:$H, "Non*", 'Raw Data'!$O:$O,""&amp;'Raw Data'!$B$1,'Raw Data'!$D:$D,"&lt;&gt;*ithdr*",'Raw Data'!$D:$D,"&lt;&gt;*ancel*",'Raw Data'!$P:$P,"--")
+
SUMIFS('Raw Data'!$AI:$AI, 'Raw Data'!$AN:$AN,"&lt;=" &amp;DATE(LEFT($AV$3, 4), MONTH("1 " &amp; O$6 &amp; " " &amp; LEFT($AV$3, 4)) + 1, 0 ), 'Raw Data'!$AN:$AN,"&gt;" &amp;DATE(LEFT($AV$3, 4), MONTH("1 " &amp; O$6 &amp; " " &amp; LEFT($AV$3, 4)), 0 ), 'Raw Data'!$J:$J, $A176, 'Raw Data'!$H:$H, "Non*", 'Raw Data'!$P:$P,""&amp;'Raw Data'!$B$1,'Raw Data'!$D:$D,"&lt;&gt;*ithdr*",'Raw Data'!$D:$D,"&lt;&gt;*ancel*")</f>
        <v>0</v>
      </c>
      <c r="P189" s="73"/>
      <c r="Q189" s="73"/>
      <c r="R189" s="77"/>
      <c r="S189" s="94">
        <f>SUMIFS('Raw Data'!$AI:$AI, 'Raw Data'!$AN:$AN,"&lt;=" &amp;DATE(LEFT($AV$3, 4), MONTH("1 " &amp; S$6 &amp; " " &amp; LEFT($AV$3, 4)) + 1, 0 ), 'Raw Data'!$AN:$AN,"&gt;" &amp;DATE(LEFT($AV$3, 4), MONTH("1 " &amp; S$6 &amp; " " &amp; LEFT($AV$3, 4)), 0 ), 'Raw Data'!$J:$J, $A176, 'Raw Data'!$H:$H, "Non*", 'Raw Data'!$O:$O,""&amp;'Raw Data'!$B$1,'Raw Data'!$D:$D,"&lt;&gt;*ithdr*",'Raw Data'!$D:$D,"&lt;&gt;*ancel*",'Raw Data'!$P:$P,"--")
+
SUMIFS('Raw Data'!$AI:$AI, 'Raw Data'!$AN:$AN,"&lt;=" &amp;DATE(LEFT($AV$3, 4), MONTH("1 " &amp; S$6 &amp; " " &amp; LEFT($AV$3, 4)) + 1, 0 ), 'Raw Data'!$AN:$AN,"&gt;" &amp;DATE(LEFT($AV$3, 4), MONTH("1 " &amp; S$6 &amp; " " &amp; LEFT($AV$3, 4)), 0 ), 'Raw Data'!$J:$J, $A176, 'Raw Data'!$H:$H, "Non*", 'Raw Data'!$P:$P,""&amp;'Raw Data'!$B$1,'Raw Data'!$D:$D,"&lt;&gt;*ithdr*",'Raw Data'!$D:$D,"&lt;&gt;*ancel*")</f>
        <v>0</v>
      </c>
      <c r="T189" s="73"/>
      <c r="U189" s="73"/>
      <c r="V189" s="77"/>
      <c r="W189" s="94">
        <f>SUMIFS('Raw Data'!$AI:$AI, 'Raw Data'!$AN:$AN,"&lt;=" &amp;DATE(LEFT($AV$3, 4), MONTH("1 " &amp; W$6 &amp; " " &amp; LEFT($AV$3, 4)) + 1, 0 ), 'Raw Data'!$AN:$AN,"&gt;" &amp;DATE(LEFT($AV$3, 4), MONTH("1 " &amp; W$6 &amp; " " &amp; LEFT($AV$3, 4)), 0 ), 'Raw Data'!$J:$J, $A176, 'Raw Data'!$H:$H, "Non*", 'Raw Data'!$O:$O,""&amp;'Raw Data'!$B$1,'Raw Data'!$D:$D,"&lt;&gt;*ithdr*",'Raw Data'!$D:$D,"&lt;&gt;*ancel*",'Raw Data'!$P:$P,"--")
+
SUMIFS('Raw Data'!$AI:$AI, 'Raw Data'!$AN:$AN,"&lt;=" &amp;DATE(LEFT($AV$3, 4), MONTH("1 " &amp; W$6 &amp; " " &amp; LEFT($AV$3, 4)) + 1, 0 ), 'Raw Data'!$AN:$AN,"&gt;" &amp;DATE(LEFT($AV$3, 4), MONTH("1 " &amp; W$6 &amp; " " &amp; LEFT($AV$3, 4)), 0 ), 'Raw Data'!$J:$J, $A176, 'Raw Data'!$H:$H, "Non*", 'Raw Data'!$P:$P,""&amp;'Raw Data'!$B$1,'Raw Data'!$D:$D,"&lt;&gt;*ithdr*",'Raw Data'!$D:$D,"&lt;&gt;*ancel*")</f>
        <v>0</v>
      </c>
      <c r="X189" s="73"/>
      <c r="Y189" s="73"/>
      <c r="Z189" s="77"/>
      <c r="AA189" s="94">
        <f>SUMIFS('Raw Data'!$AI:$AI, 'Raw Data'!$AN:$AN,"&lt;=" &amp;DATE(LEFT($AV$3, 4), MONTH("1 " &amp; AA$6 &amp; " " &amp; LEFT($AV$3, 4)) + 1, 0 ), 'Raw Data'!$AN:$AN,"&gt;" &amp;DATE(LEFT($AV$3, 4), MONTH("1 " &amp; AA$6 &amp; " " &amp; LEFT($AV$3, 4)), 0 ), 'Raw Data'!$J:$J, $A176, 'Raw Data'!$H:$H, "Non*", 'Raw Data'!$O:$O,""&amp;'Raw Data'!$B$1,'Raw Data'!$D:$D,"&lt;&gt;*ithdr*",'Raw Data'!$D:$D,"&lt;&gt;*ancel*",'Raw Data'!$P:$P,"--")
+
SUMIFS('Raw Data'!$AI:$AI, 'Raw Data'!$AN:$AN,"&lt;=" &amp;DATE(LEFT($AV$3, 4), MONTH("1 " &amp; AA$6 &amp; " " &amp; LEFT($AV$3, 4)) + 1, 0 ), 'Raw Data'!$AN:$AN,"&gt;" &amp;DATE(LEFT($AV$3, 4), MONTH("1 " &amp; AA$6 &amp; " " &amp; LEFT($AV$3, 4)), 0 ), 'Raw Data'!$J:$J, $A176, 'Raw Data'!$H:$H, "Non*", 'Raw Data'!$P:$P,""&amp;'Raw Data'!$B$1,'Raw Data'!$D:$D,"&lt;&gt;*ithdr*",'Raw Data'!$D:$D,"&lt;&gt;*ancel*")</f>
        <v>0</v>
      </c>
      <c r="AB189" s="73"/>
      <c r="AC189" s="73"/>
      <c r="AD189" s="77"/>
      <c r="AE189" s="94">
        <f>SUMIFS('Raw Data'!$AI:$AI, 'Raw Data'!$AN:$AN,"&lt;=" &amp;DATE(LEFT($AV$3, 4), MONTH("1 " &amp; AE$6 &amp; " " &amp; LEFT($AV$3, 4)) + 1, 0 ), 'Raw Data'!$AN:$AN,"&gt;" &amp;DATE(LEFT($AV$3, 4), MONTH("1 " &amp; AE$6 &amp; " " &amp; LEFT($AV$3, 4)), 0 ), 'Raw Data'!$J:$J, $A176, 'Raw Data'!$H:$H, "Non*", 'Raw Data'!$O:$O,""&amp;'Raw Data'!$B$1,'Raw Data'!$D:$D,"&lt;&gt;*ithdr*",'Raw Data'!$D:$D,"&lt;&gt;*ancel*",'Raw Data'!$P:$P,"--")
+
SUMIFS('Raw Data'!$AI:$AI, 'Raw Data'!$AN:$AN,"&lt;=" &amp;DATE(LEFT($AV$3, 4), MONTH("1 " &amp; AE$6 &amp; " " &amp; LEFT($AV$3, 4)) + 1, 0 ), 'Raw Data'!$AN:$AN,"&gt;" &amp;DATE(LEFT($AV$3, 4), MONTH("1 " &amp; AE$6 &amp; " " &amp; LEFT($AV$3, 4)), 0 ), 'Raw Data'!$J:$J, $A176, 'Raw Data'!$H:$H, "Non*", 'Raw Data'!$P:$P,""&amp;'Raw Data'!$B$1,'Raw Data'!$D:$D,"&lt;&gt;*ithdr*",'Raw Data'!$D:$D,"&lt;&gt;*ancel*")</f>
        <v>0</v>
      </c>
      <c r="AF189" s="73"/>
      <c r="AG189" s="73"/>
      <c r="AH189" s="77"/>
      <c r="AI189" s="94">
        <f>SUMIFS('Raw Data'!$AI:$AI, 'Raw Data'!$AN:$AN,"&lt;=" &amp;DATE(LEFT($AV$3, 4), MONTH("1 " &amp; AI$6 &amp; " " &amp; LEFT($AV$3, 4)) + 1, 0 ), 'Raw Data'!$AN:$AN,"&gt;" &amp;DATE(LEFT($AV$3, 4), MONTH("1 " &amp; AI$6 &amp; " " &amp; LEFT($AV$3, 4)), 0 ), 'Raw Data'!$J:$J, $A176, 'Raw Data'!$H:$H, "Non*", 'Raw Data'!$O:$O,""&amp;'Raw Data'!$B$1,'Raw Data'!$D:$D,"&lt;&gt;*ithdr*",'Raw Data'!$D:$D,"&lt;&gt;*ancel*",'Raw Data'!$P:$P,"--")
+
SUMIFS('Raw Data'!$AI:$AI, 'Raw Data'!$AN:$AN,"&lt;=" &amp;DATE(LEFT($AV$3, 4), MONTH("1 " &amp; AI$6 &amp; " " &amp; LEFT($AV$3, 4)) + 1, 0 ), 'Raw Data'!$AN:$AN,"&gt;" &amp;DATE(LEFT($AV$3, 4), MONTH("1 " &amp; AI$6 &amp; " " &amp; LEFT($AV$3, 4)), 0 ), 'Raw Data'!$J:$J, $A176, 'Raw Data'!$H:$H, "Non*", 'Raw Data'!$P:$P,""&amp;'Raw Data'!$B$1,'Raw Data'!$D:$D,"&lt;&gt;*ithdr*",'Raw Data'!$D:$D,"&lt;&gt;*ancel*")</f>
        <v>0</v>
      </c>
      <c r="AJ189" s="73"/>
      <c r="AK189" s="73"/>
      <c r="AL189" s="77"/>
      <c r="AM189" s="94">
        <f>SUMIFS('Raw Data'!$AI:$AI, 'Raw Data'!$AN:$AN,"&lt;=" &amp;DATE(LEFT($AV$3, 4), MONTH("1 " &amp; AM$6 &amp; " " &amp; LEFT($AV$3, 4)) + 1, 0 ), 'Raw Data'!$AN:$AN,"&gt;" &amp;DATE(LEFT($AV$3, 4), MONTH("1 " &amp; AM$6 &amp; " " &amp; LEFT($AV$3, 4)), 0 ), 'Raw Data'!$J:$J, $A176, 'Raw Data'!$H:$H, "Non*", 'Raw Data'!$O:$O,""&amp;'Raw Data'!$B$1,'Raw Data'!$D:$D,"&lt;&gt;*ithdr*",'Raw Data'!$D:$D,"&lt;&gt;*ancel*",'Raw Data'!$P:$P,"--")
+
SUMIFS('Raw Data'!$AI:$AI, 'Raw Data'!$AN:$AN,"&lt;=" &amp;DATE(LEFT($AV$3, 4), MONTH("1 " &amp; AM$6 &amp; " " &amp; LEFT($AV$3, 4)) + 1, 0 ), 'Raw Data'!$AN:$AN,"&gt;" &amp;DATE(LEFT($AV$3, 4), MONTH("1 " &amp; AM$6 &amp; " " &amp; LEFT($AV$3, 4)), 0 ), 'Raw Data'!$J:$J, $A176, 'Raw Data'!$H:$H, "Non*", 'Raw Data'!$P:$P,""&amp;'Raw Data'!$B$1,'Raw Data'!$D:$D,"&lt;&gt;*ithdr*",'Raw Data'!$D:$D,"&lt;&gt;*ancel*")</f>
        <v>0</v>
      </c>
      <c r="AN189" s="73"/>
      <c r="AO189" s="73"/>
      <c r="AP189" s="77"/>
      <c r="AQ189" s="94">
        <f>SUMIFS('Raw Data'!$AI:$AI, 'Raw Data'!$AN:$AN,"&lt;=" &amp;DATE(LEFT($AV$3, 4), MONTH("1 " &amp; AQ$6 &amp; " " &amp; LEFT($AV$3, 4)) + 1, 0 ), 'Raw Data'!$AN:$AN,"&gt;" &amp;DATE(LEFT($AV$3, 4), MONTH("1 " &amp; AQ$6 &amp; " " &amp; LEFT($AV$3, 4)), 0 ), 'Raw Data'!$J:$J, $A176, 'Raw Data'!$H:$H, "Non*", 'Raw Data'!$O:$O,""&amp;'Raw Data'!$B$1,'Raw Data'!$D:$D,"&lt;&gt;*ithdr*",'Raw Data'!$D:$D,"&lt;&gt;*ancel*",'Raw Data'!$P:$P,"--")
+
SUMIFS('Raw Data'!$AI:$AI, 'Raw Data'!$AN:$AN,"&lt;=" &amp;DATE(LEFT($AV$3, 4), MONTH("1 " &amp; AQ$6 &amp; " " &amp; LEFT($AV$3, 4)) + 1, 0 ), 'Raw Data'!$AN:$AN,"&gt;" &amp;DATE(LEFT($AV$3, 4), MONTH("1 " &amp; AQ$6 &amp; " " &amp; LEFT($AV$3, 4)), 0 ), 'Raw Data'!$J:$J, $A176, 'Raw Data'!$H:$H, "Non*", 'Raw Data'!$P:$P,""&amp;'Raw Data'!$B$1,'Raw Data'!$D:$D,"&lt;&gt;*ithdr*",'Raw Data'!$D:$D,"&lt;&gt;*ancel*")</f>
        <v>0</v>
      </c>
      <c r="AR189" s="73"/>
      <c r="AS189" s="73"/>
      <c r="AT189" s="77"/>
      <c r="AU189" s="94">
        <f>SUMIFS('Raw Data'!$AI:$AI, 'Raw Data'!$AN:$AN,"&lt;=" &amp;DATE(MID($AV$3, 15, 4), MONTH("1 " &amp; AU$6 &amp; " " &amp; MID($AV$3, 15, 4)) + 1, 0 ), 'Raw Data'!$AN:$AN,"&gt;" &amp;DATE(MID($AV$3, 15, 4), MONTH("1 " &amp; AU$6 &amp; " " &amp; MID($AV$3, 15, 4)), 0 ), 'Raw Data'!$J:$J, $A176, 'Raw Data'!$H:$H, "Non*", 'Raw Data'!$O:$O,""&amp;'Raw Data'!$B$1,'Raw Data'!$D:$D,"&lt;&gt;*ithdr*",'Raw Data'!$D:$D,"&lt;&gt;*ancel*",'Raw Data'!$P:$P,"--")
+
SUMIFS('Raw Data'!$AI:$AI, 'Raw Data'!$AN:$AN,"&lt;=" &amp;DATE(MID($AV$3, 15, 4), MONTH("1 " &amp; AU$6 &amp; " " &amp; MID($AV$3, 15, 4)) + 1, 0 ), 'Raw Data'!$AN:$AN,"&gt;" &amp;DATE(MID($AV$3, 15, 4), MONTH("1 " &amp; AU$6 &amp; " " &amp; MID($AV$3, 15, 4)), 0 ), 'Raw Data'!$J:$J, $A176, 'Raw Data'!$H:$H, "Non*", 'Raw Data'!$P:$P,""&amp;'Raw Data'!$B$1,'Raw Data'!$D:$D,"&lt;&gt;*ithdr*",'Raw Data'!$D:$D,"&lt;&gt;*ancel*")</f>
        <v>0</v>
      </c>
      <c r="AV189" s="73"/>
      <c r="AW189" s="73"/>
      <c r="AX189" s="77"/>
      <c r="AY189" s="94">
        <f>SUMIFS('Raw Data'!$AI:$AI, 'Raw Data'!$AN:$AN,"&lt;=" &amp;DATE(MID($AV$3, 15, 4), MONTH("1 " &amp; AY$6 &amp; " " &amp; MID($AV$3, 15, 4)) + 1, 0 ), 'Raw Data'!$AN:$AN,"&gt;" &amp;DATE(MID($AV$3, 15, 4), MONTH("1 " &amp; AY$6 &amp; " " &amp; MID($AV$3, 15, 4)), 0 ), 'Raw Data'!$J:$J, $A176, 'Raw Data'!$H:$H, "Non*", 'Raw Data'!$O:$O,""&amp;'Raw Data'!$B$1,'Raw Data'!$D:$D,"&lt;&gt;*ithdr*",'Raw Data'!$D:$D,"&lt;&gt;*ancel*",'Raw Data'!$P:$P,"--")
+
SUMIFS('Raw Data'!$AI:$AI, 'Raw Data'!$AN:$AN,"&lt;=" &amp;DATE(MID($AV$3, 15, 4), MONTH("1 " &amp; AY$6 &amp; " " &amp; MID($AV$3, 15, 4)) + 1, 0 ), 'Raw Data'!$AN:$AN,"&gt;" &amp;DATE(MID($AV$3, 15, 4), MONTH("1 " &amp; AY$6 &amp; " " &amp; MID($AV$3, 15, 4)), 0 ), 'Raw Data'!$J:$J, $A176, 'Raw Data'!$H:$H, "Non*", 'Raw Data'!$P:$P,""&amp;'Raw Data'!$B$1,'Raw Data'!$D:$D,"&lt;&gt;*ithdr*",'Raw Data'!$D:$D,"&lt;&gt;*ancel*")</f>
        <v>0</v>
      </c>
      <c r="AZ189" s="73"/>
      <c r="BA189" s="73"/>
      <c r="BB189" s="77"/>
      <c r="BC189" s="94">
        <f>SUMIFS('Raw Data'!$AI:$AI, 'Raw Data'!$AN:$AN,"&lt;=" &amp;DATE(MID($AV$3, 15, 4), MONTH("1 " &amp; BC$6 &amp; " " &amp; MID($AV$3, 15, 4)) + 1, 0 ), 'Raw Data'!$AN:$AN,"&gt;" &amp;DATE(MID($AV$3, 15, 4), MONTH("1 " &amp; BC$6 &amp; " " &amp; MID($AV$3, 15, 4)), 0 ), 'Raw Data'!$J:$J, $A176, 'Raw Data'!$H:$H, "Non*", 'Raw Data'!$O:$O,""&amp;'Raw Data'!$B$1,'Raw Data'!$D:$D,"&lt;&gt;*ithdr*",'Raw Data'!$D:$D,"&lt;&gt;*ancel*",'Raw Data'!$P:$P,"--")
+
SUMIFS('Raw Data'!$AI:$AI, 'Raw Data'!$AN:$AN,"&lt;=" &amp;DATE(MID($AV$3, 15, 4), MONTH("1 " &amp; BC$6 &amp; " " &amp; MID($AV$3, 15, 4)) + 1, 0 ), 'Raw Data'!$AN:$AN,"&gt;" &amp;DATE(MID($AV$3, 15, 4), MONTH("1 " &amp; BC$6 &amp; " " &amp; MID($AV$3, 15, 4)), 0 ), 'Raw Data'!$J:$J, $A176, 'Raw Data'!$H:$H, "Non*", 'Raw Data'!$P:$P,""&amp;'Raw Data'!$B$1,'Raw Data'!$D:$D,"&lt;&gt;*ithdr*",'Raw Data'!$D:$D,"&lt;&gt;*ancel*")</f>
        <v>0</v>
      </c>
      <c r="BD189" s="73"/>
      <c r="BE189" s="73"/>
      <c r="BF189" s="77"/>
    </row>
    <row r="190" ht="12.75" customHeight="1">
      <c r="A190" s="75" t="s">
        <v>208</v>
      </c>
      <c r="B190" s="73"/>
      <c r="C190" s="73"/>
      <c r="D190" s="73"/>
      <c r="E190" s="73"/>
      <c r="F190" s="73"/>
      <c r="G190" s="73"/>
      <c r="H190" s="73"/>
      <c r="I190" s="73"/>
      <c r="J190" s="77"/>
      <c r="K190" s="113">
        <f>COUNTIFS( 'Raw Data'!$AM:$AM,"&lt;=" &amp;DATE(LEFT($AV$3, 4), MONTH("1 " &amp; K$6 &amp; " " &amp; LEFT($AV$3, 4)) + 1, 0 ), 'Raw Data'!$AM:$AM,"&gt;" &amp;DATE(LEFT($AV$3, 4), MONTH("1 " &amp; K$6 &amp; " " &amp; LEFT($AV$3, 4)), 0 ), 'Raw Data'!$J:$J, $A176, 'Raw Data'!$O:$O,""&amp;'Raw Data'!$B$1,'Raw Data'!$D:$D,"&lt;&gt;*ithdr*",'Raw Data'!$D:$D,"&lt;&gt;*aitin*", 'Raw Data'!$D:$D,"&lt;&gt;*ancel*",'Raw Data'!$P:$P,"--")
+
COUNTIFS( 'Raw Data'!$AM:$AM,"&lt;=" &amp;DATE(LEFT($AV$3, 4), MONTH("1 " &amp; K$6 &amp; " " &amp; LEFT($AV$3, 4)) + 1, 0 ), 'Raw Data'!$AM:$AM,"&gt;" &amp;DATE(LEFT($AV$3, 4), MONTH("1 " &amp; K$6 &amp; " " &amp; LEFT($AV$3, 4)), 0 ), 'Raw Data'!$J:$J, $A176, 'Raw Data'!$P:$P,""&amp;'Raw Data'!$B$1,'Raw Data'!$D:$D,"&lt;&gt;*ithdr*", 'Raw Data'!$D:$D,"&lt;&gt;*aitin*", 'Raw Data'!$D:$D,"&lt;&gt;*ancel*")</f>
        <v>0</v>
      </c>
      <c r="L190" s="73"/>
      <c r="M190" s="73"/>
      <c r="N190" s="77"/>
      <c r="O190" s="113">
        <f>COUNTIFS( 'Raw Data'!$AM:$AM,"&lt;=" &amp;DATE(LEFT($AV$3, 4), MONTH("1 " &amp; O$6 &amp; " " &amp; LEFT($AV$3, 4)) + 1, 0 ), 'Raw Data'!$AM:$AM,"&gt;" &amp;DATE(LEFT($AV$3, 4), MONTH("1 " &amp; O$6 &amp; " " &amp; LEFT($AV$3, 4)), 0 ), 'Raw Data'!$J:$J, $A176, 'Raw Data'!$O:$O,""&amp;'Raw Data'!$B$1,'Raw Data'!$D:$D,"&lt;&gt;*ithdr*",'Raw Data'!$D:$D,"&lt;&gt;*aitin*", 'Raw Data'!$D:$D,"&lt;&gt;*ancel*",'Raw Data'!$P:$P,"--")
+
COUNTIFS( 'Raw Data'!$AM:$AM,"&lt;=" &amp;DATE(LEFT($AV$3, 4), MONTH("1 " &amp; O$6 &amp; " " &amp; LEFT($AV$3, 4)) + 1, 0 ), 'Raw Data'!$AM:$AM,"&gt;" &amp;DATE(LEFT($AV$3, 4), MONTH("1 " &amp; O$6 &amp; " " &amp; LEFT($AV$3, 4)), 0 ), 'Raw Data'!$J:$J, $A176, 'Raw Data'!$P:$P,""&amp;'Raw Data'!$B$1,'Raw Data'!$D:$D,"&lt;&gt;*ithdr*", 'Raw Data'!$D:$D,"&lt;&gt;*aitin*", 'Raw Data'!$D:$D,"&lt;&gt;*ancel*")</f>
        <v>0</v>
      </c>
      <c r="P190" s="73"/>
      <c r="Q190" s="73"/>
      <c r="R190" s="77"/>
      <c r="S190" s="113">
        <f>COUNTIFS( 'Raw Data'!$AM:$AM,"&lt;=" &amp;DATE(LEFT($AV$3, 4), MONTH("1 " &amp; S$6 &amp; " " &amp; LEFT($AV$3, 4)) + 1, 0 ), 'Raw Data'!$AM:$AM,"&gt;" &amp;DATE(LEFT($AV$3, 4), MONTH("1 " &amp; S$6 &amp; " " &amp; LEFT($AV$3, 4)), 0 ), 'Raw Data'!$J:$J, $A176, 'Raw Data'!$O:$O,""&amp;'Raw Data'!$B$1,'Raw Data'!$D:$D,"&lt;&gt;*ithdr*",'Raw Data'!$D:$D,"&lt;&gt;*aitin*", 'Raw Data'!$D:$D,"&lt;&gt;*ancel*",'Raw Data'!$P:$P,"--")
+
COUNTIFS( 'Raw Data'!$AM:$AM,"&lt;=" &amp;DATE(LEFT($AV$3, 4), MONTH("1 " &amp; S$6 &amp; " " &amp; LEFT($AV$3, 4)) + 1, 0 ), 'Raw Data'!$AM:$AM,"&gt;" &amp;DATE(LEFT($AV$3, 4), MONTH("1 " &amp; S$6 &amp; " " &amp; LEFT($AV$3, 4)), 0 ), 'Raw Data'!$J:$J, $A176, 'Raw Data'!$P:$P,""&amp;'Raw Data'!$B$1,'Raw Data'!$D:$D,"&lt;&gt;*ithdr*", 'Raw Data'!$D:$D,"&lt;&gt;*aitin*", 'Raw Data'!$D:$D,"&lt;&gt;*ancel*")</f>
        <v>0</v>
      </c>
      <c r="T190" s="73"/>
      <c r="U190" s="73"/>
      <c r="V190" s="77"/>
      <c r="W190" s="113">
        <f>COUNTIFS( 'Raw Data'!$AM:$AM,"&lt;=" &amp;DATE(LEFT($AV$3, 4), MONTH("1 " &amp; W$6 &amp; " " &amp; LEFT($AV$3, 4)) + 1, 0 ), 'Raw Data'!$AM:$AM,"&gt;" &amp;DATE(LEFT($AV$3, 4), MONTH("1 " &amp; W$6 &amp; " " &amp; LEFT($AV$3, 4)), 0 ), 'Raw Data'!$J:$J, $A176, 'Raw Data'!$O:$O,""&amp;'Raw Data'!$B$1,'Raw Data'!$D:$D,"&lt;&gt;*ithdr*",'Raw Data'!$D:$D,"&lt;&gt;*aitin*", 'Raw Data'!$D:$D,"&lt;&gt;*ancel*",'Raw Data'!$P:$P,"--")
+
COUNTIFS( 'Raw Data'!$AM:$AM,"&lt;=" &amp;DATE(LEFT($AV$3, 4), MONTH("1 " &amp; W$6 &amp; " " &amp; LEFT($AV$3, 4)) + 1, 0 ), 'Raw Data'!$AM:$AM,"&gt;" &amp;DATE(LEFT($AV$3, 4), MONTH("1 " &amp; W$6 &amp; " " &amp; LEFT($AV$3, 4)), 0 ), 'Raw Data'!$J:$J, $A176, 'Raw Data'!$P:$P,""&amp;'Raw Data'!$B$1,'Raw Data'!$D:$D,"&lt;&gt;*ithdr*", 'Raw Data'!$D:$D,"&lt;&gt;*aitin*", 'Raw Data'!$D:$D,"&lt;&gt;*ancel*")</f>
        <v>0</v>
      </c>
      <c r="X190" s="73"/>
      <c r="Y190" s="73"/>
      <c r="Z190" s="77"/>
      <c r="AA190" s="113">
        <f>COUNTIFS( 'Raw Data'!$AM:$AM,"&lt;=" &amp;DATE(LEFT($AV$3, 4), MONTH("1 " &amp; AA$6 &amp; " " &amp; LEFT($AV$3, 4)) + 1, 0 ), 'Raw Data'!$AM:$AM,"&gt;" &amp;DATE(LEFT($AV$3, 4), MONTH("1 " &amp; AA$6 &amp; " " &amp; LEFT($AV$3, 4)), 0 ), 'Raw Data'!$J:$J, $A176, 'Raw Data'!$O:$O,""&amp;'Raw Data'!$B$1,'Raw Data'!$D:$D,"&lt;&gt;*ithdr*",'Raw Data'!$D:$D,"&lt;&gt;*aitin*", 'Raw Data'!$D:$D,"&lt;&gt;*ancel*",'Raw Data'!$P:$P,"--")
+
COUNTIFS( 'Raw Data'!$AM:$AM,"&lt;=" &amp;DATE(LEFT($AV$3, 4), MONTH("1 " &amp; AA$6 &amp; " " &amp; LEFT($AV$3, 4)) + 1, 0 ), 'Raw Data'!$AM:$AM,"&gt;" &amp;DATE(LEFT($AV$3, 4), MONTH("1 " &amp; AA$6 &amp; " " &amp; LEFT($AV$3, 4)), 0 ), 'Raw Data'!$J:$J, $A176, 'Raw Data'!$P:$P,""&amp;'Raw Data'!$B$1,'Raw Data'!$D:$D,"&lt;&gt;*ithdr*", 'Raw Data'!$D:$D,"&lt;&gt;*aitin*", 'Raw Data'!$D:$D,"&lt;&gt;*ancel*")</f>
        <v>0</v>
      </c>
      <c r="AB190" s="73"/>
      <c r="AC190" s="73"/>
      <c r="AD190" s="77"/>
      <c r="AE190" s="113">
        <f>COUNTIFS( 'Raw Data'!$AM:$AM,"&lt;=" &amp;DATE(LEFT($AV$3, 4), MONTH("1 " &amp; AE$6 &amp; " " &amp; LEFT($AV$3, 4)) + 1, 0 ), 'Raw Data'!$AM:$AM,"&gt;" &amp;DATE(LEFT($AV$3, 4), MONTH("1 " &amp; AE$6 &amp; " " &amp; LEFT($AV$3, 4)), 0 ), 'Raw Data'!$J:$J, $A176, 'Raw Data'!$O:$O,""&amp;'Raw Data'!$B$1,'Raw Data'!$D:$D,"&lt;&gt;*ithdr*",'Raw Data'!$D:$D,"&lt;&gt;*aitin*", 'Raw Data'!$D:$D,"&lt;&gt;*ancel*",'Raw Data'!$P:$P,"--")
+
COUNTIFS( 'Raw Data'!$AM:$AM,"&lt;=" &amp;DATE(LEFT($AV$3, 4), MONTH("1 " &amp; AE$6 &amp; " " &amp; LEFT($AV$3, 4)) + 1, 0 ), 'Raw Data'!$AM:$AM,"&gt;" &amp;DATE(LEFT($AV$3, 4), MONTH("1 " &amp; AE$6 &amp; " " &amp; LEFT($AV$3, 4)), 0 ), 'Raw Data'!$J:$J, $A176, 'Raw Data'!$P:$P,""&amp;'Raw Data'!$B$1,'Raw Data'!$D:$D,"&lt;&gt;*ithdr*", 'Raw Data'!$D:$D,"&lt;&gt;*aitin*", 'Raw Data'!$D:$D,"&lt;&gt;*ancel*")</f>
        <v>0</v>
      </c>
      <c r="AF190" s="73"/>
      <c r="AG190" s="73"/>
      <c r="AH190" s="77"/>
      <c r="AI190" s="113">
        <f>COUNTIFS( 'Raw Data'!$AM:$AM,"&lt;=" &amp;DATE(LEFT($AV$3, 4), MONTH("1 " &amp; AI$6 &amp; " " &amp; LEFT($AV$3, 4)) + 1, 0 ), 'Raw Data'!$AM:$AM,"&gt;" &amp;DATE(LEFT($AV$3, 4), MONTH("1 " &amp; AI$6 &amp; " " &amp; LEFT($AV$3, 4)), 0 ), 'Raw Data'!$J:$J, $A176, 'Raw Data'!$O:$O,""&amp;'Raw Data'!$B$1,'Raw Data'!$D:$D,"&lt;&gt;*ithdr*",'Raw Data'!$D:$D,"&lt;&gt;*aitin*", 'Raw Data'!$D:$D,"&lt;&gt;*ancel*",'Raw Data'!$P:$P,"--")
+
COUNTIFS( 'Raw Data'!$AM:$AM,"&lt;=" &amp;DATE(LEFT($AV$3, 4), MONTH("1 " &amp; AI$6 &amp; " " &amp; LEFT($AV$3, 4)) + 1, 0 ), 'Raw Data'!$AM:$AM,"&gt;" &amp;DATE(LEFT($AV$3, 4), MONTH("1 " &amp; AI$6 &amp; " " &amp; LEFT($AV$3, 4)), 0 ), 'Raw Data'!$J:$J, $A176, 'Raw Data'!$P:$P,""&amp;'Raw Data'!$B$1,'Raw Data'!$D:$D,"&lt;&gt;*ithdr*", 'Raw Data'!$D:$D,"&lt;&gt;*aitin*", 'Raw Data'!$D:$D,"&lt;&gt;*ancel*")</f>
        <v>0</v>
      </c>
      <c r="AJ190" s="73"/>
      <c r="AK190" s="73"/>
      <c r="AL190" s="77"/>
      <c r="AM190" s="113">
        <f>COUNTIFS( 'Raw Data'!$AM:$AM,"&lt;=" &amp;DATE(LEFT($AV$3, 4), MONTH("1 " &amp; AM$6 &amp; " " &amp; LEFT($AV$3, 4)) + 1, 0 ), 'Raw Data'!$AM:$AM,"&gt;" &amp;DATE(LEFT($AV$3, 4), MONTH("1 " &amp; AM$6 &amp; " " &amp; LEFT($AV$3, 4)), 0 ), 'Raw Data'!$J:$J, $A176, 'Raw Data'!$O:$O,""&amp;'Raw Data'!$B$1,'Raw Data'!$D:$D,"&lt;&gt;*ithdr*",'Raw Data'!$D:$D,"&lt;&gt;*aitin*", 'Raw Data'!$D:$D,"&lt;&gt;*ancel*",'Raw Data'!$P:$P,"--")
+
COUNTIFS( 'Raw Data'!$AM:$AM,"&lt;=" &amp;DATE(LEFT($AV$3, 4), MONTH("1 " &amp; AM$6 &amp; " " &amp; LEFT($AV$3, 4)) + 1, 0 ), 'Raw Data'!$AM:$AM,"&gt;" &amp;DATE(LEFT($AV$3, 4), MONTH("1 " &amp; AM$6 &amp; " " &amp; LEFT($AV$3, 4)), 0 ), 'Raw Data'!$J:$J, $A176, 'Raw Data'!$P:$P,""&amp;'Raw Data'!$B$1,'Raw Data'!$D:$D,"&lt;&gt;*ithdr*", 'Raw Data'!$D:$D,"&lt;&gt;*aitin*", 'Raw Data'!$D:$D,"&lt;&gt;*ancel*")</f>
        <v>0</v>
      </c>
      <c r="AN190" s="73"/>
      <c r="AO190" s="73"/>
      <c r="AP190" s="77"/>
      <c r="AQ190" s="113">
        <f>COUNTIFS( 'Raw Data'!$AM:$AM,"&lt;=" &amp;DATE(LEFT($AV$3, 4), MONTH("1 " &amp; AQ$6 &amp; " " &amp; LEFT($AV$3, 4)) + 1, 0 ), 'Raw Data'!$AM:$AM,"&gt;" &amp;DATE(LEFT($AV$3, 4), MONTH("1 " &amp; AQ$6 &amp; " " &amp; LEFT($AV$3, 4)), 0 ), 'Raw Data'!$J:$J, $A176, 'Raw Data'!$O:$O,""&amp;'Raw Data'!$B$1,'Raw Data'!$D:$D,"&lt;&gt;*ithdr*",'Raw Data'!$D:$D,"&lt;&gt;*aitin*", 'Raw Data'!$D:$D,"&lt;&gt;*ancel*",'Raw Data'!$P:$P,"--")
+
COUNTIFS( 'Raw Data'!$AM:$AM,"&lt;=" &amp;DATE(LEFT($AV$3, 4), MONTH("1 " &amp; AQ$6 &amp; " " &amp; LEFT($AV$3, 4)) + 1, 0 ), 'Raw Data'!$AM:$AM,"&gt;" &amp;DATE(LEFT($AV$3, 4), MONTH("1 " &amp; AQ$6 &amp; " " &amp; LEFT($AV$3, 4)), 0 ), 'Raw Data'!$J:$J, $A176, 'Raw Data'!$P:$P,""&amp;'Raw Data'!$B$1,'Raw Data'!$D:$D,"&lt;&gt;*ithdr*", 'Raw Data'!$D:$D,"&lt;&gt;*aitin*", 'Raw Data'!$D:$D,"&lt;&gt;*ancel*")</f>
        <v>0</v>
      </c>
      <c r="AR190" s="73"/>
      <c r="AS190" s="73"/>
      <c r="AT190" s="77"/>
      <c r="AU190" s="113">
        <f>COUNTIFS( 'Raw Data'!$AM:$AM,"&lt;=" &amp;DATE(MID($AV$3, 15, 4), MONTH("1 " &amp; AU$6 &amp; " " &amp; MID($AV$3, 15, 4)) + 1, 0 ), 'Raw Data'!$AN:$AN,"&gt;" &amp;DATE(MID($AV$3, 15, 4), MONTH("1 " &amp; AU$6 &amp; " " &amp; MID($AV$3, 15, 4)), 0 ), 'Raw Data'!$J:$J, $A176, 'Raw Data'!$O:$O,""&amp;'Raw Data'!$B$1,'Raw Data'!$D:$D,"&lt;&gt;*ithdr*",'Raw Data'!$D:$D,"&lt;&gt;*aitin*",'Raw Data'!$D:$D,"&lt;&gt;*ancel*",'Raw Data'!$P:$P,"--")
+
COUNTIFS( 'Raw Data'!$AM:$AM,"&lt;=" &amp;DATE(MID($AV$3, 15, 4), MONTH("1 " &amp; AU$6 &amp; " " &amp; MID($AV$3, 15, 4)) + 1, 0 ), 'Raw Data'!$AN:$AN,"&gt;" &amp;DATE(MID($AV$3, 15, 4), MONTH("1 " &amp; AU$6 &amp; " " &amp; MID($AV$3, 15, 4)), 0 ), 'Raw Data'!$J:$J, $A176, 'Raw Data'!$P:$P,""&amp;'Raw Data'!$B$1,'Raw Data'!$D:$D,"&lt;&gt;*ithdr*", 'Raw Data'!$D:$D,"&lt;&gt;*aitin*", 'Raw Data'!$D:$D,"&lt;&gt;*ancel*")</f>
        <v>0</v>
      </c>
      <c r="AV190" s="73"/>
      <c r="AW190" s="73"/>
      <c r="AX190" s="77"/>
      <c r="AY190" s="113">
        <f>COUNTIFS( 'Raw Data'!$AM:$AM,"&lt;=" &amp;DATE(MID($AV$3, 15, 4), MONTH("1 " &amp; AY$6 &amp; " " &amp; MID($AV$3, 15, 4)) + 1, 0 ), 'Raw Data'!$AN:$AN,"&gt;" &amp;DATE(MID($AV$3, 15, 4), MONTH("1 " &amp; AY$6 &amp; " " &amp; MID($AV$3, 15, 4)), 0 ), 'Raw Data'!$J:$J, $A176, 'Raw Data'!$O:$O,""&amp;'Raw Data'!$B$1,'Raw Data'!$D:$D,"&lt;&gt;*ithdr*",'Raw Data'!$D:$D,"&lt;&gt;*aitin*",'Raw Data'!$D:$D,"&lt;&gt;*ancel*",'Raw Data'!$P:$P,"--")
+
COUNTIFS( 'Raw Data'!$AM:$AM,"&lt;=" &amp;DATE(MID($AV$3, 15, 4), MONTH("1 " &amp; AY$6 &amp; " " &amp; MID($AV$3, 15, 4)) + 1, 0 ), 'Raw Data'!$AN:$AN,"&gt;" &amp;DATE(MID($AV$3, 15, 4), MONTH("1 " &amp; AY$6 &amp; " " &amp; MID($AV$3, 15, 4)), 0 ), 'Raw Data'!$J:$J, $A176, 'Raw Data'!$P:$P,""&amp;'Raw Data'!$B$1,'Raw Data'!$D:$D,"&lt;&gt;*ithdr*", 'Raw Data'!$D:$D,"&lt;&gt;*aitin*", 'Raw Data'!$D:$D,"&lt;&gt;*ancel*")</f>
        <v>0</v>
      </c>
      <c r="AZ190" s="73"/>
      <c r="BA190" s="73"/>
      <c r="BB190" s="77"/>
      <c r="BC190" s="113">
        <f>COUNTIFS( 'Raw Data'!$AM:$AM,"&lt;=" &amp;DATE(MID($AV$3, 15, 4), MONTH("1 " &amp; BC$6 &amp; " " &amp; MID($AV$3, 15, 4)) + 1, 0 ), 'Raw Data'!$AN:$AN,"&gt;" &amp;DATE(MID($AV$3, 15, 4), MONTH("1 " &amp; BC$6 &amp; " " &amp; MID($AV$3, 15, 4)), 0 ), 'Raw Data'!$J:$J, $A176, 'Raw Data'!$O:$O,""&amp;'Raw Data'!$B$1,'Raw Data'!$D:$D,"&lt;&gt;*ithdr*",'Raw Data'!$D:$D,"&lt;&gt;*aitin*",'Raw Data'!$D:$D,"&lt;&gt;*ancel*",'Raw Data'!$P:$P,"--")
+
COUNTIFS( 'Raw Data'!$AM:$AM,"&lt;=" &amp;DATE(MID($AV$3, 15, 4), MONTH("1 " &amp; BC$6 &amp; " " &amp; MID($AV$3, 15, 4)) + 1, 0 ), 'Raw Data'!$AN:$AN,"&gt;" &amp;DATE(MID($AV$3, 15, 4), MONTH("1 " &amp; BC$6 &amp; " " &amp; MID($AV$3, 15, 4)), 0 ), 'Raw Data'!$J:$J, $A176, 'Raw Data'!$P:$P,""&amp;'Raw Data'!$B$1,'Raw Data'!$D:$D,"&lt;&gt;*ithdr*", 'Raw Data'!$D:$D,"&lt;&gt;*aitin*", 'Raw Data'!$D:$D,"&lt;&gt;*ancel*")</f>
        <v>0</v>
      </c>
      <c r="BD190" s="73"/>
      <c r="BE190" s="73"/>
      <c r="BF190" s="77"/>
    </row>
    <row r="191" ht="12.75" customHeight="1">
      <c r="A191" s="114" t="s">
        <v>209</v>
      </c>
      <c r="B191" s="73"/>
      <c r="C191" s="73"/>
      <c r="D191" s="73"/>
      <c r="E191" s="73"/>
      <c r="F191" s="73"/>
      <c r="G191" s="73"/>
      <c r="H191" s="73"/>
      <c r="I191" s="73"/>
      <c r="J191" s="77"/>
      <c r="K191" s="113">
        <f>COUNTIFS('Raw Data'!$AM:$AM,"&lt;=" &amp;DATE(LEFT($AV$3, 4), MONTH("1 " &amp; K$6 &amp; " " &amp; LEFT($AV$3, 4)) + 1, 0 ), 'Raw Data'!$AM:$AM,"&gt;" &amp;DATE(LEFT($AV$3, 4), MONTH("1 " &amp; K$6 &amp; " " &amp; LEFT($AV$3, 4)), 0 ), 'Raw Data'!$J:$J, $A176, 'Raw Data'!$H:$H, "Ear*", 'Raw Data'!$O:$O,""&amp;'Raw Data'!$B$1,'Raw Data'!$D:$D,"&lt;&gt;*ithdr*",'Raw Data'!$D:$D,"&lt;&gt;*ancel*",'Raw Data'!$P:$P,"--")
+
COUNTIFS( 'Raw Data'!$AM:$AM,"&lt;=" &amp;DATE(LEFT($AV$3, 4), MONTH("1 " &amp; K$6 &amp; " " &amp; LEFT($AV$3, 4)) + 1, 0 ), 'Raw Data'!$AM:$AM,"&gt;" &amp;DATE(LEFT($AV$3, 4), MONTH("1 " &amp; K$6 &amp; " " &amp; LEFT($AV$3, 4)), 0 ), 'Raw Data'!$J:$J, $A176, 'Raw Data'!$H:$H, "Ear*", 'Raw Data'!$P:$P,""&amp;'Raw Data'!$B$1,'Raw Data'!$D:$D,"&lt;&gt;*ithdr*",'Raw Data'!$D:$D,"&lt;&gt;*ancel*")</f>
        <v>0</v>
      </c>
      <c r="L191" s="73"/>
      <c r="M191" s="73"/>
      <c r="N191" s="77"/>
      <c r="O191" s="113">
        <f>COUNTIFS('Raw Data'!$AM:$AM,"&lt;=" &amp;DATE(LEFT($AV$3, 4), MONTH("1 " &amp; O$6 &amp; " " &amp; LEFT($AV$3, 4)) + 1, 0 ), 'Raw Data'!$AM:$AM,"&gt;" &amp;DATE(LEFT($AV$3, 4), MONTH("1 " &amp; O$6 &amp; " " &amp; LEFT($AV$3, 4)), 0 ), 'Raw Data'!$J:$J, $A176, 'Raw Data'!$H:$H, "Ear*", 'Raw Data'!$O:$O,""&amp;'Raw Data'!$B$1,'Raw Data'!$D:$D,"&lt;&gt;*ithdr*",'Raw Data'!$D:$D,"&lt;&gt;*ancel*",'Raw Data'!$P:$P,"--")
+
COUNTIFS( 'Raw Data'!$AM:$AM,"&lt;=" &amp;DATE(LEFT($AV$3, 4), MONTH("1 " &amp; O$6 &amp; " " &amp; LEFT($AV$3, 4)) + 1, 0 ), 'Raw Data'!$AM:$AM,"&gt;" &amp;DATE(LEFT($AV$3, 4), MONTH("1 " &amp; O$6 &amp; " " &amp; LEFT($AV$3, 4)), 0 ), 'Raw Data'!$J:$J, $A176, 'Raw Data'!$H:$H, "Ear*", 'Raw Data'!$P:$P,""&amp;'Raw Data'!$B$1,'Raw Data'!$D:$D,"&lt;&gt;*ithdr*",'Raw Data'!$D:$D,"&lt;&gt;*ancel*")</f>
        <v>0</v>
      </c>
      <c r="P191" s="73"/>
      <c r="Q191" s="73"/>
      <c r="R191" s="77"/>
      <c r="S191" s="113">
        <f>COUNTIFS('Raw Data'!$AM:$AM,"&lt;=" &amp;DATE(LEFT($AV$3, 4), MONTH("1 " &amp; S$6 &amp; " " &amp; LEFT($AV$3, 4)) + 1, 0 ), 'Raw Data'!$AM:$AM,"&gt;" &amp;DATE(LEFT($AV$3, 4), MONTH("1 " &amp; S$6 &amp; " " &amp; LEFT($AV$3, 4)), 0 ), 'Raw Data'!$J:$J, $A176, 'Raw Data'!$H:$H, "Ear*", 'Raw Data'!$O:$O,""&amp;'Raw Data'!$B$1,'Raw Data'!$D:$D,"&lt;&gt;*ithdr*",'Raw Data'!$D:$D,"&lt;&gt;*ancel*",'Raw Data'!$P:$P,"--")
+
COUNTIFS( 'Raw Data'!$AM:$AM,"&lt;=" &amp;DATE(LEFT($AV$3, 4), MONTH("1 " &amp; S$6 &amp; " " &amp; LEFT($AV$3, 4)) + 1, 0 ), 'Raw Data'!$AM:$AM,"&gt;" &amp;DATE(LEFT($AV$3, 4), MONTH("1 " &amp; S$6 &amp; " " &amp; LEFT($AV$3, 4)), 0 ), 'Raw Data'!$J:$J, $A176, 'Raw Data'!$H:$H, "Ear*", 'Raw Data'!$P:$P,""&amp;'Raw Data'!$B$1,'Raw Data'!$D:$D,"&lt;&gt;*ithdr*",'Raw Data'!$D:$D,"&lt;&gt;*ancel*")</f>
        <v>0</v>
      </c>
      <c r="T191" s="73"/>
      <c r="U191" s="73"/>
      <c r="V191" s="77"/>
      <c r="W191" s="113">
        <f>COUNTIFS('Raw Data'!$AM:$AM,"&lt;=" &amp;DATE(LEFT($AV$3, 4), MONTH("1 " &amp; W$6 &amp; " " &amp; LEFT($AV$3, 4)) + 1, 0 ), 'Raw Data'!$AM:$AM,"&gt;" &amp;DATE(LEFT($AV$3, 4), MONTH("1 " &amp; W$6 &amp; " " &amp; LEFT($AV$3, 4)), 0 ), 'Raw Data'!$J:$J, $A176, 'Raw Data'!$H:$H, "Ear*", 'Raw Data'!$O:$O,""&amp;'Raw Data'!$B$1,'Raw Data'!$D:$D,"&lt;&gt;*ithdr*",'Raw Data'!$D:$D,"&lt;&gt;*ancel*",'Raw Data'!$P:$P,"--")
+
COUNTIFS( 'Raw Data'!$AM:$AM,"&lt;=" &amp;DATE(LEFT($AV$3, 4), MONTH("1 " &amp; W$6 &amp; " " &amp; LEFT($AV$3, 4)) + 1, 0 ), 'Raw Data'!$AM:$AM,"&gt;" &amp;DATE(LEFT($AV$3, 4), MONTH("1 " &amp; W$6 &amp; " " &amp; LEFT($AV$3, 4)), 0 ), 'Raw Data'!$J:$J, $A176, 'Raw Data'!$H:$H, "Ear*", 'Raw Data'!$P:$P,""&amp;'Raw Data'!$B$1,'Raw Data'!$D:$D,"&lt;&gt;*ithdr*",'Raw Data'!$D:$D,"&lt;&gt;*ancel*")</f>
        <v>0</v>
      </c>
      <c r="X191" s="73"/>
      <c r="Y191" s="73"/>
      <c r="Z191" s="77"/>
      <c r="AA191" s="113">
        <f>COUNTIFS('Raw Data'!$AM:$AM,"&lt;=" &amp;DATE(LEFT($AV$3, 4), MONTH("1 " &amp; AA$6 &amp; " " &amp; LEFT($AV$3, 4)) + 1, 0 ), 'Raw Data'!$AM:$AM,"&gt;" &amp;DATE(LEFT($AV$3, 4), MONTH("1 " &amp; AA$6 &amp; " " &amp; LEFT($AV$3, 4)), 0 ), 'Raw Data'!$J:$J, $A176, 'Raw Data'!$H:$H, "Ear*", 'Raw Data'!$O:$O,""&amp;'Raw Data'!$B$1,'Raw Data'!$D:$D,"&lt;&gt;*ithdr*",'Raw Data'!$D:$D,"&lt;&gt;*ancel*",'Raw Data'!$P:$P,"--")
+
COUNTIFS( 'Raw Data'!$AM:$AM,"&lt;=" &amp;DATE(LEFT($AV$3, 4), MONTH("1 " &amp; AA$6 &amp; " " &amp; LEFT($AV$3, 4)) + 1, 0 ), 'Raw Data'!$AM:$AM,"&gt;" &amp;DATE(LEFT($AV$3, 4), MONTH("1 " &amp; AA$6 &amp; " " &amp; LEFT($AV$3, 4)), 0 ), 'Raw Data'!$J:$J, $A176, 'Raw Data'!$H:$H, "Ear*", 'Raw Data'!$P:$P,""&amp;'Raw Data'!$B$1,'Raw Data'!$D:$D,"&lt;&gt;*ithdr*",'Raw Data'!$D:$D,"&lt;&gt;*ancel*")</f>
        <v>0</v>
      </c>
      <c r="AB191" s="73"/>
      <c r="AC191" s="73"/>
      <c r="AD191" s="77"/>
      <c r="AE191" s="113">
        <f>COUNTIFS('Raw Data'!$AM:$AM,"&lt;=" &amp;DATE(LEFT($AV$3, 4), MONTH("1 " &amp; AE$6 &amp; " " &amp; LEFT($AV$3, 4)) + 1, 0 ), 'Raw Data'!$AM:$AM,"&gt;" &amp;DATE(LEFT($AV$3, 4), MONTH("1 " &amp; AE$6 &amp; " " &amp; LEFT($AV$3, 4)), 0 ), 'Raw Data'!$J:$J, $A176, 'Raw Data'!$H:$H, "Ear*", 'Raw Data'!$O:$O,""&amp;'Raw Data'!$B$1,'Raw Data'!$D:$D,"&lt;&gt;*ithdr*",'Raw Data'!$D:$D,"&lt;&gt;*ancel*",'Raw Data'!$P:$P,"--")
+
COUNTIFS( 'Raw Data'!$AM:$AM,"&lt;=" &amp;DATE(LEFT($AV$3, 4), MONTH("1 " &amp; AE$6 &amp; " " &amp; LEFT($AV$3, 4)) + 1, 0 ), 'Raw Data'!$AM:$AM,"&gt;" &amp;DATE(LEFT($AV$3, 4), MONTH("1 " &amp; AE$6 &amp; " " &amp; LEFT($AV$3, 4)), 0 ), 'Raw Data'!$J:$J, $A176, 'Raw Data'!$H:$H, "Ear*", 'Raw Data'!$P:$P,""&amp;'Raw Data'!$B$1,'Raw Data'!$D:$D,"&lt;&gt;*ithdr*",'Raw Data'!$D:$D,"&lt;&gt;*ancel*")</f>
        <v>0</v>
      </c>
      <c r="AF191" s="73"/>
      <c r="AG191" s="73"/>
      <c r="AH191" s="77"/>
      <c r="AI191" s="113">
        <f>COUNTIFS('Raw Data'!$AM:$AM,"&lt;=" &amp;DATE(LEFT($AV$3, 4), MONTH("1 " &amp; AI$6 &amp; " " &amp; LEFT($AV$3, 4)) + 1, 0 ), 'Raw Data'!$AM:$AM,"&gt;" &amp;DATE(LEFT($AV$3, 4), MONTH("1 " &amp; AI$6 &amp; " " &amp; LEFT($AV$3, 4)), 0 ), 'Raw Data'!$J:$J, $A176, 'Raw Data'!$H:$H, "Ear*", 'Raw Data'!$O:$O,""&amp;'Raw Data'!$B$1,'Raw Data'!$D:$D,"&lt;&gt;*ithdr*",'Raw Data'!$D:$D,"&lt;&gt;*ancel*",'Raw Data'!$P:$P,"--")
+
COUNTIFS( 'Raw Data'!$AM:$AM,"&lt;=" &amp;DATE(LEFT($AV$3, 4), MONTH("1 " &amp; AI$6 &amp; " " &amp; LEFT($AV$3, 4)) + 1, 0 ), 'Raw Data'!$AM:$AM,"&gt;" &amp;DATE(LEFT($AV$3, 4), MONTH("1 " &amp; AI$6 &amp; " " &amp; LEFT($AV$3, 4)), 0 ), 'Raw Data'!$J:$J, $A176, 'Raw Data'!$H:$H, "Ear*", 'Raw Data'!$P:$P,""&amp;'Raw Data'!$B$1,'Raw Data'!$D:$D,"&lt;&gt;*ithdr*",'Raw Data'!$D:$D,"&lt;&gt;*ancel*")</f>
        <v>0</v>
      </c>
      <c r="AJ191" s="73"/>
      <c r="AK191" s="73"/>
      <c r="AL191" s="77"/>
      <c r="AM191" s="113">
        <f>COUNTIFS('Raw Data'!$AM:$AM,"&lt;=" &amp;DATE(LEFT($AV$3, 4), MONTH("1 " &amp; AM$6 &amp; " " &amp; LEFT($AV$3, 4)) + 1, 0 ), 'Raw Data'!$AM:$AM,"&gt;" &amp;DATE(LEFT($AV$3, 4), MONTH("1 " &amp; AM$6 &amp; " " &amp; LEFT($AV$3, 4)), 0 ), 'Raw Data'!$J:$J, $A176, 'Raw Data'!$H:$H, "Ear*", 'Raw Data'!$O:$O,""&amp;'Raw Data'!$B$1,'Raw Data'!$D:$D,"&lt;&gt;*ithdr*",'Raw Data'!$D:$D,"&lt;&gt;*ancel*",'Raw Data'!$P:$P,"--")
+
COUNTIFS( 'Raw Data'!$AM:$AM,"&lt;=" &amp;DATE(LEFT($AV$3, 4), MONTH("1 " &amp; AM$6 &amp; " " &amp; LEFT($AV$3, 4)) + 1, 0 ), 'Raw Data'!$AM:$AM,"&gt;" &amp;DATE(LEFT($AV$3, 4), MONTH("1 " &amp; AM$6 &amp; " " &amp; LEFT($AV$3, 4)), 0 ), 'Raw Data'!$J:$J, $A176, 'Raw Data'!$H:$H, "Ear*", 'Raw Data'!$P:$P,""&amp;'Raw Data'!$B$1,'Raw Data'!$D:$D,"&lt;&gt;*ithdr*",'Raw Data'!$D:$D,"&lt;&gt;*ancel*")</f>
        <v>0</v>
      </c>
      <c r="AN191" s="73"/>
      <c r="AO191" s="73"/>
      <c r="AP191" s="77"/>
      <c r="AQ191" s="113">
        <f>COUNTIFS('Raw Data'!$AM:$AM,"&lt;=" &amp;DATE(LEFT($AV$3, 4), MONTH("1 " &amp; AQ$6 &amp; " " &amp; LEFT($AV$3, 4)) + 1, 0 ), 'Raw Data'!$AM:$AM,"&gt;" &amp;DATE(LEFT($AV$3, 4), MONTH("1 " &amp; AQ$6 &amp; " " &amp; LEFT($AV$3, 4)), 0 ), 'Raw Data'!$J:$J, $A176, 'Raw Data'!$H:$H, "Ear*", 'Raw Data'!$O:$O,""&amp;'Raw Data'!$B$1,'Raw Data'!$D:$D,"&lt;&gt;*ithdr*",'Raw Data'!$D:$D,"&lt;&gt;*ancel*",'Raw Data'!$P:$P,"--")
+
COUNTIFS( 'Raw Data'!$AM:$AM,"&lt;=" &amp;DATE(LEFT($AV$3, 4), MONTH("1 " &amp; AQ$6 &amp; " " &amp; LEFT($AV$3, 4)) + 1, 0 ), 'Raw Data'!$AM:$AM,"&gt;" &amp;DATE(LEFT($AV$3, 4), MONTH("1 " &amp; AQ$6 &amp; " " &amp; LEFT($AV$3, 4)), 0 ), 'Raw Data'!$J:$J, $A176, 'Raw Data'!$H:$H, "Ear*", 'Raw Data'!$P:$P,""&amp;'Raw Data'!$B$1,'Raw Data'!$D:$D,"&lt;&gt;*ithdr*",'Raw Data'!$D:$D,"&lt;&gt;*ancel*")</f>
        <v>0</v>
      </c>
      <c r="AR191" s="73"/>
      <c r="AS191" s="73"/>
      <c r="AT191" s="77"/>
      <c r="AU191" s="113">
        <f>COUNTIFS('Raw Data'!$AM:$AM,"&lt;=" &amp;DATE(MID($AV$3, 15, 4), MONTH("1 " &amp; AU$6 &amp; " " &amp; MID($AV$3, 15, 4)) + 1, 0 ), 'Raw Data'!$AN:$AN,"&gt;" &amp;DATE(MID($AV$3, 15, 4), MONTH("1 " &amp; AU$6 &amp; " " &amp; MID($AV$3, 15, 4)), 0 ), 'Raw Data'!$J:$J, $A176, 'Raw Data'!$H:$H, "Ear*", 'Raw Data'!$O:$O,""&amp;'Raw Data'!$B$1,'Raw Data'!$D:$D,"&lt;&gt;*ithdr*",'Raw Data'!$D:$D,"&lt;&gt;*ancel*",'Raw Data'!$P:$P,"--")
+
COUNTIFS( 'Raw Data'!$AM:$AM,"&lt;=" &amp;DATE(MID($AV$3, 15, 4), MONTH("1 " &amp; AU$6 &amp; " " &amp; MID($AV$3, 15, 4)) + 1, 0 ), 'Raw Data'!$AN:$AN,"&gt;" &amp;DATE(MID($AV$3, 15, 4), MONTH("1 " &amp; AU$6 &amp; " " &amp; MID($AV$3, 15, 4)), 0 ), 'Raw Data'!$J:$J, $A176, 'Raw Data'!$H:$H, "Ear*", 'Raw Data'!$P:$P,""&amp;'Raw Data'!$B$1,'Raw Data'!$D:$D,"&lt;&gt;*ithdr*",'Raw Data'!$D:$D,"&lt;&gt;*ancel*")</f>
        <v>0</v>
      </c>
      <c r="AV191" s="73"/>
      <c r="AW191" s="73"/>
      <c r="AX191" s="77"/>
      <c r="AY191" s="113">
        <f>COUNTIFS('Raw Data'!$AM:$AM,"&lt;=" &amp;DATE(MID($AV$3, 15, 4), MONTH("1 " &amp; AY$6 &amp; " " &amp; MID($AV$3, 15, 4)) + 1, 0 ), 'Raw Data'!$AN:$AN,"&gt;" &amp;DATE(MID($AV$3, 15, 4), MONTH("1 " &amp; AY$6 &amp; " " &amp; MID($AV$3, 15, 4)), 0 ), 'Raw Data'!$J:$J, $A176, 'Raw Data'!$H:$H, "Ear*", 'Raw Data'!$O:$O,""&amp;'Raw Data'!$B$1,'Raw Data'!$D:$D,"&lt;&gt;*ithdr*",'Raw Data'!$D:$D,"&lt;&gt;*ancel*",'Raw Data'!$P:$P,"--")
+
COUNTIFS( 'Raw Data'!$AM:$AM,"&lt;=" &amp;DATE(MID($AV$3, 15, 4), MONTH("1 " &amp; AY$6 &amp; " " &amp; MID($AV$3, 15, 4)) + 1, 0 ), 'Raw Data'!$AN:$AN,"&gt;" &amp;DATE(MID($AV$3, 15, 4), MONTH("1 " &amp; AY$6 &amp; " " &amp; MID($AV$3, 15, 4)), 0 ), 'Raw Data'!$J:$J, $A176, 'Raw Data'!$H:$H, "Ear*", 'Raw Data'!$P:$P,""&amp;'Raw Data'!$B$1,'Raw Data'!$D:$D,"&lt;&gt;*ithdr*",'Raw Data'!$D:$D,"&lt;&gt;*ancel*")</f>
        <v>0</v>
      </c>
      <c r="AZ191" s="73"/>
      <c r="BA191" s="73"/>
      <c r="BB191" s="77"/>
      <c r="BC191" s="113">
        <f>COUNTIFS('Raw Data'!$AM:$AM,"&lt;=" &amp;DATE(MID($AV$3, 15, 4), MONTH("1 " &amp; BC$6 &amp; " " &amp; MID($AV$3, 15, 4)) + 1, 0 ), 'Raw Data'!$AN:$AN,"&gt;" &amp;DATE(MID($AV$3, 15, 4), MONTH("1 " &amp; BC$6 &amp; " " &amp; MID($AV$3, 15, 4)), 0 ), 'Raw Data'!$J:$J, $A176, 'Raw Data'!$H:$H, "Ear*", 'Raw Data'!$O:$O,""&amp;'Raw Data'!$B$1,'Raw Data'!$D:$D,"&lt;&gt;*ithdr*",'Raw Data'!$D:$D,"&lt;&gt;*ancel*",'Raw Data'!$P:$P,"--")
+
COUNTIFS( 'Raw Data'!$AM:$AM,"&lt;=" &amp;DATE(MID($AV$3, 15, 4), MONTH("1 " &amp; BC$6 &amp; " " &amp; MID($AV$3, 15, 4)) + 1, 0 ), 'Raw Data'!$AN:$AN,"&gt;" &amp;DATE(MID($AV$3, 15, 4), MONTH("1 " &amp; BC$6 &amp; " " &amp; MID($AV$3, 15, 4)), 0 ), 'Raw Data'!$J:$J, $A176, 'Raw Data'!$H:$H, "Ear*", 'Raw Data'!$P:$P,""&amp;'Raw Data'!$B$1,'Raw Data'!$D:$D,"&lt;&gt;*ithdr*",'Raw Data'!$D:$D,"&lt;&gt;*ancel*")</f>
        <v>0</v>
      </c>
      <c r="BD191" s="73"/>
      <c r="BE191" s="73"/>
      <c r="BF191" s="77"/>
    </row>
    <row r="192" ht="12.75" customHeight="1">
      <c r="A192" s="114" t="s">
        <v>210</v>
      </c>
      <c r="B192" s="73"/>
      <c r="C192" s="73"/>
      <c r="D192" s="73"/>
      <c r="E192" s="73"/>
      <c r="F192" s="73"/>
      <c r="G192" s="73"/>
      <c r="H192" s="73"/>
      <c r="I192" s="73"/>
      <c r="J192" s="77"/>
      <c r="K192" s="113">
        <f>COUNTIFS('Raw Data'!$AM:$AM,"&lt;=" &amp;DATE(LEFT($AV$3, 4), MONTH("1 " &amp; K$6 &amp; " " &amp; LEFT($AV$3, 4)) + 1, 0 ), 'Raw Data'!$AM:$AM,"&gt;" &amp;DATE(LEFT($AV$3, 4), MONTH("1 " &amp; K$6 &amp; " " &amp; LEFT($AV$3, 4)), 0 ), 'Raw Data'!$J:$J, $A176, 'Raw Data'!$H:$H, "Non*", 'Raw Data'!$O:$O,""&amp;'Raw Data'!$B$1,'Raw Data'!$D:$D,"&lt;&gt;*ithdr*",'Raw Data'!$D:$D,"&lt;&gt;*ancel*",'Raw Data'!$P:$P,"--")
+
COUNTIFS( 'Raw Data'!$AM:$AM,"&lt;=" &amp;DATE(LEFT($AV$3, 4), MONTH("1 " &amp; K$6 &amp; " " &amp; LEFT($AV$3, 4)) + 1, 0 ), 'Raw Data'!$AM:$AM,"&gt;" &amp;DATE(LEFT($AV$3, 4), MONTH("1 " &amp; K$6 &amp; " " &amp; LEFT($AV$3, 4)), 0 ), 'Raw Data'!$J:$J, $A176, 'Raw Data'!$H:$H, "Non*", 'Raw Data'!$P:$P,""&amp;'Raw Data'!$B$1,'Raw Data'!$D:$D,"&lt;&gt;*ithdr*",'Raw Data'!$D:$D,"&lt;&gt;*ancel*")</f>
        <v>0</v>
      </c>
      <c r="L192" s="73"/>
      <c r="M192" s="73"/>
      <c r="N192" s="77"/>
      <c r="O192" s="113">
        <f>COUNTIFS('Raw Data'!$AM:$AM,"&lt;=" &amp;DATE(LEFT($AV$3, 4), MONTH("1 " &amp; O$6 &amp; " " &amp; LEFT($AV$3, 4)) + 1, 0 ), 'Raw Data'!$AM:$AM,"&gt;" &amp;DATE(LEFT($AV$3, 4), MONTH("1 " &amp; O$6 &amp; " " &amp; LEFT($AV$3, 4)), 0 ), 'Raw Data'!$J:$J, $A176, 'Raw Data'!$H:$H, "Non*", 'Raw Data'!$O:$O,""&amp;'Raw Data'!$B$1,'Raw Data'!$D:$D,"&lt;&gt;*ithdr*",'Raw Data'!$D:$D,"&lt;&gt;*ancel*",'Raw Data'!$P:$P,"--")
+
COUNTIFS( 'Raw Data'!$AM:$AM,"&lt;=" &amp;DATE(LEFT($AV$3, 4), MONTH("1 " &amp; O$6 &amp; " " &amp; LEFT($AV$3, 4)) + 1, 0 ), 'Raw Data'!$AM:$AM,"&gt;" &amp;DATE(LEFT($AV$3, 4), MONTH("1 " &amp; O$6 &amp; " " &amp; LEFT($AV$3, 4)), 0 ), 'Raw Data'!$J:$J, $A176, 'Raw Data'!$H:$H, "Non*", 'Raw Data'!$P:$P,""&amp;'Raw Data'!$B$1,'Raw Data'!$D:$D,"&lt;&gt;*ithdr*",'Raw Data'!$D:$D,"&lt;&gt;*ancel*")</f>
        <v>0</v>
      </c>
      <c r="P192" s="73"/>
      <c r="Q192" s="73"/>
      <c r="R192" s="77"/>
      <c r="S192" s="113">
        <f>COUNTIFS('Raw Data'!$AM:$AM,"&lt;=" &amp;DATE(LEFT($AV$3, 4), MONTH("1 " &amp; S$6 &amp; " " &amp; LEFT($AV$3, 4)) + 1, 0 ), 'Raw Data'!$AM:$AM,"&gt;" &amp;DATE(LEFT($AV$3, 4), MONTH("1 " &amp; S$6 &amp; " " &amp; LEFT($AV$3, 4)), 0 ), 'Raw Data'!$J:$J, $A176, 'Raw Data'!$H:$H, "Non*", 'Raw Data'!$O:$O,""&amp;'Raw Data'!$B$1,'Raw Data'!$D:$D,"&lt;&gt;*ithdr*",'Raw Data'!$D:$D,"&lt;&gt;*ancel*",'Raw Data'!$P:$P,"--")
+
COUNTIFS( 'Raw Data'!$AM:$AM,"&lt;=" &amp;DATE(LEFT($AV$3, 4), MONTH("1 " &amp; S$6 &amp; " " &amp; LEFT($AV$3, 4)) + 1, 0 ), 'Raw Data'!$AM:$AM,"&gt;" &amp;DATE(LEFT($AV$3, 4), MONTH("1 " &amp; S$6 &amp; " " &amp; LEFT($AV$3, 4)), 0 ), 'Raw Data'!$J:$J, $A176, 'Raw Data'!$H:$H, "Non*", 'Raw Data'!$P:$P,""&amp;'Raw Data'!$B$1,'Raw Data'!$D:$D,"&lt;&gt;*ithdr*",'Raw Data'!$D:$D,"&lt;&gt;*ancel*")</f>
        <v>0</v>
      </c>
      <c r="T192" s="73"/>
      <c r="U192" s="73"/>
      <c r="V192" s="77"/>
      <c r="W192" s="113">
        <f>COUNTIFS('Raw Data'!$AM:$AM,"&lt;=" &amp;DATE(LEFT($AV$3, 4), MONTH("1 " &amp; W$6 &amp; " " &amp; LEFT($AV$3, 4)) + 1, 0 ), 'Raw Data'!$AM:$AM,"&gt;" &amp;DATE(LEFT($AV$3, 4), MONTH("1 " &amp; W$6 &amp; " " &amp; LEFT($AV$3, 4)), 0 ), 'Raw Data'!$J:$J, $A176, 'Raw Data'!$H:$H, "Non*", 'Raw Data'!$O:$O,""&amp;'Raw Data'!$B$1,'Raw Data'!$D:$D,"&lt;&gt;*ithdr*",'Raw Data'!$D:$D,"&lt;&gt;*ancel*",'Raw Data'!$P:$P,"--")
+
COUNTIFS( 'Raw Data'!$AM:$AM,"&lt;=" &amp;DATE(LEFT($AV$3, 4), MONTH("1 " &amp; W$6 &amp; " " &amp; LEFT($AV$3, 4)) + 1, 0 ), 'Raw Data'!$AM:$AM,"&gt;" &amp;DATE(LEFT($AV$3, 4), MONTH("1 " &amp; W$6 &amp; " " &amp; LEFT($AV$3, 4)), 0 ), 'Raw Data'!$J:$J, $A176, 'Raw Data'!$H:$H, "Non*", 'Raw Data'!$P:$P,""&amp;'Raw Data'!$B$1,'Raw Data'!$D:$D,"&lt;&gt;*ithdr*",'Raw Data'!$D:$D,"&lt;&gt;*ancel*")</f>
        <v>0</v>
      </c>
      <c r="X192" s="73"/>
      <c r="Y192" s="73"/>
      <c r="Z192" s="77"/>
      <c r="AA192" s="113">
        <f>COUNTIFS('Raw Data'!$AM:$AM,"&lt;=" &amp;DATE(LEFT($AV$3, 4), MONTH("1 " &amp; AA$6 &amp; " " &amp; LEFT($AV$3, 4)) + 1, 0 ), 'Raw Data'!$AM:$AM,"&gt;" &amp;DATE(LEFT($AV$3, 4), MONTH("1 " &amp; AA$6 &amp; " " &amp; LEFT($AV$3, 4)), 0 ), 'Raw Data'!$J:$J, $A176, 'Raw Data'!$H:$H, "Non*", 'Raw Data'!$O:$O,""&amp;'Raw Data'!$B$1,'Raw Data'!$D:$D,"&lt;&gt;*ithdr*",'Raw Data'!$D:$D,"&lt;&gt;*ancel*",'Raw Data'!$P:$P,"--")
+
COUNTIFS( 'Raw Data'!$AM:$AM,"&lt;=" &amp;DATE(LEFT($AV$3, 4), MONTH("1 " &amp; AA$6 &amp; " " &amp; LEFT($AV$3, 4)) + 1, 0 ), 'Raw Data'!$AM:$AM,"&gt;" &amp;DATE(LEFT($AV$3, 4), MONTH("1 " &amp; AA$6 &amp; " " &amp; LEFT($AV$3, 4)), 0 ), 'Raw Data'!$J:$J, $A176, 'Raw Data'!$H:$H, "Non*", 'Raw Data'!$P:$P,""&amp;'Raw Data'!$B$1,'Raw Data'!$D:$D,"&lt;&gt;*ithdr*",'Raw Data'!$D:$D,"&lt;&gt;*ancel*")</f>
        <v>0</v>
      </c>
      <c r="AB192" s="73"/>
      <c r="AC192" s="73"/>
      <c r="AD192" s="77"/>
      <c r="AE192" s="113">
        <f>COUNTIFS('Raw Data'!$AM:$AM,"&lt;=" &amp;DATE(LEFT($AV$3, 4), MONTH("1 " &amp; AE$6 &amp; " " &amp; LEFT($AV$3, 4)) + 1, 0 ), 'Raw Data'!$AM:$AM,"&gt;" &amp;DATE(LEFT($AV$3, 4), MONTH("1 " &amp; AE$6 &amp; " " &amp; LEFT($AV$3, 4)), 0 ), 'Raw Data'!$J:$J, $A176, 'Raw Data'!$H:$H, "Non*", 'Raw Data'!$O:$O,""&amp;'Raw Data'!$B$1,'Raw Data'!$D:$D,"&lt;&gt;*ithdr*",'Raw Data'!$D:$D,"&lt;&gt;*ancel*",'Raw Data'!$P:$P,"--")
+
COUNTIFS( 'Raw Data'!$AM:$AM,"&lt;=" &amp;DATE(LEFT($AV$3, 4), MONTH("1 " &amp; AE$6 &amp; " " &amp; LEFT($AV$3, 4)) + 1, 0 ), 'Raw Data'!$AM:$AM,"&gt;" &amp;DATE(LEFT($AV$3, 4), MONTH("1 " &amp; AE$6 &amp; " " &amp; LEFT($AV$3, 4)), 0 ), 'Raw Data'!$J:$J, $A176, 'Raw Data'!$H:$H, "Non*", 'Raw Data'!$P:$P,""&amp;'Raw Data'!$B$1,'Raw Data'!$D:$D,"&lt;&gt;*ithdr*",'Raw Data'!$D:$D,"&lt;&gt;*ancel*")</f>
        <v>0</v>
      </c>
      <c r="AF192" s="73"/>
      <c r="AG192" s="73"/>
      <c r="AH192" s="77"/>
      <c r="AI192" s="113">
        <f>COUNTIFS('Raw Data'!$AM:$AM,"&lt;=" &amp;DATE(LEFT($AV$3, 4), MONTH("1 " &amp; AI$6 &amp; " " &amp; LEFT($AV$3, 4)) + 1, 0 ), 'Raw Data'!$AM:$AM,"&gt;" &amp;DATE(LEFT($AV$3, 4), MONTH("1 " &amp; AI$6 &amp; " " &amp; LEFT($AV$3, 4)), 0 ), 'Raw Data'!$J:$J, $A176, 'Raw Data'!$H:$H, "Non*", 'Raw Data'!$O:$O,""&amp;'Raw Data'!$B$1,'Raw Data'!$D:$D,"&lt;&gt;*ithdr*",'Raw Data'!$D:$D,"&lt;&gt;*ancel*",'Raw Data'!$P:$P,"--")
+
COUNTIFS( 'Raw Data'!$AM:$AM,"&lt;=" &amp;DATE(LEFT($AV$3, 4), MONTH("1 " &amp; AI$6 &amp; " " &amp; LEFT($AV$3, 4)) + 1, 0 ), 'Raw Data'!$AM:$AM,"&gt;" &amp;DATE(LEFT($AV$3, 4), MONTH("1 " &amp; AI$6 &amp; " " &amp; LEFT($AV$3, 4)), 0 ), 'Raw Data'!$J:$J, $A176, 'Raw Data'!$H:$H, "Non*", 'Raw Data'!$P:$P,""&amp;'Raw Data'!$B$1,'Raw Data'!$D:$D,"&lt;&gt;*ithdr*",'Raw Data'!$D:$D,"&lt;&gt;*ancel*")</f>
        <v>0</v>
      </c>
      <c r="AJ192" s="73"/>
      <c r="AK192" s="73"/>
      <c r="AL192" s="77"/>
      <c r="AM192" s="113">
        <f>COUNTIFS('Raw Data'!$AM:$AM,"&lt;=" &amp;DATE(LEFT($AV$3, 4), MONTH("1 " &amp; AM$6 &amp; " " &amp; LEFT($AV$3, 4)) + 1, 0 ), 'Raw Data'!$AM:$AM,"&gt;" &amp;DATE(LEFT($AV$3, 4), MONTH("1 " &amp; AM$6 &amp; " " &amp; LEFT($AV$3, 4)), 0 ), 'Raw Data'!$J:$J, $A176, 'Raw Data'!$H:$H, "Non*", 'Raw Data'!$O:$O,""&amp;'Raw Data'!$B$1,'Raw Data'!$D:$D,"&lt;&gt;*ithdr*",'Raw Data'!$D:$D,"&lt;&gt;*ancel*",'Raw Data'!$P:$P,"--")
+
COUNTIFS( 'Raw Data'!$AM:$AM,"&lt;=" &amp;DATE(LEFT($AV$3, 4), MONTH("1 " &amp; AM$6 &amp; " " &amp; LEFT($AV$3, 4)) + 1, 0 ), 'Raw Data'!$AM:$AM,"&gt;" &amp;DATE(LEFT($AV$3, 4), MONTH("1 " &amp; AM$6 &amp; " " &amp; LEFT($AV$3, 4)), 0 ), 'Raw Data'!$J:$J, $A176, 'Raw Data'!$H:$H, "Non*", 'Raw Data'!$P:$P,""&amp;'Raw Data'!$B$1,'Raw Data'!$D:$D,"&lt;&gt;*ithdr*",'Raw Data'!$D:$D,"&lt;&gt;*ancel*")</f>
        <v>0</v>
      </c>
      <c r="AN192" s="73"/>
      <c r="AO192" s="73"/>
      <c r="AP192" s="77"/>
      <c r="AQ192" s="113">
        <f>COUNTIFS('Raw Data'!$AM:$AM,"&lt;=" &amp;DATE(LEFT($AV$3, 4), MONTH("1 " &amp; AQ$6 &amp; " " &amp; LEFT($AV$3, 4)) + 1, 0 ), 'Raw Data'!$AM:$AM,"&gt;" &amp;DATE(LEFT($AV$3, 4), MONTH("1 " &amp; AQ$6 &amp; " " &amp; LEFT($AV$3, 4)), 0 ), 'Raw Data'!$J:$J, $A176, 'Raw Data'!$H:$H, "Non*", 'Raw Data'!$O:$O,""&amp;'Raw Data'!$B$1,'Raw Data'!$D:$D,"&lt;&gt;*ithdr*",'Raw Data'!$D:$D,"&lt;&gt;*ancel*",'Raw Data'!$P:$P,"--")
+
COUNTIFS( 'Raw Data'!$AM:$AM,"&lt;=" &amp;DATE(LEFT($AV$3, 4), MONTH("1 " &amp; AQ$6 &amp; " " &amp; LEFT($AV$3, 4)) + 1, 0 ), 'Raw Data'!$AM:$AM,"&gt;" &amp;DATE(LEFT($AV$3, 4), MONTH("1 " &amp; AQ$6 &amp; " " &amp; LEFT($AV$3, 4)), 0 ), 'Raw Data'!$J:$J, $A176, 'Raw Data'!$H:$H, "Non*", 'Raw Data'!$P:$P,""&amp;'Raw Data'!$B$1,'Raw Data'!$D:$D,"&lt;&gt;*ithdr*",'Raw Data'!$D:$D,"&lt;&gt;*ancel*")</f>
        <v>0</v>
      </c>
      <c r="AR192" s="73"/>
      <c r="AS192" s="73"/>
      <c r="AT192" s="77"/>
      <c r="AU192" s="113">
        <f>COUNTIFS('Raw Data'!$AM:$AM,"&lt;=" &amp;DATE(MID($AV$3, 15, 4), MONTH("1 " &amp; AU$6 &amp; " " &amp; MID($AV$3, 15, 4)) + 1, 0 ), 'Raw Data'!$AN:$AN,"&gt;" &amp;DATE(MID($AV$3, 15, 4), MONTH("1 " &amp; AU$6 &amp; " " &amp; MID($AV$3, 15, 4)), 0 ), 'Raw Data'!$J:$J, $A176, 'Raw Data'!$H:$H, "Non*", 'Raw Data'!$O:$O,""&amp;'Raw Data'!$B$1,'Raw Data'!$D:$D,"&lt;&gt;*ithdr*",'Raw Data'!$D:$D,"&lt;&gt;*ancel*",'Raw Data'!$P:$P,"--")
+
COUNTIFS( 'Raw Data'!$AM:$AM,"&lt;=" &amp;DATE(MID($AV$3, 15, 4), MONTH("1 " &amp; AU$6 &amp; " " &amp; MID($AV$3, 15, 4)) + 1, 0 ), 'Raw Data'!$AN:$AN,"&gt;" &amp;DATE(MID($AV$3, 15, 4), MONTH("1 " &amp; AU$6 &amp; " " &amp; MID($AV$3, 15, 4)), 0 ), 'Raw Data'!$J:$J, $A176, 'Raw Data'!$H:$H, "Non*", 'Raw Data'!$P:$P,""&amp;'Raw Data'!$B$1,'Raw Data'!$D:$D,"&lt;&gt;*ithdr*",'Raw Data'!$D:$D,"&lt;&gt;*ancel*")</f>
        <v>0</v>
      </c>
      <c r="AV192" s="73"/>
      <c r="AW192" s="73"/>
      <c r="AX192" s="77"/>
      <c r="AY192" s="113">
        <f>COUNTIFS('Raw Data'!$AM:$AM,"&lt;=" &amp;DATE(MID($AV$3, 15, 4), MONTH("1 " &amp; AY$6 &amp; " " &amp; MID($AV$3, 15, 4)) + 1, 0 ), 'Raw Data'!$AN:$AN,"&gt;" &amp;DATE(MID($AV$3, 15, 4), MONTH("1 " &amp; AY$6 &amp; " " &amp; MID($AV$3, 15, 4)), 0 ), 'Raw Data'!$J:$J, $A176, 'Raw Data'!$H:$H, "Non*", 'Raw Data'!$O:$O,""&amp;'Raw Data'!$B$1,'Raw Data'!$D:$D,"&lt;&gt;*ithdr*",'Raw Data'!$D:$D,"&lt;&gt;*ancel*",'Raw Data'!$P:$P,"--")
+
COUNTIFS( 'Raw Data'!$AM:$AM,"&lt;=" &amp;DATE(MID($AV$3, 15, 4), MONTH("1 " &amp; AY$6 &amp; " " &amp; MID($AV$3, 15, 4)) + 1, 0 ), 'Raw Data'!$AN:$AN,"&gt;" &amp;DATE(MID($AV$3, 15, 4), MONTH("1 " &amp; AY$6 &amp; " " &amp; MID($AV$3, 15, 4)), 0 ), 'Raw Data'!$J:$J, $A176, 'Raw Data'!$H:$H, "Non*", 'Raw Data'!$P:$P,""&amp;'Raw Data'!$B$1,'Raw Data'!$D:$D,"&lt;&gt;*ithdr*",'Raw Data'!$D:$D,"&lt;&gt;*ancel*")</f>
        <v>0</v>
      </c>
      <c r="AZ192" s="73"/>
      <c r="BA192" s="73"/>
      <c r="BB192" s="77"/>
      <c r="BC192" s="113">
        <f>COUNTIFS('Raw Data'!$AM:$AM,"&lt;=" &amp;DATE(MID($AV$3, 15, 4), MONTH("1 " &amp; BC$6 &amp; " " &amp; MID($AV$3, 15, 4)) + 1, 0 ), 'Raw Data'!$AN:$AN,"&gt;" &amp;DATE(MID($AV$3, 15, 4), MONTH("1 " &amp; BC$6 &amp; " " &amp; MID($AV$3, 15, 4)), 0 ), 'Raw Data'!$J:$J, $A176, 'Raw Data'!$H:$H, "Non*", 'Raw Data'!$O:$O,""&amp;'Raw Data'!$B$1,'Raw Data'!$D:$D,"&lt;&gt;*ithdr*",'Raw Data'!$D:$D,"&lt;&gt;*ancel*",'Raw Data'!$P:$P,"--")
+
COUNTIFS( 'Raw Data'!$AM:$AM,"&lt;=" &amp;DATE(MID($AV$3, 15, 4), MONTH("1 " &amp; BC$6 &amp; " " &amp; MID($AV$3, 15, 4)) + 1, 0 ), 'Raw Data'!$AN:$AN,"&gt;" &amp;DATE(MID($AV$3, 15, 4), MONTH("1 " &amp; BC$6 &amp; " " &amp; MID($AV$3, 15, 4)), 0 ), 'Raw Data'!$J:$J, $A176, 'Raw Data'!$H:$H, "Non*", 'Raw Data'!$P:$P,""&amp;'Raw Data'!$B$1,'Raw Data'!$D:$D,"&lt;&gt;*ithdr*",'Raw Data'!$D:$D,"&lt;&gt;*ancel*")</f>
        <v>0</v>
      </c>
      <c r="BD192" s="73"/>
      <c r="BE192" s="73"/>
      <c r="BF192" s="77"/>
    </row>
    <row r="193" ht="12.75" customHeight="1">
      <c r="A193" s="75" t="s">
        <v>211</v>
      </c>
      <c r="B193" s="73"/>
      <c r="C193" s="73"/>
      <c r="D193" s="73"/>
      <c r="E193" s="73"/>
      <c r="F193" s="73"/>
      <c r="G193" s="73"/>
      <c r="H193" s="73"/>
      <c r="I193" s="73"/>
      <c r="J193" s="77"/>
      <c r="K193" s="113">
        <f>COUNTIFS( 'Raw Data'!$AM:$AM,"&lt;=" &amp;DATE(LEFT($AV$3, 4), MONTH("1 " &amp; K$6 &amp; " " &amp; LEFT($AV$3, 4)) + 1, 0 ), 'Raw Data'!$AM:$AM,"&gt;" &amp;DATE(LEFT($AV$3, 4), MONTH("1 " &amp; K$6 &amp; " " &amp; LEFT($AV$3, 4)), 0 ), 'Raw Data'!$J:$J, $A176, 'Raw Data'!$O:$O,""&amp;'Raw Data'!$B$1,'Raw Data'!$D:$D,"&lt;&gt;*ithdr*",'Raw Data'!$D:$D,"&lt;&gt;*ancel*",'Raw Data'!$P:$P,"--",'Raw Data'!$AW:$AW,"*arl*")
+
COUNTIFS( 'Raw Data'!$AM:$AM,"&lt;=" &amp;DATE(LEFT($AV$3, 4), MONTH("1 " &amp; K$6 &amp; " " &amp; LEFT($AV$3, 4)) + 1, 0 ), 'Raw Data'!$AM:$AM,"&gt;" &amp;DATE(LEFT($AV$3, 4), MONTH("1 " &amp; K$6 &amp; " " &amp; LEFT($AV$3, 4)), 0 ), 'Raw Data'!$J:$J, $A176, 'Raw Data'!$P:$P,""&amp;'Raw Data'!$B$1,'Raw Data'!$D:$D,"&lt;&gt;*ithdr*",'Raw Data'!$D:$D,"&lt;&gt;*ancel*",'Raw Data'!$AW:$AW,"*arl*")</f>
        <v>0</v>
      </c>
      <c r="L193" s="73"/>
      <c r="M193" s="73"/>
      <c r="N193" s="77"/>
      <c r="O193" s="113">
        <f>COUNTIFS( 'Raw Data'!$AM:$AM,"&lt;=" &amp;DATE(LEFT($AV$3, 4), MONTH("1 " &amp; O$6 &amp; " " &amp; LEFT($AV$3, 4)) + 1, 0 ), 'Raw Data'!$AM:$AM,"&gt;" &amp;DATE(LEFT($AV$3, 4), MONTH("1 " &amp; O$6 &amp; " " &amp; LEFT($AV$3, 4)), 0 ), 'Raw Data'!$J:$J, $A176, 'Raw Data'!$O:$O,""&amp;'Raw Data'!$B$1,'Raw Data'!$D:$D,"&lt;&gt;*ithdr*",'Raw Data'!$D:$D,"&lt;&gt;*ancel*",'Raw Data'!$P:$P,"--",'Raw Data'!$AW:$AW,"*arl*")
+
COUNTIFS( 'Raw Data'!$AM:$AM,"&lt;=" &amp;DATE(LEFT($AV$3, 4), MONTH("1 " &amp; O$6 &amp; " " &amp; LEFT($AV$3, 4)) + 1, 0 ), 'Raw Data'!$AM:$AM,"&gt;" &amp;DATE(LEFT($AV$3, 4), MONTH("1 " &amp; O$6 &amp; " " &amp; LEFT($AV$3, 4)), 0 ), 'Raw Data'!$J:$J, $A176, 'Raw Data'!$P:$P,""&amp;'Raw Data'!$B$1,'Raw Data'!$D:$D,"&lt;&gt;*ithdr*",'Raw Data'!$D:$D,"&lt;&gt;*ancel*",'Raw Data'!$AW:$AW,"*arl*")</f>
        <v>0</v>
      </c>
      <c r="P193" s="73"/>
      <c r="Q193" s="73"/>
      <c r="R193" s="77"/>
      <c r="S193" s="113">
        <f>COUNTIFS( 'Raw Data'!$AM:$AM,"&lt;=" &amp;DATE(LEFT($AV$3, 4), MONTH("1 " &amp; S$6 &amp; " " &amp; LEFT($AV$3, 4)) + 1, 0 ), 'Raw Data'!$AM:$AM,"&gt;" &amp;DATE(LEFT($AV$3, 4), MONTH("1 " &amp; S$6 &amp; " " &amp; LEFT($AV$3, 4)), 0 ), 'Raw Data'!$J:$J, $A176, 'Raw Data'!$O:$O,""&amp;'Raw Data'!$B$1,'Raw Data'!$D:$D,"&lt;&gt;*ithdr*",'Raw Data'!$D:$D,"&lt;&gt;*ancel*",'Raw Data'!$P:$P,"--",'Raw Data'!$AW:$AW,"*arl*")
+
COUNTIFS( 'Raw Data'!$AM:$AM,"&lt;=" &amp;DATE(LEFT($AV$3, 4), MONTH("1 " &amp; S$6 &amp; " " &amp; LEFT($AV$3, 4)) + 1, 0 ), 'Raw Data'!$AM:$AM,"&gt;" &amp;DATE(LEFT($AV$3, 4), MONTH("1 " &amp; S$6 &amp; " " &amp; LEFT($AV$3, 4)), 0 ), 'Raw Data'!$J:$J, $A176, 'Raw Data'!$P:$P,""&amp;'Raw Data'!$B$1,'Raw Data'!$D:$D,"&lt;&gt;*ithdr*",'Raw Data'!$D:$D,"&lt;&gt;*ancel*",'Raw Data'!$AW:$AW,"*arl*")</f>
        <v>0</v>
      </c>
      <c r="T193" s="73"/>
      <c r="U193" s="73"/>
      <c r="V193" s="77"/>
      <c r="W193" s="113">
        <f>COUNTIFS( 'Raw Data'!$AM:$AM,"&lt;=" &amp;DATE(LEFT($AV$3, 4), MONTH("1 " &amp; W$6 &amp; " " &amp; LEFT($AV$3, 4)) + 1, 0 ), 'Raw Data'!$AM:$AM,"&gt;" &amp;DATE(LEFT($AV$3, 4), MONTH("1 " &amp; W$6 &amp; " " &amp; LEFT($AV$3, 4)), 0 ), 'Raw Data'!$J:$J, $A176, 'Raw Data'!$O:$O,""&amp;'Raw Data'!$B$1,'Raw Data'!$D:$D,"&lt;&gt;*ithdr*",'Raw Data'!$D:$D,"&lt;&gt;*ancel*",'Raw Data'!$P:$P,"--",'Raw Data'!$AW:$AW,"*arl*")
+
COUNTIFS( 'Raw Data'!$AM:$AM,"&lt;=" &amp;DATE(LEFT($AV$3, 4), MONTH("1 " &amp; W$6 &amp; " " &amp; LEFT($AV$3, 4)) + 1, 0 ), 'Raw Data'!$AM:$AM,"&gt;" &amp;DATE(LEFT($AV$3, 4), MONTH("1 " &amp; W$6 &amp; " " &amp; LEFT($AV$3, 4)), 0 ), 'Raw Data'!$J:$J, $A176, 'Raw Data'!$P:$P,""&amp;'Raw Data'!$B$1,'Raw Data'!$D:$D,"&lt;&gt;*ithdr*",'Raw Data'!$D:$D,"&lt;&gt;*ancel*",'Raw Data'!$AW:$AW,"*arl*")</f>
        <v>0</v>
      </c>
      <c r="X193" s="73"/>
      <c r="Y193" s="73"/>
      <c r="Z193" s="77"/>
      <c r="AA193" s="113">
        <f>COUNTIFS( 'Raw Data'!$AM:$AM,"&lt;=" &amp;DATE(LEFT($AV$3, 4), MONTH("1 " &amp; AA$6 &amp; " " &amp; LEFT($AV$3, 4)) + 1, 0 ), 'Raw Data'!$AM:$AM,"&gt;" &amp;DATE(LEFT($AV$3, 4), MONTH("1 " &amp; AA$6 &amp; " " &amp; LEFT($AV$3, 4)), 0 ), 'Raw Data'!$J:$J, $A176, 'Raw Data'!$O:$O,""&amp;'Raw Data'!$B$1,'Raw Data'!$D:$D,"&lt;&gt;*ithdr*",'Raw Data'!$D:$D,"&lt;&gt;*ancel*",'Raw Data'!$P:$P,"--",'Raw Data'!$AW:$AW,"*arl*")
+
COUNTIFS( 'Raw Data'!$AM:$AM,"&lt;=" &amp;DATE(LEFT($AV$3, 4), MONTH("1 " &amp; AA$6 &amp; " " &amp; LEFT($AV$3, 4)) + 1, 0 ), 'Raw Data'!$AM:$AM,"&gt;" &amp;DATE(LEFT($AV$3, 4), MONTH("1 " &amp; AA$6 &amp; " " &amp; LEFT($AV$3, 4)), 0 ), 'Raw Data'!$J:$J, $A176, 'Raw Data'!$P:$P,""&amp;'Raw Data'!$B$1,'Raw Data'!$D:$D,"&lt;&gt;*ithdr*",'Raw Data'!$D:$D,"&lt;&gt;*ancel*",'Raw Data'!$AW:$AW,"*arl*")</f>
        <v>0</v>
      </c>
      <c r="AB193" s="73"/>
      <c r="AC193" s="73"/>
      <c r="AD193" s="77"/>
      <c r="AE193" s="113">
        <f>COUNTIFS( 'Raw Data'!$AM:$AM,"&lt;=" &amp;DATE(LEFT($AV$3, 4), MONTH("1 " &amp; AE$6 &amp; " " &amp; LEFT($AV$3, 4)) + 1, 0 ), 'Raw Data'!$AM:$AM,"&gt;" &amp;DATE(LEFT($AV$3, 4), MONTH("1 " &amp; AE$6 &amp; " " &amp; LEFT($AV$3, 4)), 0 ), 'Raw Data'!$J:$J, $A176, 'Raw Data'!$O:$O,""&amp;'Raw Data'!$B$1,'Raw Data'!$D:$D,"&lt;&gt;*ithdr*",'Raw Data'!$D:$D,"&lt;&gt;*ancel*",'Raw Data'!$P:$P,"--",'Raw Data'!$AW:$AW,"*arl*")
+
COUNTIFS( 'Raw Data'!$AM:$AM,"&lt;=" &amp;DATE(LEFT($AV$3, 4), MONTH("1 " &amp; AE$6 &amp; " " &amp; LEFT($AV$3, 4)) + 1, 0 ), 'Raw Data'!$AM:$AM,"&gt;" &amp;DATE(LEFT($AV$3, 4), MONTH("1 " &amp; AE$6 &amp; " " &amp; LEFT($AV$3, 4)), 0 ), 'Raw Data'!$J:$J, $A176, 'Raw Data'!$P:$P,""&amp;'Raw Data'!$B$1,'Raw Data'!$D:$D,"&lt;&gt;*ithdr*",'Raw Data'!$D:$D,"&lt;&gt;*ancel*",'Raw Data'!$AW:$AW,"*arl*")</f>
        <v>0</v>
      </c>
      <c r="AF193" s="73"/>
      <c r="AG193" s="73"/>
      <c r="AH193" s="77"/>
      <c r="AI193" s="113">
        <f>COUNTIFS( 'Raw Data'!$AM:$AM,"&lt;=" &amp;DATE(LEFT($AV$3, 4), MONTH("1 " &amp; AI$6 &amp; " " &amp; LEFT($AV$3, 4)) + 1, 0 ), 'Raw Data'!$AM:$AM,"&gt;" &amp;DATE(LEFT($AV$3, 4), MONTH("1 " &amp; AI$6 &amp; " " &amp; LEFT($AV$3, 4)), 0 ), 'Raw Data'!$J:$J, $A176, 'Raw Data'!$O:$O,""&amp;'Raw Data'!$B$1,'Raw Data'!$D:$D,"&lt;&gt;*ithdr*",'Raw Data'!$D:$D,"&lt;&gt;*ancel*",'Raw Data'!$P:$P,"--",'Raw Data'!$AW:$AW,"*arl*")
+
COUNTIFS( 'Raw Data'!$AM:$AM,"&lt;=" &amp;DATE(LEFT($AV$3, 4), MONTH("1 " &amp; AI$6 &amp; " " &amp; LEFT($AV$3, 4)) + 1, 0 ), 'Raw Data'!$AM:$AM,"&gt;" &amp;DATE(LEFT($AV$3, 4), MONTH("1 " &amp; AI$6 &amp; " " &amp; LEFT($AV$3, 4)), 0 ), 'Raw Data'!$J:$J, $A176, 'Raw Data'!$P:$P,""&amp;'Raw Data'!$B$1,'Raw Data'!$D:$D,"&lt;&gt;*ithdr*",'Raw Data'!$D:$D,"&lt;&gt;*ancel*",'Raw Data'!$AW:$AW,"*arl*")</f>
        <v>0</v>
      </c>
      <c r="AJ193" s="73"/>
      <c r="AK193" s="73"/>
      <c r="AL193" s="77"/>
      <c r="AM193" s="113">
        <f>COUNTIFS( 'Raw Data'!$AM:$AM,"&lt;=" &amp;DATE(LEFT($AV$3, 4), MONTH("1 " &amp; AM$6 &amp; " " &amp; LEFT($AV$3, 4)) + 1, 0 ), 'Raw Data'!$AM:$AM,"&gt;" &amp;DATE(LEFT($AV$3, 4), MONTH("1 " &amp; AM$6 &amp; " " &amp; LEFT($AV$3, 4)), 0 ), 'Raw Data'!$J:$J, $A176, 'Raw Data'!$O:$O,""&amp;'Raw Data'!$B$1,'Raw Data'!$D:$D,"&lt;&gt;*ithdr*",'Raw Data'!$D:$D,"&lt;&gt;*ancel*",'Raw Data'!$P:$P,"--",'Raw Data'!$AW:$AW,"*arl*")
+
COUNTIFS( 'Raw Data'!$AM:$AM,"&lt;=" &amp;DATE(LEFT($AV$3, 4), MONTH("1 " &amp; AM$6 &amp; " " &amp; LEFT($AV$3, 4)) + 1, 0 ), 'Raw Data'!$AM:$AM,"&gt;" &amp;DATE(LEFT($AV$3, 4), MONTH("1 " &amp; AM$6 &amp; " " &amp; LEFT($AV$3, 4)), 0 ), 'Raw Data'!$J:$J, $A176, 'Raw Data'!$P:$P,""&amp;'Raw Data'!$B$1,'Raw Data'!$D:$D,"&lt;&gt;*ithdr*",'Raw Data'!$D:$D,"&lt;&gt;*ancel*",'Raw Data'!$AW:$AW,"*arl*")</f>
        <v>0</v>
      </c>
      <c r="AN193" s="73"/>
      <c r="AO193" s="73"/>
      <c r="AP193" s="77"/>
      <c r="AQ193" s="113">
        <f>COUNTIFS( 'Raw Data'!$AM:$AM,"&lt;=" &amp;DATE(LEFT($AV$3, 4), MONTH("1 " &amp; AQ$6 &amp; " " &amp; LEFT($AV$3, 4)) + 1, 0 ), 'Raw Data'!$AM:$AM,"&gt;" &amp;DATE(LEFT($AV$3, 4), MONTH("1 " &amp; AQ$6 &amp; " " &amp; LEFT($AV$3, 4)), 0 ), 'Raw Data'!$J:$J, $A176, 'Raw Data'!$O:$O,""&amp;'Raw Data'!$B$1,'Raw Data'!$D:$D,"&lt;&gt;*ithdr*",'Raw Data'!$D:$D,"&lt;&gt;*ancel*",'Raw Data'!$P:$P,"--",'Raw Data'!$AW:$AW,"*arl*")
+
COUNTIFS( 'Raw Data'!$AM:$AM,"&lt;=" &amp;DATE(LEFT($AV$3, 4), MONTH("1 " &amp; AQ$6 &amp; " " &amp; LEFT($AV$3, 4)) + 1, 0 ), 'Raw Data'!$AM:$AM,"&gt;" &amp;DATE(LEFT($AV$3, 4), MONTH("1 " &amp; AQ$6 &amp; " " &amp; LEFT($AV$3, 4)), 0 ), 'Raw Data'!$J:$J, $A176, 'Raw Data'!$P:$P,""&amp;'Raw Data'!$B$1,'Raw Data'!$D:$D,"&lt;&gt;*ithdr*",'Raw Data'!$D:$D,"&lt;&gt;*ancel*",'Raw Data'!$AW:$AW,"*arl*")</f>
        <v>0</v>
      </c>
      <c r="AR193" s="73"/>
      <c r="AS193" s="73"/>
      <c r="AT193" s="77"/>
      <c r="AU193" s="113">
        <f>COUNTIFS( 'Raw Data'!$AM:$AM,"&lt;=" &amp;DATE(MID($AV$3, 15, 4), MONTH("1 " &amp; AU$6 &amp; " " &amp; MID($AV$3, 15, 4)) + 1, 0 ), 'Raw Data'!$AN:$AN,"&gt;" &amp;DATE(MID($AV$3, 15, 4), MONTH("1 " &amp; AU$6 &amp; " " &amp; MID($AV$3, 15, 4)), 0 ), 'Raw Data'!$J:$J, $A176, 'Raw Data'!$O:$O,""&amp;'Raw Data'!$B$1,'Raw Data'!$D:$D,"&lt;&gt;*ithdr*",'Raw Data'!$D:$D,"&lt;&gt;*ancel*",'Raw Data'!$P:$P,"--",'Raw Data'!$AW:$AW,"*arl*")
+
COUNTIFS( 'Raw Data'!$AM:$AM,"&lt;=" &amp;DATE(MID($AV$3, 15, 4), MONTH("1 " &amp; AU$6 &amp; " " &amp; MID($AV$3, 15, 4)) + 1, 0 ), 'Raw Data'!$AN:$AN,"&gt;" &amp;DATE(MID($AV$3, 15, 4), MONTH("1 " &amp; AU$6 &amp; " " &amp; MID($AV$3, 15, 4)), 0 ), 'Raw Data'!$J:$J, $A176, 'Raw Data'!$P:$P,""&amp;'Raw Data'!$B$1,'Raw Data'!$D:$D,"&lt;&gt;*ithdr*",'Raw Data'!$D:$D,"&lt;&gt;*ancel*",'Raw Data'!$AW:$AW,"*arl*")</f>
        <v>0</v>
      </c>
      <c r="AV193" s="73"/>
      <c r="AW193" s="73"/>
      <c r="AX193" s="77"/>
      <c r="AY193" s="113">
        <f>COUNTIFS( 'Raw Data'!$AM:$AM,"&lt;=" &amp;DATE(MID($AV$3, 15, 4), MONTH("1 " &amp; AY$6 &amp; " " &amp; MID($AV$3, 15, 4)) + 1, 0 ), 'Raw Data'!$AN:$AN,"&gt;" &amp;DATE(MID($AV$3, 15, 4), MONTH("1 " &amp; AY$6 &amp; " " &amp; MID($AV$3, 15, 4)), 0 ), 'Raw Data'!$J:$J, $A176, 'Raw Data'!$O:$O,""&amp;'Raw Data'!$B$1,'Raw Data'!$D:$D,"&lt;&gt;*ithdr*",'Raw Data'!$D:$D,"&lt;&gt;*ancel*",'Raw Data'!$P:$P,"--",'Raw Data'!$AW:$AW,"*arl*")
+
COUNTIFS( 'Raw Data'!$AM:$AM,"&lt;=" &amp;DATE(MID($AV$3, 15, 4), MONTH("1 " &amp; AY$6 &amp; " " &amp; MID($AV$3, 15, 4)) + 1, 0 ), 'Raw Data'!$AN:$AN,"&gt;" &amp;DATE(MID($AV$3, 15, 4), MONTH("1 " &amp; AY$6 &amp; " " &amp; MID($AV$3, 15, 4)), 0 ), 'Raw Data'!$J:$J, $A176, 'Raw Data'!$P:$P,""&amp;'Raw Data'!$B$1,'Raw Data'!$D:$D,"&lt;&gt;*ithdr*",'Raw Data'!$D:$D,"&lt;&gt;*ancel*",'Raw Data'!$AW:$AW,"*arl*")</f>
        <v>0</v>
      </c>
      <c r="AZ193" s="73"/>
      <c r="BA193" s="73"/>
      <c r="BB193" s="77"/>
      <c r="BC193" s="113">
        <f>COUNTIFS( 'Raw Data'!$AM:$AM,"&lt;=" &amp;DATE(MID($AV$3, 15, 4), MONTH("1 " &amp; BC$6 &amp; " " &amp; MID($AV$3, 15, 4)) + 1, 0 ), 'Raw Data'!$AN:$AN,"&gt;" &amp;DATE(MID($AV$3, 15, 4), MONTH("1 " &amp; BC$6 &amp; " " &amp; MID($AV$3, 15, 4)), 0 ), 'Raw Data'!$J:$J, $A176, 'Raw Data'!$O:$O,""&amp;'Raw Data'!$B$1,'Raw Data'!$D:$D,"&lt;&gt;*ithdr*",'Raw Data'!$D:$D,"&lt;&gt;*ancel*",'Raw Data'!$P:$P,"--",'Raw Data'!$AW:$AW,"*arl*")
+
COUNTIFS( 'Raw Data'!$AM:$AM,"&lt;=" &amp;DATE(MID($AV$3, 15, 4), MONTH("1 " &amp; BC$6 &amp; " " &amp; MID($AV$3, 15, 4)) + 1, 0 ), 'Raw Data'!$AN:$AN,"&gt;" &amp;DATE(MID($AV$3, 15, 4), MONTH("1 " &amp; BC$6 &amp; " " &amp; MID($AV$3, 15, 4)), 0 ), 'Raw Data'!$J:$J, $A176, 'Raw Data'!$P:$P,""&amp;'Raw Data'!$B$1,'Raw Data'!$D:$D,"&lt;&gt;*ithdr*",'Raw Data'!$D:$D,"&lt;&gt;*ancel*",'Raw Data'!$AW:$AW,"*arl*")</f>
        <v>0</v>
      </c>
      <c r="BD193" s="73"/>
      <c r="BE193" s="73"/>
      <c r="BF193" s="77"/>
    </row>
    <row r="194" ht="12.75" customHeight="1">
      <c r="A194" s="75" t="s">
        <v>212</v>
      </c>
      <c r="B194" s="73"/>
      <c r="C194" s="73"/>
      <c r="D194" s="73"/>
      <c r="E194" s="73"/>
      <c r="F194" s="73"/>
      <c r="G194" s="73"/>
      <c r="H194" s="73"/>
      <c r="I194" s="73"/>
      <c r="J194" s="77"/>
      <c r="K194" s="106" t="str">
        <f>IFERROR(ROUND(((K193/K190)*100),0), "---")</f>
        <v>---</v>
      </c>
      <c r="L194" s="73"/>
      <c r="M194" s="73"/>
      <c r="N194" s="77"/>
      <c r="O194" s="106" t="str">
        <f>IFERROR(ROUND(((O193/O190)*100),0), "---")</f>
        <v>---</v>
      </c>
      <c r="P194" s="73"/>
      <c r="Q194" s="73"/>
      <c r="R194" s="77"/>
      <c r="S194" s="106" t="str">
        <f>IFERROR(ROUND(((S193/S190)*100),0), "---")</f>
        <v>---</v>
      </c>
      <c r="T194" s="73"/>
      <c r="U194" s="73"/>
      <c r="V194" s="77"/>
      <c r="W194" s="106" t="str">
        <f>IFERROR(ROUND(((W193/W190)*100),0), "---")</f>
        <v>---</v>
      </c>
      <c r="X194" s="73"/>
      <c r="Y194" s="73"/>
      <c r="Z194" s="77"/>
      <c r="AA194" s="106" t="str">
        <f>IFERROR(ROUND(((AA193/AA190)*100),0), "---")</f>
        <v>---</v>
      </c>
      <c r="AB194" s="73"/>
      <c r="AC194" s="73"/>
      <c r="AD194" s="77"/>
      <c r="AE194" s="106" t="str">
        <f>IFERROR(ROUND(((AE193/AE190)*100),0), "---")</f>
        <v>---</v>
      </c>
      <c r="AF194" s="73"/>
      <c r="AG194" s="73"/>
      <c r="AH194" s="77"/>
      <c r="AI194" s="106" t="str">
        <f>IFERROR(ROUND(((AI193/AI190)*100),0), "---")</f>
        <v>---</v>
      </c>
      <c r="AJ194" s="73"/>
      <c r="AK194" s="73"/>
      <c r="AL194" s="77"/>
      <c r="AM194" s="106" t="str">
        <f>IFERROR(ROUND(((AM193/AM190)*100),0), "---")</f>
        <v>---</v>
      </c>
      <c r="AN194" s="73"/>
      <c r="AO194" s="73"/>
      <c r="AP194" s="77"/>
      <c r="AQ194" s="106" t="str">
        <f>IFERROR(ROUND(((AQ193/AQ190)*100),0), "---")</f>
        <v>---</v>
      </c>
      <c r="AR194" s="73"/>
      <c r="AS194" s="73"/>
      <c r="AT194" s="77"/>
      <c r="AU194" s="106" t="str">
        <f>IFERROR(ROUND(((AU193/AU190)*100),0), "---")</f>
        <v>---</v>
      </c>
      <c r="AV194" s="73"/>
      <c r="AW194" s="73"/>
      <c r="AX194" s="77"/>
      <c r="AY194" s="106" t="str">
        <f>IFERROR(ROUND(((AY193/AY190)*100),0), "---")</f>
        <v>---</v>
      </c>
      <c r="AZ194" s="73"/>
      <c r="BA194" s="73"/>
      <c r="BB194" s="77"/>
      <c r="BC194" s="106" t="str">
        <f>IFERROR(ROUND(((BC193/BC190)*100),0), "---")</f>
        <v>---</v>
      </c>
      <c r="BD194" s="73"/>
      <c r="BE194" s="73"/>
      <c r="BF194" s="77"/>
    </row>
    <row r="195" ht="12.75" customHeight="1">
      <c r="A195" s="75" t="s">
        <v>175</v>
      </c>
      <c r="B195" s="73"/>
      <c r="C195" s="73"/>
      <c r="D195" s="73"/>
      <c r="E195" s="73"/>
      <c r="F195" s="73"/>
      <c r="G195" s="73"/>
      <c r="H195" s="73"/>
      <c r="I195" s="73"/>
      <c r="J195" s="77"/>
      <c r="K195" s="113">
        <f>SUMIFS('Raw Data'!$R:$R, 'Raw Data'!$AN:$AN,"&lt;=" &amp;DATE(LEFT($AV$3, 4), MONTH("1 " &amp; K$6 &amp; " " &amp; LEFT($AV$3, 4)) + 1, 0 ), 'Raw Data'!$AN:$AN,"&gt;" &amp;DATE(LEFT($AV$3, 4), MONTH("1 " &amp; K$6 &amp; " " &amp; LEFT($AV$3, 4)), 0 ), 'Raw Data'!$J:$J, $A176, 'Raw Data'!$O:$O,""&amp;'Raw Data'!$B$1,'Raw Data'!$D:$D,"&lt;&gt;*ithdr*",'Raw Data'!$D:$D,"&lt;&gt;*ancel*",'Raw Data'!$P:$P,"--")
+
SUMIFS('Raw Data'!$R:$R, 'Raw Data'!$AN:$AN,"&lt;=" &amp;DATE(LEFT($AV$3, 4), MONTH("1 " &amp; K$6 &amp; " " &amp; LEFT($AV$3, 4)) + 1, 0 ), 'Raw Data'!$AN:$AN,"&gt;" &amp;DATE(LEFT($AV$3, 4), MONTH("1 " &amp; K$6 &amp; " " &amp; LEFT($AV$3, 4)), 0 ), 'Raw Data'!$J:$J, $A176, 'Raw Data'!$P:$P,""&amp;'Raw Data'!$B$1,'Raw Data'!$D:$D,"&lt;&gt;*ithdr*",'Raw Data'!$D:$D,"&lt;&gt;*ancel*")</f>
        <v>0</v>
      </c>
      <c r="L195" s="73"/>
      <c r="M195" s="73"/>
      <c r="N195" s="77"/>
      <c r="O195" s="113">
        <f>SUMIFS('Raw Data'!$R:$R, 'Raw Data'!$AN:$AN,"&lt;=" &amp;DATE(LEFT($AV$3, 4), MONTH("1 " &amp; O$6 &amp; " " &amp; LEFT($AV$3, 4)) + 1, 0 ), 'Raw Data'!$AN:$AN,"&gt;" &amp;DATE(LEFT($AV$3, 4), MONTH("1 " &amp; O$6 &amp; " " &amp; LEFT($AV$3, 4)), 0 ), 'Raw Data'!$J:$J, $A176, 'Raw Data'!$O:$O,""&amp;'Raw Data'!$B$1,'Raw Data'!$D:$D,"&lt;&gt;*ithdr*",'Raw Data'!$D:$D,"&lt;&gt;*ancel*",'Raw Data'!$P:$P,"--")
+
SUMIFS('Raw Data'!$R:$R, 'Raw Data'!$AN:$AN,"&lt;=" &amp;DATE(LEFT($AV$3, 4), MONTH("1 " &amp; O$6 &amp; " " &amp; LEFT($AV$3, 4)) + 1, 0 ), 'Raw Data'!$AN:$AN,"&gt;" &amp;DATE(LEFT($AV$3, 4), MONTH("1 " &amp; O$6 &amp; " " &amp; LEFT($AV$3, 4)), 0 ), 'Raw Data'!$J:$J, $A176, 'Raw Data'!$P:$P,""&amp;'Raw Data'!$B$1,'Raw Data'!$D:$D,"&lt;&gt;*ithdr*",'Raw Data'!$D:$D,"&lt;&gt;*ancel*")</f>
        <v>0</v>
      </c>
      <c r="P195" s="73"/>
      <c r="Q195" s="73"/>
      <c r="R195" s="77"/>
      <c r="S195" s="113">
        <f>SUMIFS('Raw Data'!$R:$R, 'Raw Data'!$AN:$AN,"&lt;=" &amp;DATE(LEFT($AV$3, 4), MONTH("1 " &amp; S$6 &amp; " " &amp; LEFT($AV$3, 4)) + 1, 0 ), 'Raw Data'!$AN:$AN,"&gt;" &amp;DATE(LEFT($AV$3, 4), MONTH("1 " &amp; S$6 &amp; " " &amp; LEFT($AV$3, 4)), 0 ), 'Raw Data'!$J:$J, $A176, 'Raw Data'!$O:$O,""&amp;'Raw Data'!$B$1,'Raw Data'!$D:$D,"&lt;&gt;*ithdr*",'Raw Data'!$D:$D,"&lt;&gt;*ancel*",'Raw Data'!$P:$P,"--")
+
SUMIFS('Raw Data'!$R:$R, 'Raw Data'!$AN:$AN,"&lt;=" &amp;DATE(LEFT($AV$3, 4), MONTH("1 " &amp; S$6 &amp; " " &amp; LEFT($AV$3, 4)) + 1, 0 ), 'Raw Data'!$AN:$AN,"&gt;" &amp;DATE(LEFT($AV$3, 4), MONTH("1 " &amp; S$6 &amp; " " &amp; LEFT($AV$3, 4)), 0 ), 'Raw Data'!$J:$J, $A176, 'Raw Data'!$P:$P,""&amp;'Raw Data'!$B$1,'Raw Data'!$D:$D,"&lt;&gt;*ithdr*",'Raw Data'!$D:$D,"&lt;&gt;*ancel*")</f>
        <v>0</v>
      </c>
      <c r="T195" s="73"/>
      <c r="U195" s="73"/>
      <c r="V195" s="77"/>
      <c r="W195" s="113">
        <f>SUMIFS('Raw Data'!$R:$R, 'Raw Data'!$AN:$AN,"&lt;=" &amp;DATE(LEFT($AV$3, 4), MONTH("1 " &amp; W$6 &amp; " " &amp; LEFT($AV$3, 4)) + 1, 0 ), 'Raw Data'!$AN:$AN,"&gt;" &amp;DATE(LEFT($AV$3, 4), MONTH("1 " &amp; W$6 &amp; " " &amp; LEFT($AV$3, 4)), 0 ), 'Raw Data'!$J:$J, $A176, 'Raw Data'!$O:$O,""&amp;'Raw Data'!$B$1,'Raw Data'!$D:$D,"&lt;&gt;*ithdr*",'Raw Data'!$D:$D,"&lt;&gt;*ancel*",'Raw Data'!$P:$P,"--")
+
SUMIFS('Raw Data'!$R:$R, 'Raw Data'!$AN:$AN,"&lt;=" &amp;DATE(LEFT($AV$3, 4), MONTH("1 " &amp; W$6 &amp; " " &amp; LEFT($AV$3, 4)) + 1, 0 ), 'Raw Data'!$AN:$AN,"&gt;" &amp;DATE(LEFT($AV$3, 4), MONTH("1 " &amp; W$6 &amp; " " &amp; LEFT($AV$3, 4)), 0 ), 'Raw Data'!$J:$J, $A176, 'Raw Data'!$P:$P,""&amp;'Raw Data'!$B$1,'Raw Data'!$D:$D,"&lt;&gt;*ithdr*",'Raw Data'!$D:$D,"&lt;&gt;*ancel*")</f>
        <v>0</v>
      </c>
      <c r="X195" s="73"/>
      <c r="Y195" s="73"/>
      <c r="Z195" s="77"/>
      <c r="AA195" s="113">
        <f>SUMIFS('Raw Data'!$R:$R, 'Raw Data'!$AN:$AN,"&lt;=" &amp;DATE(LEFT($AV$3, 4), MONTH("1 " &amp; AA$6 &amp; " " &amp; LEFT($AV$3, 4)) + 1, 0 ), 'Raw Data'!$AN:$AN,"&gt;" &amp;DATE(LEFT($AV$3, 4), MONTH("1 " &amp; AA$6 &amp; " " &amp; LEFT($AV$3, 4)), 0 ), 'Raw Data'!$J:$J, $A176, 'Raw Data'!$O:$O,""&amp;'Raw Data'!$B$1,'Raw Data'!$D:$D,"&lt;&gt;*ithdr*",'Raw Data'!$D:$D,"&lt;&gt;*ancel*",'Raw Data'!$P:$P,"--")
+
SUMIFS('Raw Data'!$R:$R, 'Raw Data'!$AN:$AN,"&lt;=" &amp;DATE(LEFT($AV$3, 4), MONTH("1 " &amp; AA$6 &amp; " " &amp; LEFT($AV$3, 4)) + 1, 0 ), 'Raw Data'!$AN:$AN,"&gt;" &amp;DATE(LEFT($AV$3, 4), MONTH("1 " &amp; AA$6 &amp; " " &amp; LEFT($AV$3, 4)), 0 ), 'Raw Data'!$J:$J, $A176, 'Raw Data'!$P:$P,""&amp;'Raw Data'!$B$1,'Raw Data'!$D:$D,"&lt;&gt;*ithdr*",'Raw Data'!$D:$D,"&lt;&gt;*ancel*")</f>
        <v>0</v>
      </c>
      <c r="AB195" s="73"/>
      <c r="AC195" s="73"/>
      <c r="AD195" s="77"/>
      <c r="AE195" s="113">
        <f>SUMIFS('Raw Data'!$R:$R, 'Raw Data'!$AN:$AN,"&lt;=" &amp;DATE(LEFT($AV$3, 4), MONTH("1 " &amp; AE$6 &amp; " " &amp; LEFT($AV$3, 4)) + 1, 0 ), 'Raw Data'!$AN:$AN,"&gt;" &amp;DATE(LEFT($AV$3, 4), MONTH("1 " &amp; AE$6 &amp; " " &amp; LEFT($AV$3, 4)), 0 ), 'Raw Data'!$J:$J, $A176, 'Raw Data'!$O:$O,""&amp;'Raw Data'!$B$1,'Raw Data'!$D:$D,"&lt;&gt;*ithdr*",'Raw Data'!$D:$D,"&lt;&gt;*ancel*",'Raw Data'!$P:$P,"--")
+
SUMIFS('Raw Data'!$R:$R, 'Raw Data'!$AN:$AN,"&lt;=" &amp;DATE(LEFT($AV$3, 4), MONTH("1 " &amp; AE$6 &amp; " " &amp; LEFT($AV$3, 4)) + 1, 0 ), 'Raw Data'!$AN:$AN,"&gt;" &amp;DATE(LEFT($AV$3, 4), MONTH("1 " &amp; AE$6 &amp; " " &amp; LEFT($AV$3, 4)), 0 ), 'Raw Data'!$J:$J, $A176, 'Raw Data'!$P:$P,""&amp;'Raw Data'!$B$1,'Raw Data'!$D:$D,"&lt;&gt;*ithdr*",'Raw Data'!$D:$D,"&lt;&gt;*ancel*")</f>
        <v>0</v>
      </c>
      <c r="AF195" s="73"/>
      <c r="AG195" s="73"/>
      <c r="AH195" s="77"/>
      <c r="AI195" s="113">
        <f>SUMIFS('Raw Data'!$R:$R, 'Raw Data'!$AN:$AN,"&lt;=" &amp;DATE(LEFT($AV$3, 4), MONTH("1 " &amp; AI$6 &amp; " " &amp; LEFT($AV$3, 4)) + 1, 0 ), 'Raw Data'!$AN:$AN,"&gt;" &amp;DATE(LEFT($AV$3, 4), MONTH("1 " &amp; AI$6 &amp; " " &amp; LEFT($AV$3, 4)), 0 ), 'Raw Data'!$J:$J, $A176, 'Raw Data'!$O:$O,""&amp;'Raw Data'!$B$1,'Raw Data'!$D:$D,"&lt;&gt;*ithdr*",'Raw Data'!$D:$D,"&lt;&gt;*ancel*",'Raw Data'!$P:$P,"--")
+
SUMIFS('Raw Data'!$R:$R, 'Raw Data'!$AN:$AN,"&lt;=" &amp;DATE(LEFT($AV$3, 4), MONTH("1 " &amp; AI$6 &amp; " " &amp; LEFT($AV$3, 4)) + 1, 0 ), 'Raw Data'!$AN:$AN,"&gt;" &amp;DATE(LEFT($AV$3, 4), MONTH("1 " &amp; AI$6 &amp; " " &amp; LEFT($AV$3, 4)), 0 ), 'Raw Data'!$J:$J, $A176, 'Raw Data'!$P:$P,""&amp;'Raw Data'!$B$1,'Raw Data'!$D:$D,"&lt;&gt;*ithdr*",'Raw Data'!$D:$D,"&lt;&gt;*ancel*")</f>
        <v>0</v>
      </c>
      <c r="AJ195" s="73"/>
      <c r="AK195" s="73"/>
      <c r="AL195" s="77"/>
      <c r="AM195" s="113">
        <f>SUMIFS('Raw Data'!$R:$R, 'Raw Data'!$AN:$AN,"&lt;=" &amp;DATE(LEFT($AV$3, 4), MONTH("1 " &amp; AM$6 &amp; " " &amp; LEFT($AV$3, 4)) + 1, 0 ), 'Raw Data'!$AN:$AN,"&gt;" &amp;DATE(LEFT($AV$3, 4), MONTH("1 " &amp; AM$6 &amp; " " &amp; LEFT($AV$3, 4)), 0 ), 'Raw Data'!$J:$J, $A176, 'Raw Data'!$O:$O,""&amp;'Raw Data'!$B$1,'Raw Data'!$D:$D,"&lt;&gt;*ithdr*",'Raw Data'!$D:$D,"&lt;&gt;*ancel*",'Raw Data'!$P:$P,"--")
+
SUMIFS('Raw Data'!$R:$R, 'Raw Data'!$AN:$AN,"&lt;=" &amp;DATE(LEFT($AV$3, 4), MONTH("1 " &amp; AM$6 &amp; " " &amp; LEFT($AV$3, 4)) + 1, 0 ), 'Raw Data'!$AN:$AN,"&gt;" &amp;DATE(LEFT($AV$3, 4), MONTH("1 " &amp; AM$6 &amp; " " &amp; LEFT($AV$3, 4)), 0 ), 'Raw Data'!$J:$J, $A176, 'Raw Data'!$P:$P,""&amp;'Raw Data'!$B$1,'Raw Data'!$D:$D,"&lt;&gt;*ithdr*",'Raw Data'!$D:$D,"&lt;&gt;*ancel*")</f>
        <v>0</v>
      </c>
      <c r="AN195" s="73"/>
      <c r="AO195" s="73"/>
      <c r="AP195" s="77"/>
      <c r="AQ195" s="113">
        <f>SUMIFS('Raw Data'!$R:$R, 'Raw Data'!$AN:$AN,"&lt;=" &amp;DATE(LEFT($AV$3, 4), MONTH("1 " &amp; AQ$6 &amp; " " &amp; LEFT($AV$3, 4)) + 1, 0 ), 'Raw Data'!$AN:$AN,"&gt;" &amp;DATE(LEFT($AV$3, 4), MONTH("1 " &amp; AQ$6 &amp; " " &amp; LEFT($AV$3, 4)), 0 ), 'Raw Data'!$J:$J, $A176, 'Raw Data'!$O:$O,""&amp;'Raw Data'!$B$1,'Raw Data'!$D:$D,"&lt;&gt;*ithdr*",'Raw Data'!$D:$D,"&lt;&gt;*ancel*",'Raw Data'!$P:$P,"--")
+
SUMIFS('Raw Data'!$R:$R, 'Raw Data'!$AN:$AN,"&lt;=" &amp;DATE(LEFT($AV$3, 4), MONTH("1 " &amp; AQ$6 &amp; " " &amp; LEFT($AV$3, 4)) + 1, 0 ), 'Raw Data'!$AN:$AN,"&gt;" &amp;DATE(LEFT($AV$3, 4), MONTH("1 " &amp; AQ$6 &amp; " " &amp; LEFT($AV$3, 4)), 0 ), 'Raw Data'!$J:$J, $A176, 'Raw Data'!$P:$P,""&amp;'Raw Data'!$B$1,'Raw Data'!$D:$D,"&lt;&gt;*ithdr*",'Raw Data'!$D:$D,"&lt;&gt;*ancel*")</f>
        <v>0</v>
      </c>
      <c r="AR195" s="73"/>
      <c r="AS195" s="73"/>
      <c r="AT195" s="77"/>
      <c r="AU195" s="113">
        <f>SUMIFS('Raw Data'!$R:$R, 'Raw Data'!$AN:$AN,"&lt;=" &amp;DATE(MID($AV$3, 15, 4), MONTH("1 " &amp; AU$6 &amp; " " &amp; MID($AV$3, 15, 4)) + 1, 0 ), 'Raw Data'!$AN:$AN,"&gt;" &amp;DATE(MID($AV$3, 15, 4), MONTH("1 " &amp; AU$6 &amp; " " &amp; MID($AV$3, 15, 4)), 0 ), 'Raw Data'!$J:$J, $A176, 'Raw Data'!$O:$O,""&amp;'Raw Data'!$B$1,'Raw Data'!$D:$D,"&lt;&gt;*ithdr*",'Raw Data'!$D:$D,"&lt;&gt;*ancel*",'Raw Data'!$P:$P,"--")
+
SUMIFS('Raw Data'!$R:$R, 'Raw Data'!$AN:$AN,"&lt;=" &amp;DATE(MID($AV$3, 15, 4), MONTH("1 " &amp; AU$6 &amp; " " &amp; MID($AV$3, 15, 4)) + 1, 0 ), 'Raw Data'!$AN:$AN,"&gt;" &amp;DATE(MID($AV$3, 15, 4), MONTH("1 " &amp; AU$6 &amp; " " &amp; MID($AV$3, 15, 4)), 0 ), 'Raw Data'!$J:$J, $A176, 'Raw Data'!$P:$P,""&amp;'Raw Data'!$B$1,'Raw Data'!$D:$D,"&lt;&gt;*ithdr*",'Raw Data'!$D:$D,"&lt;&gt;*ancel*")</f>
        <v>0</v>
      </c>
      <c r="AV195" s="73"/>
      <c r="AW195" s="73"/>
      <c r="AX195" s="77"/>
      <c r="AY195" s="113">
        <f>SUMIFS('Raw Data'!$R:$R, 'Raw Data'!$AN:$AN,"&lt;=" &amp;DATE(MID($AV$3, 15, 4), MONTH("1 " &amp; AY$6 &amp; " " &amp; MID($AV$3, 15, 4)) + 1, 0 ), 'Raw Data'!$AN:$AN,"&gt;" &amp;DATE(MID($AV$3, 15, 4), MONTH("1 " &amp; AY$6 &amp; " " &amp; MID($AV$3, 15, 4)), 0 ), 'Raw Data'!$J:$J, $A176, 'Raw Data'!$O:$O,""&amp;'Raw Data'!$B$1,'Raw Data'!$D:$D,"&lt;&gt;*ithdr*",'Raw Data'!$D:$D,"&lt;&gt;*ancel*",'Raw Data'!$P:$P,"--")
+
SUMIFS('Raw Data'!$R:$R, 'Raw Data'!$AN:$AN,"&lt;=" &amp;DATE(MID($AV$3, 15, 4), MONTH("1 " &amp; AY$6 &amp; " " &amp; MID($AV$3, 15, 4)) + 1, 0 ), 'Raw Data'!$AN:$AN,"&gt;" &amp;DATE(MID($AV$3, 15, 4), MONTH("1 " &amp; AY$6 &amp; " " &amp; MID($AV$3, 15, 4)), 0 ), 'Raw Data'!$J:$J, $A176, 'Raw Data'!$P:$P,""&amp;'Raw Data'!$B$1,'Raw Data'!$D:$D,"&lt;&gt;*ithdr*",'Raw Data'!$D:$D,"&lt;&gt;*ancel*")</f>
        <v>0</v>
      </c>
      <c r="AZ195" s="73"/>
      <c r="BA195" s="73"/>
      <c r="BB195" s="77"/>
      <c r="BC195" s="113">
        <f>SUMIFS('Raw Data'!$R:$R, 'Raw Data'!$AN:$AN,"&lt;=" &amp;DATE(MID($AV$3, 15, 4), MONTH("1 " &amp; BC$6 &amp; " " &amp; MID($AV$3, 15, 4)) + 1, 0 ), 'Raw Data'!$AN:$AN,"&gt;" &amp;DATE(MID($AV$3, 15, 4), MONTH("1 " &amp; BC$6 &amp; " " &amp; MID($AV$3, 15, 4)), 0 ), 'Raw Data'!$J:$J, $A176, 'Raw Data'!$O:$O,""&amp;'Raw Data'!$B$1,'Raw Data'!$D:$D,"&lt;&gt;*ithdr*",'Raw Data'!$D:$D,"&lt;&gt;*ancel*",'Raw Data'!$P:$P,"--")
+
SUMIFS('Raw Data'!$R:$R, 'Raw Data'!$AN:$AN,"&lt;=" &amp;DATE(MID($AV$3, 15, 4), MONTH("1 " &amp; BC$6 &amp; " " &amp; MID($AV$3, 15, 4)) + 1, 0 ), 'Raw Data'!$AN:$AN,"&gt;" &amp;DATE(MID($AV$3, 15, 4), MONTH("1 " &amp; BC$6 &amp; " " &amp; MID($AV$3, 15, 4)), 0 ), 'Raw Data'!$J:$J, $A176, 'Raw Data'!$P:$P,""&amp;'Raw Data'!$B$1,'Raw Data'!$D:$D,"&lt;&gt;*ithdr*",'Raw Data'!$D:$D,"&lt;&gt;*ancel*")</f>
        <v>0</v>
      </c>
      <c r="BD195" s="73"/>
      <c r="BE195" s="73"/>
      <c r="BF195" s="77"/>
    </row>
    <row r="196" ht="12.75" customHeight="1">
      <c r="A196" s="116" t="s">
        <v>107</v>
      </c>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c r="AA196" s="73"/>
      <c r="AB196" s="73"/>
      <c r="AC196" s="73"/>
      <c r="AD196" s="73"/>
      <c r="AE196" s="73"/>
      <c r="AF196" s="73"/>
      <c r="AG196" s="73"/>
      <c r="AH196" s="73"/>
      <c r="AI196" s="73"/>
      <c r="AJ196" s="73"/>
      <c r="AK196" s="73"/>
      <c r="AL196" s="73"/>
      <c r="AM196" s="73"/>
      <c r="AN196" s="73"/>
      <c r="AO196" s="73"/>
      <c r="AP196" s="73"/>
      <c r="AQ196" s="73"/>
      <c r="AR196" s="73"/>
      <c r="AS196" s="73"/>
      <c r="AT196" s="73"/>
      <c r="AU196" s="73"/>
      <c r="AV196" s="73"/>
      <c r="AW196" s="73"/>
      <c r="AX196" s="73"/>
      <c r="AY196" s="73"/>
      <c r="AZ196" s="73"/>
      <c r="BA196" s="73"/>
      <c r="BB196" s="73"/>
      <c r="BC196" s="73"/>
      <c r="BD196" s="73"/>
      <c r="BE196" s="73"/>
      <c r="BF196" s="74"/>
    </row>
    <row r="197" ht="12.75" customHeight="1">
      <c r="A197" s="75" t="s">
        <v>153</v>
      </c>
      <c r="B197" s="73"/>
      <c r="C197" s="73"/>
      <c r="D197" s="73"/>
      <c r="E197" s="73"/>
      <c r="F197" s="73"/>
      <c r="G197" s="73"/>
      <c r="H197" s="73"/>
      <c r="I197" s="73"/>
      <c r="J197" s="77"/>
      <c r="K197" s="113">
        <f>SUMIFS('Raw Data'!$S:$S, 'Raw Data'!$AN:$AN,"&lt;=" &amp;DATE(LEFT($AV$3, 4), MONTH("1 " &amp; K$6 &amp; " " &amp; LEFT($AV$3, 4)) + 1, 0 ), 'Raw Data'!$AN:$AN,"&gt;" &amp;DATE(LEFT($AV$3, 4), MONTH("1 " &amp; K$6 &amp; " " &amp; LEFT($AV$3, 4)), 0 ), 'Raw Data'!$J:$J, $A196, 'Raw Data'!$O:$O,""&amp;'Raw Data'!$B$1,'Raw Data'!$D:$D,"&lt;&gt;*ithdr*",'Raw Data'!$D:$D,"&lt;&gt;*ancel*",'Raw Data'!$P:$P,"--")
+
SUMIFS('Raw Data'!$S:$S, 'Raw Data'!$AN:$AN,"&lt;=" &amp;DATE(LEFT($AV$3, 4), MONTH("1 " &amp; K$6 &amp; " " &amp; LEFT($AV$3, 4)) + 1, 0 ), 'Raw Data'!$AN:$AN,"&gt;" &amp;DATE(LEFT($AV$3, 4), MONTH("1 " &amp; K$6 &amp; " " &amp; LEFT($AV$3, 4)), 0 ), 'Raw Data'!$J:$J, $A196, 'Raw Data'!$P:$P,""&amp;'Raw Data'!$B$1,'Raw Data'!$D:$D,"&lt;&gt;*ithdr*",'Raw Data'!$D:$D,"&lt;&gt;*ancel*")</f>
        <v>0</v>
      </c>
      <c r="L197" s="73"/>
      <c r="M197" s="73"/>
      <c r="N197" s="77"/>
      <c r="O197" s="113">
        <f>SUMIFS('Raw Data'!$S:$S, 'Raw Data'!$AN:$AN,"&lt;=" &amp;DATE(LEFT($AV$3, 4), MONTH("1 " &amp; O$6 &amp; " " &amp; LEFT($AV$3, 4)) + 1, 0 ), 'Raw Data'!$AN:$AN,"&gt;" &amp;DATE(LEFT($AV$3, 4), MONTH("1 " &amp; O$6 &amp; " " &amp; LEFT($AV$3, 4)), 0 ), 'Raw Data'!$J:$J, $A196, 'Raw Data'!$O:$O,""&amp;'Raw Data'!$B$1,'Raw Data'!$D:$D,"&lt;&gt;*ithdr*",'Raw Data'!$D:$D,"&lt;&gt;*ancel*",'Raw Data'!$P:$P,"--")
+
SUMIFS('Raw Data'!$S:$S, 'Raw Data'!$AN:$AN,"&lt;=" &amp;DATE(LEFT($AV$3, 4), MONTH("1 " &amp; O$6 &amp; " " &amp; LEFT($AV$3, 4)) + 1, 0 ), 'Raw Data'!$AN:$AN,"&gt;" &amp;DATE(LEFT($AV$3, 4), MONTH("1 " &amp; O$6 &amp; " " &amp; LEFT($AV$3, 4)), 0 ), 'Raw Data'!$J:$J, $A196, 'Raw Data'!$P:$P,""&amp;'Raw Data'!$B$1,'Raw Data'!$D:$D,"&lt;&gt;*ithdr*",'Raw Data'!$D:$D,"&lt;&gt;*ancel*")</f>
        <v>0</v>
      </c>
      <c r="P197" s="73"/>
      <c r="Q197" s="73"/>
      <c r="R197" s="77"/>
      <c r="S197" s="113">
        <f>SUMIFS('Raw Data'!$S:$S, 'Raw Data'!$AN:$AN,"&lt;=" &amp;DATE(LEFT($AV$3, 4), MONTH("1 " &amp; S$6 &amp; " " &amp; LEFT($AV$3, 4)) + 1, 0 ), 'Raw Data'!$AN:$AN,"&gt;" &amp;DATE(LEFT($AV$3, 4), MONTH("1 " &amp; S$6 &amp; " " &amp; LEFT($AV$3, 4)), 0 ), 'Raw Data'!$J:$J, $A196, 'Raw Data'!$O:$O,""&amp;'Raw Data'!$B$1,'Raw Data'!$D:$D,"&lt;&gt;*ithdr*",'Raw Data'!$D:$D,"&lt;&gt;*ancel*",'Raw Data'!$P:$P,"--")
+
SUMIFS('Raw Data'!$S:$S, 'Raw Data'!$AN:$AN,"&lt;=" &amp;DATE(LEFT($AV$3, 4), MONTH("1 " &amp; S$6 &amp; " " &amp; LEFT($AV$3, 4)) + 1, 0 ), 'Raw Data'!$AN:$AN,"&gt;" &amp;DATE(LEFT($AV$3, 4), MONTH("1 " &amp; S$6 &amp; " " &amp; LEFT($AV$3, 4)), 0 ), 'Raw Data'!$J:$J, $A196, 'Raw Data'!$P:$P,""&amp;'Raw Data'!$B$1,'Raw Data'!$D:$D,"&lt;&gt;*ithdr*",'Raw Data'!$D:$D,"&lt;&gt;*ancel*")</f>
        <v>0</v>
      </c>
      <c r="T197" s="73"/>
      <c r="U197" s="73"/>
      <c r="V197" s="77"/>
      <c r="W197" s="113">
        <f>SUMIFS('Raw Data'!$S:$S, 'Raw Data'!$AN:$AN,"&lt;=" &amp;DATE(LEFT($AV$3, 4), MONTH("1 " &amp; W$6 &amp; " " &amp; LEFT($AV$3, 4)) + 1, 0 ), 'Raw Data'!$AN:$AN,"&gt;" &amp;DATE(LEFT($AV$3, 4), MONTH("1 " &amp; W$6 &amp; " " &amp; LEFT($AV$3, 4)), 0 ), 'Raw Data'!$J:$J, $A196, 'Raw Data'!$O:$O,""&amp;'Raw Data'!$B$1,'Raw Data'!$D:$D,"&lt;&gt;*ithdr*",'Raw Data'!$D:$D,"&lt;&gt;*ancel*",'Raw Data'!$P:$P,"--")
+
SUMIFS('Raw Data'!$S:$S, 'Raw Data'!$AN:$AN,"&lt;=" &amp;DATE(LEFT($AV$3, 4), MONTH("1 " &amp; W$6 &amp; " " &amp; LEFT($AV$3, 4)) + 1, 0 ), 'Raw Data'!$AN:$AN,"&gt;" &amp;DATE(LEFT($AV$3, 4), MONTH("1 " &amp; W$6 &amp; " " &amp; LEFT($AV$3, 4)), 0 ), 'Raw Data'!$J:$J, $A196, 'Raw Data'!$P:$P,""&amp;'Raw Data'!$B$1,'Raw Data'!$D:$D,"&lt;&gt;*ithdr*",'Raw Data'!$D:$D,"&lt;&gt;*ancel*")</f>
        <v>0</v>
      </c>
      <c r="X197" s="73"/>
      <c r="Y197" s="73"/>
      <c r="Z197" s="77"/>
      <c r="AA197" s="113">
        <f>SUMIFS('Raw Data'!$S:$S, 'Raw Data'!$AN:$AN,"&lt;=" &amp;DATE(LEFT($AV$3, 4), MONTH("1 " &amp; AA$6 &amp; " " &amp; LEFT($AV$3, 4)) + 1, 0 ), 'Raw Data'!$AN:$AN,"&gt;" &amp;DATE(LEFT($AV$3, 4), MONTH("1 " &amp; AA$6 &amp; " " &amp; LEFT($AV$3, 4)), 0 ), 'Raw Data'!$J:$J, $A196, 'Raw Data'!$O:$O,""&amp;'Raw Data'!$B$1,'Raw Data'!$D:$D,"&lt;&gt;*ithdr*",'Raw Data'!$D:$D,"&lt;&gt;*ancel*",'Raw Data'!$P:$P,"--")
+
SUMIFS('Raw Data'!$S:$S, 'Raw Data'!$AN:$AN,"&lt;=" &amp;DATE(LEFT($AV$3, 4), MONTH("1 " &amp; AA$6 &amp; " " &amp; LEFT($AV$3, 4)) + 1, 0 ), 'Raw Data'!$AN:$AN,"&gt;" &amp;DATE(LEFT($AV$3, 4), MONTH("1 " &amp; AA$6 &amp; " " &amp; LEFT($AV$3, 4)), 0 ), 'Raw Data'!$J:$J, $A196, 'Raw Data'!$P:$P,""&amp;'Raw Data'!$B$1,'Raw Data'!$D:$D,"&lt;&gt;*ithdr*",'Raw Data'!$D:$D,"&lt;&gt;*ancel*")</f>
        <v>0</v>
      </c>
      <c r="AB197" s="73"/>
      <c r="AC197" s="73"/>
      <c r="AD197" s="77"/>
      <c r="AE197" s="113">
        <f>SUMIFS('Raw Data'!$S:$S, 'Raw Data'!$AN:$AN,"&lt;=" &amp;DATE(LEFT($AV$3, 4), MONTH("1 " &amp; AE$6 &amp; " " &amp; LEFT($AV$3, 4)) + 1, 0 ), 'Raw Data'!$AN:$AN,"&gt;" &amp;DATE(LEFT($AV$3, 4), MONTH("1 " &amp; AE$6 &amp; " " &amp; LEFT($AV$3, 4)), 0 ), 'Raw Data'!$J:$J, $A196, 'Raw Data'!$O:$O,""&amp;'Raw Data'!$B$1,'Raw Data'!$D:$D,"&lt;&gt;*ithdr*",'Raw Data'!$D:$D,"&lt;&gt;*ancel*",'Raw Data'!$P:$P,"--")
+
SUMIFS('Raw Data'!$S:$S, 'Raw Data'!$AN:$AN,"&lt;=" &amp;DATE(LEFT($AV$3, 4), MONTH("1 " &amp; AE$6 &amp; " " &amp; LEFT($AV$3, 4)) + 1, 0 ), 'Raw Data'!$AN:$AN,"&gt;" &amp;DATE(LEFT($AV$3, 4), MONTH("1 " &amp; AE$6 &amp; " " &amp; LEFT($AV$3, 4)), 0 ), 'Raw Data'!$J:$J, $A196, 'Raw Data'!$P:$P,""&amp;'Raw Data'!$B$1,'Raw Data'!$D:$D,"&lt;&gt;*ithdr*",'Raw Data'!$D:$D,"&lt;&gt;*ancel*")</f>
        <v>0</v>
      </c>
      <c r="AF197" s="73"/>
      <c r="AG197" s="73"/>
      <c r="AH197" s="77"/>
      <c r="AI197" s="113">
        <f>SUMIFS('Raw Data'!$S:$S, 'Raw Data'!$AN:$AN,"&lt;=" &amp;DATE(LEFT($AV$3, 4), MONTH("1 " &amp; AI$6 &amp; " " &amp; LEFT($AV$3, 4)) + 1, 0 ), 'Raw Data'!$AN:$AN,"&gt;" &amp;DATE(LEFT($AV$3, 4), MONTH("1 " &amp; AI$6 &amp; " " &amp; LEFT($AV$3, 4)), 0 ), 'Raw Data'!$J:$J, $A196, 'Raw Data'!$O:$O,""&amp;'Raw Data'!$B$1,'Raw Data'!$D:$D,"&lt;&gt;*ithdr*",'Raw Data'!$D:$D,"&lt;&gt;*ancel*",'Raw Data'!$P:$P,"--")
+
SUMIFS('Raw Data'!$S:$S, 'Raw Data'!$AN:$AN,"&lt;=" &amp;DATE(LEFT($AV$3, 4), MONTH("1 " &amp; AI$6 &amp; " " &amp; LEFT($AV$3, 4)) + 1, 0 ), 'Raw Data'!$AN:$AN,"&gt;" &amp;DATE(LEFT($AV$3, 4), MONTH("1 " &amp; AI$6 &amp; " " &amp; LEFT($AV$3, 4)), 0 ), 'Raw Data'!$J:$J, $A196, 'Raw Data'!$P:$P,""&amp;'Raw Data'!$B$1,'Raw Data'!$D:$D,"&lt;&gt;*ithdr*",'Raw Data'!$D:$D,"&lt;&gt;*ancel*")</f>
        <v>0</v>
      </c>
      <c r="AJ197" s="73"/>
      <c r="AK197" s="73"/>
      <c r="AL197" s="77"/>
      <c r="AM197" s="113">
        <f>SUMIFS('Raw Data'!$S:$S, 'Raw Data'!$AN:$AN,"&lt;=" &amp;DATE(LEFT($AV$3, 4), MONTH("1 " &amp; AM$6 &amp; " " &amp; LEFT($AV$3, 4)) + 1, 0 ), 'Raw Data'!$AN:$AN,"&gt;" &amp;DATE(LEFT($AV$3, 4), MONTH("1 " &amp; AM$6 &amp; " " &amp; LEFT($AV$3, 4)), 0 ), 'Raw Data'!$J:$J, $A196, 'Raw Data'!$O:$O,""&amp;'Raw Data'!$B$1,'Raw Data'!$D:$D,"&lt;&gt;*ithdr*",'Raw Data'!$D:$D,"&lt;&gt;*ancel*",'Raw Data'!$P:$P,"--")
+
SUMIFS('Raw Data'!$S:$S, 'Raw Data'!$AN:$AN,"&lt;=" &amp;DATE(LEFT($AV$3, 4), MONTH("1 " &amp; AM$6 &amp; " " &amp; LEFT($AV$3, 4)) + 1, 0 ), 'Raw Data'!$AN:$AN,"&gt;" &amp;DATE(LEFT($AV$3, 4), MONTH("1 " &amp; AM$6 &amp; " " &amp; LEFT($AV$3, 4)), 0 ), 'Raw Data'!$J:$J, $A196, 'Raw Data'!$P:$P,""&amp;'Raw Data'!$B$1,'Raw Data'!$D:$D,"&lt;&gt;*ithdr*",'Raw Data'!$D:$D,"&lt;&gt;*ancel*")</f>
        <v>0</v>
      </c>
      <c r="AN197" s="73"/>
      <c r="AO197" s="73"/>
      <c r="AP197" s="77"/>
      <c r="AQ197" s="113">
        <f>SUMIFS('Raw Data'!$S:$S, 'Raw Data'!$AN:$AN,"&lt;=" &amp;DATE(LEFT($AV$3, 4), MONTH("1 " &amp; AQ$6 &amp; " " &amp; LEFT($AV$3, 4)) + 1, 0 ), 'Raw Data'!$AN:$AN,"&gt;" &amp;DATE(LEFT($AV$3, 4), MONTH("1 " &amp; AQ$6 &amp; " " &amp; LEFT($AV$3, 4)), 0 ), 'Raw Data'!$J:$J, $A196, 'Raw Data'!$O:$O,""&amp;'Raw Data'!$B$1,'Raw Data'!$D:$D,"&lt;&gt;*ithdr*",'Raw Data'!$D:$D,"&lt;&gt;*ancel*",'Raw Data'!$P:$P,"--")
+
SUMIFS('Raw Data'!$S:$S, 'Raw Data'!$AN:$AN,"&lt;=" &amp;DATE(LEFT($AV$3, 4), MONTH("1 " &amp; AQ$6 &amp; " " &amp; LEFT($AV$3, 4)) + 1, 0 ), 'Raw Data'!$AN:$AN,"&gt;" &amp;DATE(LEFT($AV$3, 4), MONTH("1 " &amp; AQ$6 &amp; " " &amp; LEFT($AV$3, 4)), 0 ), 'Raw Data'!$J:$J, $A196, 'Raw Data'!$P:$P,""&amp;'Raw Data'!$B$1,'Raw Data'!$D:$D,"&lt;&gt;*ithdr*",'Raw Data'!$D:$D,"&lt;&gt;*ancel*")</f>
        <v>0</v>
      </c>
      <c r="AR197" s="73"/>
      <c r="AS197" s="73"/>
      <c r="AT197" s="77"/>
      <c r="AU197" s="113">
        <f>SUMIFS('Raw Data'!$S:$S, 'Raw Data'!$AN:$AN,"&lt;=" &amp;DATE(MID($AV$3, 15, 4), MONTH("1 " &amp; AU$6 &amp; " " &amp; MID($AV$3, 15, 4)) + 1, 0 ), 'Raw Data'!$AN:$AN,"&gt;" &amp;DATE(MID($AV$3, 15, 4), MONTH("1 " &amp; AU$6 &amp; " " &amp; MID($AV$3, 15, 4)), 0 ), 'Raw Data'!$J:$J, $A196, 'Raw Data'!$O:$O,""&amp;'Raw Data'!$B$1,'Raw Data'!$D:$D,"&lt;&gt;*ithdr*",'Raw Data'!$D:$D,"&lt;&gt;*ancel*",'Raw Data'!$P:$P,"--")
+
SUMIFS('Raw Data'!$S:$S, 'Raw Data'!$AN:$AN,"&lt;=" &amp;DATE(MID($AV$3, 15, 4), MONTH("1 " &amp; AU$6 &amp; " " &amp; MID($AV$3, 15, 4)) + 1, 0 ), 'Raw Data'!$AN:$AN,"&gt;" &amp;DATE(MID($AV$3, 15, 4), MONTH("1 " &amp; AU$6 &amp; " " &amp; MID($AV$3, 15, 4)), 0 ), 'Raw Data'!$J:$J, $A196, 'Raw Data'!$P:$P,""&amp;'Raw Data'!$B$1,'Raw Data'!$D:$D,"&lt;&gt;*ithdr*",'Raw Data'!$D:$D,"&lt;&gt;*ancel*")</f>
        <v>0</v>
      </c>
      <c r="AV197" s="73"/>
      <c r="AW197" s="73"/>
      <c r="AX197" s="77"/>
      <c r="AY197" s="113">
        <f>SUMIFS('Raw Data'!$S:$S, 'Raw Data'!$AN:$AN,"&lt;=" &amp;DATE(MID($AV$3, 15, 4), MONTH("1 " &amp; AY$6 &amp; " " &amp; MID($AV$3, 15, 4)) + 1, 0 ), 'Raw Data'!$AN:$AN,"&gt;" &amp;DATE(MID($AV$3, 15, 4), MONTH("1 " &amp; AY$6 &amp; " " &amp; MID($AV$3, 15, 4)), 0 ), 'Raw Data'!$J:$J, $A196, 'Raw Data'!$O:$O,""&amp;'Raw Data'!$B$1,'Raw Data'!$D:$D,"&lt;&gt;*ithdr*",'Raw Data'!$D:$D,"&lt;&gt;*ancel*",'Raw Data'!$P:$P,"--")
+
SUMIFS('Raw Data'!$S:$S, 'Raw Data'!$AN:$AN,"&lt;=" &amp;DATE(MID($AV$3, 15, 4), MONTH("1 " &amp; AY$6 &amp; " " &amp; MID($AV$3, 15, 4)) + 1, 0 ), 'Raw Data'!$AN:$AN,"&gt;" &amp;DATE(MID($AV$3, 15, 4), MONTH("1 " &amp; AY$6 &amp; " " &amp; MID($AV$3, 15, 4)), 0 ), 'Raw Data'!$J:$J, $A196, 'Raw Data'!$P:$P,""&amp;'Raw Data'!$B$1,'Raw Data'!$D:$D,"&lt;&gt;*ithdr*",'Raw Data'!$D:$D,"&lt;&gt;*ancel*")</f>
        <v>0</v>
      </c>
      <c r="AZ197" s="73"/>
      <c r="BA197" s="73"/>
      <c r="BB197" s="77"/>
      <c r="BC197" s="113">
        <f>SUMIFS('Raw Data'!$S:$S, 'Raw Data'!$AN:$AN,"&lt;=" &amp;DATE(MID($AV$3, 15, 4), MONTH("1 " &amp; BC$6 &amp; " " &amp; MID($AV$3, 15, 4)) + 1, 0 ), 'Raw Data'!$AN:$AN,"&gt;" &amp;DATE(MID($AV$3, 15, 4), MONTH("1 " &amp; BC$6 &amp; " " &amp; MID($AV$3, 15, 4)), 0 ), 'Raw Data'!$J:$J, $A196, 'Raw Data'!$O:$O,""&amp;'Raw Data'!$B$1,'Raw Data'!$D:$D,"&lt;&gt;*ithdr*",'Raw Data'!$D:$D,"&lt;&gt;*ancel*",'Raw Data'!$P:$P,"--")
+
SUMIFS('Raw Data'!$S:$S, 'Raw Data'!$AN:$AN,"&lt;=" &amp;DATE(MID($AV$3, 15, 4), MONTH("1 " &amp; BC$6 &amp; " " &amp; MID($AV$3, 15, 4)) + 1, 0 ), 'Raw Data'!$AN:$AN,"&gt;" &amp;DATE(MID($AV$3, 15, 4), MONTH("1 " &amp; BC$6 &amp; " " &amp; MID($AV$3, 15, 4)), 0 ), 'Raw Data'!$J:$J, $A196, 'Raw Data'!$P:$P,""&amp;'Raw Data'!$B$1,'Raw Data'!$D:$D,"&lt;&gt;*ithdr*",'Raw Data'!$D:$D,"&lt;&gt;*ancel*")</f>
        <v>0</v>
      </c>
      <c r="BD197" s="73"/>
      <c r="BE197" s="73"/>
      <c r="BF197" s="77"/>
    </row>
    <row r="198" ht="12.75" customHeight="1">
      <c r="A198" s="114" t="s">
        <v>154</v>
      </c>
      <c r="B198" s="73"/>
      <c r="C198" s="73"/>
      <c r="D198" s="73"/>
      <c r="E198" s="73"/>
      <c r="F198" s="73"/>
      <c r="G198" s="73"/>
      <c r="H198" s="73"/>
      <c r="I198" s="73"/>
      <c r="J198" s="77"/>
      <c r="K198" s="113">
        <f>SUMIFS('Raw Data'!$S:$S, 'Raw Data'!$AN:$AN,"&lt;=" &amp;DATE(LEFT($AV$3, 4), MONTH("1 " &amp; K$6 &amp; " " &amp; LEFT($AV$3, 4)) + 1, 0 ), 'Raw Data'!$AN:$AN,"&gt;" &amp;DATE(LEFT($AV$3, 4), MONTH("1 " &amp; K$6 &amp; " " &amp; LEFT($AV$3, 4)), 0 ), 'Raw Data'!$J:$J, $A196, 'Raw Data'!$H:$H, "Ear*", 'Raw Data'!$O:$O,""&amp;'Raw Data'!$B$1,'Raw Data'!$D:$D,"&lt;&gt;*ithdr*",'Raw Data'!$D:$D,"&lt;&gt;*ancel*",'Raw Data'!$P:$P,"--")
+
SUMIFS('Raw Data'!$S:$S, 'Raw Data'!$AN:$AN,"&lt;=" &amp;DATE(LEFT($AV$3, 4), MONTH("1 " &amp; K$6 &amp; " " &amp; LEFT($AV$3, 4)) + 1, 0 ), 'Raw Data'!$AN:$AN,"&gt;" &amp;DATE(LEFT($AV$3, 4), MONTH("1 " &amp; K$6 &amp; " " &amp; LEFT($AV$3, 4)), 0 ), 'Raw Data'!$J:$J, $A196, 'Raw Data'!$H:$H, "Ear*", 'Raw Data'!$P:$P,""&amp;'Raw Data'!$B$1,'Raw Data'!$D:$D,"&lt;&gt;*ithdr*",'Raw Data'!$D:$D,"&lt;&gt;*ancel*")</f>
        <v>0</v>
      </c>
      <c r="L198" s="73"/>
      <c r="M198" s="73"/>
      <c r="N198" s="77"/>
      <c r="O198" s="113">
        <f>SUMIFS('Raw Data'!$S:$S, 'Raw Data'!$AN:$AN,"&lt;=" &amp;DATE(LEFT($AV$3, 4), MONTH("1 " &amp; O$6 &amp; " " &amp; LEFT($AV$3, 4)) + 1, 0 ), 'Raw Data'!$AN:$AN,"&gt;" &amp;DATE(LEFT($AV$3, 4), MONTH("1 " &amp; O$6 &amp; " " &amp; LEFT($AV$3, 4)), 0 ), 'Raw Data'!$J:$J, $A196, 'Raw Data'!$H:$H, "Ear*", 'Raw Data'!$O:$O,""&amp;'Raw Data'!$B$1,'Raw Data'!$D:$D,"&lt;&gt;*ithdr*",'Raw Data'!$D:$D,"&lt;&gt;*ancel*",'Raw Data'!$P:$P,"--")
+
SUMIFS('Raw Data'!$S:$S, 'Raw Data'!$AN:$AN,"&lt;=" &amp;DATE(LEFT($AV$3, 4), MONTH("1 " &amp; O$6 &amp; " " &amp; LEFT($AV$3, 4)) + 1, 0 ), 'Raw Data'!$AN:$AN,"&gt;" &amp;DATE(LEFT($AV$3, 4), MONTH("1 " &amp; O$6 &amp; " " &amp; LEFT($AV$3, 4)), 0 ), 'Raw Data'!$J:$J, $A196, 'Raw Data'!$H:$H, "Ear*", 'Raw Data'!$P:$P,""&amp;'Raw Data'!$B$1,'Raw Data'!$D:$D,"&lt;&gt;*ithdr*",'Raw Data'!$D:$D,"&lt;&gt;*ancel*")</f>
        <v>0</v>
      </c>
      <c r="P198" s="73"/>
      <c r="Q198" s="73"/>
      <c r="R198" s="77"/>
      <c r="S198" s="113">
        <f>SUMIFS('Raw Data'!$S:$S, 'Raw Data'!$AN:$AN,"&lt;=" &amp;DATE(LEFT($AV$3, 4), MONTH("1 " &amp; S$6 &amp; " " &amp; LEFT($AV$3, 4)) + 1, 0 ), 'Raw Data'!$AN:$AN,"&gt;" &amp;DATE(LEFT($AV$3, 4), MONTH("1 " &amp; S$6 &amp; " " &amp; LEFT($AV$3, 4)), 0 ), 'Raw Data'!$J:$J, $A196, 'Raw Data'!$H:$H, "Ear*", 'Raw Data'!$O:$O,""&amp;'Raw Data'!$B$1,'Raw Data'!$D:$D,"&lt;&gt;*ithdr*",'Raw Data'!$D:$D,"&lt;&gt;*ancel*",'Raw Data'!$P:$P,"--")
+
SUMIFS('Raw Data'!$S:$S, 'Raw Data'!$AN:$AN,"&lt;=" &amp;DATE(LEFT($AV$3, 4), MONTH("1 " &amp; S$6 &amp; " " &amp; LEFT($AV$3, 4)) + 1, 0 ), 'Raw Data'!$AN:$AN,"&gt;" &amp;DATE(LEFT($AV$3, 4), MONTH("1 " &amp; S$6 &amp; " " &amp; LEFT($AV$3, 4)), 0 ), 'Raw Data'!$J:$J, $A196, 'Raw Data'!$H:$H, "Ear*", 'Raw Data'!$P:$P,""&amp;'Raw Data'!$B$1,'Raw Data'!$D:$D,"&lt;&gt;*ithdr*",'Raw Data'!$D:$D,"&lt;&gt;*ancel*")</f>
        <v>0</v>
      </c>
      <c r="T198" s="73"/>
      <c r="U198" s="73"/>
      <c r="V198" s="77"/>
      <c r="W198" s="113">
        <f>SUMIFS('Raw Data'!$S:$S, 'Raw Data'!$AN:$AN,"&lt;=" &amp;DATE(LEFT($AV$3, 4), MONTH("1 " &amp; W$6 &amp; " " &amp; LEFT($AV$3, 4)) + 1, 0 ), 'Raw Data'!$AN:$AN,"&gt;" &amp;DATE(LEFT($AV$3, 4), MONTH("1 " &amp; W$6 &amp; " " &amp; LEFT($AV$3, 4)), 0 ), 'Raw Data'!$J:$J, $A196, 'Raw Data'!$H:$H, "Ear*", 'Raw Data'!$O:$O,""&amp;'Raw Data'!$B$1,'Raw Data'!$D:$D,"&lt;&gt;*ithdr*",'Raw Data'!$D:$D,"&lt;&gt;*ancel*",'Raw Data'!$P:$P,"--")
+
SUMIFS('Raw Data'!$S:$S, 'Raw Data'!$AN:$AN,"&lt;=" &amp;DATE(LEFT($AV$3, 4), MONTH("1 " &amp; W$6 &amp; " " &amp; LEFT($AV$3, 4)) + 1, 0 ), 'Raw Data'!$AN:$AN,"&gt;" &amp;DATE(LEFT($AV$3, 4), MONTH("1 " &amp; W$6 &amp; " " &amp; LEFT($AV$3, 4)), 0 ), 'Raw Data'!$J:$J, $A196, 'Raw Data'!$H:$H, "Ear*", 'Raw Data'!$P:$P,""&amp;'Raw Data'!$B$1,'Raw Data'!$D:$D,"&lt;&gt;*ithdr*",'Raw Data'!$D:$D,"&lt;&gt;*ancel*")</f>
        <v>0</v>
      </c>
      <c r="X198" s="73"/>
      <c r="Y198" s="73"/>
      <c r="Z198" s="77"/>
      <c r="AA198" s="113">
        <f>SUMIFS('Raw Data'!$S:$S, 'Raw Data'!$AN:$AN,"&lt;=" &amp;DATE(LEFT($AV$3, 4), MONTH("1 " &amp; AA$6 &amp; " " &amp; LEFT($AV$3, 4)) + 1, 0 ), 'Raw Data'!$AN:$AN,"&gt;" &amp;DATE(LEFT($AV$3, 4), MONTH("1 " &amp; AA$6 &amp; " " &amp; LEFT($AV$3, 4)), 0 ), 'Raw Data'!$J:$J, $A196, 'Raw Data'!$H:$H, "Ear*", 'Raw Data'!$O:$O,""&amp;'Raw Data'!$B$1,'Raw Data'!$D:$D,"&lt;&gt;*ithdr*",'Raw Data'!$D:$D,"&lt;&gt;*ancel*",'Raw Data'!$P:$P,"--")
+
SUMIFS('Raw Data'!$S:$S, 'Raw Data'!$AN:$AN,"&lt;=" &amp;DATE(LEFT($AV$3, 4), MONTH("1 " &amp; AA$6 &amp; " " &amp; LEFT($AV$3, 4)) + 1, 0 ), 'Raw Data'!$AN:$AN,"&gt;" &amp;DATE(LEFT($AV$3, 4), MONTH("1 " &amp; AA$6 &amp; " " &amp; LEFT($AV$3, 4)), 0 ), 'Raw Data'!$J:$J, $A196, 'Raw Data'!$H:$H, "Ear*", 'Raw Data'!$P:$P,""&amp;'Raw Data'!$B$1,'Raw Data'!$D:$D,"&lt;&gt;*ithdr*",'Raw Data'!$D:$D,"&lt;&gt;*ancel*")</f>
        <v>0</v>
      </c>
      <c r="AB198" s="73"/>
      <c r="AC198" s="73"/>
      <c r="AD198" s="77"/>
      <c r="AE198" s="113">
        <f>SUMIFS('Raw Data'!$S:$S, 'Raw Data'!$AN:$AN,"&lt;=" &amp;DATE(LEFT($AV$3, 4), MONTH("1 " &amp; AE$6 &amp; " " &amp; LEFT($AV$3, 4)) + 1, 0 ), 'Raw Data'!$AN:$AN,"&gt;" &amp;DATE(LEFT($AV$3, 4), MONTH("1 " &amp; AE$6 &amp; " " &amp; LEFT($AV$3, 4)), 0 ), 'Raw Data'!$J:$J, $A196, 'Raw Data'!$H:$H, "Ear*", 'Raw Data'!$O:$O,""&amp;'Raw Data'!$B$1,'Raw Data'!$D:$D,"&lt;&gt;*ithdr*",'Raw Data'!$D:$D,"&lt;&gt;*ancel*",'Raw Data'!$P:$P,"--")
+
SUMIFS('Raw Data'!$S:$S, 'Raw Data'!$AN:$AN,"&lt;=" &amp;DATE(LEFT($AV$3, 4), MONTH("1 " &amp; AE$6 &amp; " " &amp; LEFT($AV$3, 4)) + 1, 0 ), 'Raw Data'!$AN:$AN,"&gt;" &amp;DATE(LEFT($AV$3, 4), MONTH("1 " &amp; AE$6 &amp; " " &amp; LEFT($AV$3, 4)), 0 ), 'Raw Data'!$J:$J, $A196, 'Raw Data'!$H:$H, "Ear*", 'Raw Data'!$P:$P,""&amp;'Raw Data'!$B$1,'Raw Data'!$D:$D,"&lt;&gt;*ithdr*",'Raw Data'!$D:$D,"&lt;&gt;*ancel*")</f>
        <v>0</v>
      </c>
      <c r="AF198" s="73"/>
      <c r="AG198" s="73"/>
      <c r="AH198" s="77"/>
      <c r="AI198" s="113">
        <f>SUMIFS('Raw Data'!$S:$S, 'Raw Data'!$AN:$AN,"&lt;=" &amp;DATE(LEFT($AV$3, 4), MONTH("1 " &amp; AI$6 &amp; " " &amp; LEFT($AV$3, 4)) + 1, 0 ), 'Raw Data'!$AN:$AN,"&gt;" &amp;DATE(LEFT($AV$3, 4), MONTH("1 " &amp; AI$6 &amp; " " &amp; LEFT($AV$3, 4)), 0 ), 'Raw Data'!$J:$J, $A196, 'Raw Data'!$H:$H, "Ear*", 'Raw Data'!$O:$O,""&amp;'Raw Data'!$B$1,'Raw Data'!$D:$D,"&lt;&gt;*ithdr*",'Raw Data'!$D:$D,"&lt;&gt;*ancel*",'Raw Data'!$P:$P,"--")
+
SUMIFS('Raw Data'!$S:$S, 'Raw Data'!$AN:$AN,"&lt;=" &amp;DATE(LEFT($AV$3, 4), MONTH("1 " &amp; AI$6 &amp; " " &amp; LEFT($AV$3, 4)) + 1, 0 ), 'Raw Data'!$AN:$AN,"&gt;" &amp;DATE(LEFT($AV$3, 4), MONTH("1 " &amp; AI$6 &amp; " " &amp; LEFT($AV$3, 4)), 0 ), 'Raw Data'!$J:$J, $A196, 'Raw Data'!$H:$H, "Ear*", 'Raw Data'!$P:$P,""&amp;'Raw Data'!$B$1,'Raw Data'!$D:$D,"&lt;&gt;*ithdr*",'Raw Data'!$D:$D,"&lt;&gt;*ancel*")</f>
        <v>0</v>
      </c>
      <c r="AJ198" s="73"/>
      <c r="AK198" s="73"/>
      <c r="AL198" s="77"/>
      <c r="AM198" s="113">
        <f>SUMIFS('Raw Data'!$S:$S, 'Raw Data'!$AN:$AN,"&lt;=" &amp;DATE(LEFT($AV$3, 4), MONTH("1 " &amp; AM$6 &amp; " " &amp; LEFT($AV$3, 4)) + 1, 0 ), 'Raw Data'!$AN:$AN,"&gt;" &amp;DATE(LEFT($AV$3, 4), MONTH("1 " &amp; AM$6 &amp; " " &amp; LEFT($AV$3, 4)), 0 ), 'Raw Data'!$J:$J, $A196, 'Raw Data'!$H:$H, "Ear*", 'Raw Data'!$O:$O,""&amp;'Raw Data'!$B$1,'Raw Data'!$D:$D,"&lt;&gt;*ithdr*",'Raw Data'!$D:$D,"&lt;&gt;*ancel*",'Raw Data'!$P:$P,"--")
+
SUMIFS('Raw Data'!$S:$S, 'Raw Data'!$AN:$AN,"&lt;=" &amp;DATE(LEFT($AV$3, 4), MONTH("1 " &amp; AM$6 &amp; " " &amp; LEFT($AV$3, 4)) + 1, 0 ), 'Raw Data'!$AN:$AN,"&gt;" &amp;DATE(LEFT($AV$3, 4), MONTH("1 " &amp; AM$6 &amp; " " &amp; LEFT($AV$3, 4)), 0 ), 'Raw Data'!$J:$J, $A196, 'Raw Data'!$H:$H, "Ear*", 'Raw Data'!$P:$P,""&amp;'Raw Data'!$B$1,'Raw Data'!$D:$D,"&lt;&gt;*ithdr*",'Raw Data'!$D:$D,"&lt;&gt;*ancel*")</f>
        <v>0</v>
      </c>
      <c r="AN198" s="73"/>
      <c r="AO198" s="73"/>
      <c r="AP198" s="77"/>
      <c r="AQ198" s="113">
        <f>SUMIFS('Raw Data'!$S:$S, 'Raw Data'!$AN:$AN,"&lt;=" &amp;DATE(LEFT($AV$3, 4), MONTH("1 " &amp; AQ$6 &amp; " " &amp; LEFT($AV$3, 4)) + 1, 0 ), 'Raw Data'!$AN:$AN,"&gt;" &amp;DATE(LEFT($AV$3, 4), MONTH("1 " &amp; AQ$6 &amp; " " &amp; LEFT($AV$3, 4)), 0 ), 'Raw Data'!$J:$J, $A196, 'Raw Data'!$H:$H, "Ear*", 'Raw Data'!$O:$O,""&amp;'Raw Data'!$B$1,'Raw Data'!$D:$D,"&lt;&gt;*ithdr*",'Raw Data'!$D:$D,"&lt;&gt;*ancel*",'Raw Data'!$P:$P,"--")
+
SUMIFS('Raw Data'!$S:$S, 'Raw Data'!$AN:$AN,"&lt;=" &amp;DATE(LEFT($AV$3, 4), MONTH("1 " &amp; AQ$6 &amp; " " &amp; LEFT($AV$3, 4)) + 1, 0 ), 'Raw Data'!$AN:$AN,"&gt;" &amp;DATE(LEFT($AV$3, 4), MONTH("1 " &amp; AQ$6 &amp; " " &amp; LEFT($AV$3, 4)), 0 ), 'Raw Data'!$J:$J, $A196, 'Raw Data'!$H:$H, "Ear*", 'Raw Data'!$P:$P,""&amp;'Raw Data'!$B$1,'Raw Data'!$D:$D,"&lt;&gt;*ithdr*",'Raw Data'!$D:$D,"&lt;&gt;*ancel*")</f>
        <v>0</v>
      </c>
      <c r="AR198" s="73"/>
      <c r="AS198" s="73"/>
      <c r="AT198" s="77"/>
      <c r="AU198" s="113">
        <f>SUMIFS('Raw Data'!$S:$S, 'Raw Data'!$AN:$AN,"&lt;=" &amp;DATE(MID($AV$3, 15, 4), MONTH("1 " &amp; AU$6 &amp; " " &amp; MID($AV$3, 15, 4)) + 1, 0 ), 'Raw Data'!$AN:$AN,"&gt;" &amp;DATE(MID($AV$3, 15, 4), MONTH("1 " &amp; AU$6 &amp; " " &amp; MID($AV$3, 15, 4)), 0 ), 'Raw Data'!$J:$J, $A196, 'Raw Data'!$H:$H, "Ear*", 'Raw Data'!$O:$O,""&amp;'Raw Data'!$B$1,'Raw Data'!$D:$D,"&lt;&gt;*ithdr*",'Raw Data'!$D:$D,"&lt;&gt;*ancel*",'Raw Data'!$P:$P,"--")
+
SUMIFS('Raw Data'!$S:$S, 'Raw Data'!$AN:$AN,"&lt;=" &amp;DATE(MID($AV$3, 15, 4), MONTH("1 " &amp; AU$6 &amp; " " &amp; MID($AV$3, 15, 4)) + 1, 0 ), 'Raw Data'!$AN:$AN,"&gt;" &amp;DATE(MID($AV$3, 15, 4), MONTH("1 " &amp; AU$6 &amp; " " &amp; MID($AV$3, 15, 4)), 0 ), 'Raw Data'!$J:$J, $A196, 'Raw Data'!$H:$H, "Ear*", 'Raw Data'!$P:$P,""&amp;'Raw Data'!$B$1,'Raw Data'!$D:$D,"&lt;&gt;*ithdr*",'Raw Data'!$D:$D,"&lt;&gt;*ancel*")</f>
        <v>0</v>
      </c>
      <c r="AV198" s="73"/>
      <c r="AW198" s="73"/>
      <c r="AX198" s="77"/>
      <c r="AY198" s="113">
        <f>SUMIFS('Raw Data'!$S:$S, 'Raw Data'!$AN:$AN,"&lt;=" &amp;DATE(MID($AV$3, 15, 4), MONTH("1 " &amp; AY$6 &amp; " " &amp; MID($AV$3, 15, 4)) + 1, 0 ), 'Raw Data'!$AN:$AN,"&gt;" &amp;DATE(MID($AV$3, 15, 4), MONTH("1 " &amp; AY$6 &amp; " " &amp; MID($AV$3, 15, 4)), 0 ), 'Raw Data'!$J:$J, $A196, 'Raw Data'!$H:$H, "Ear*", 'Raw Data'!$O:$O,""&amp;'Raw Data'!$B$1,'Raw Data'!$D:$D,"&lt;&gt;*ithdr*",'Raw Data'!$D:$D,"&lt;&gt;*ancel*",'Raw Data'!$P:$P,"--")
+
SUMIFS('Raw Data'!$S:$S, 'Raw Data'!$AN:$AN,"&lt;=" &amp;DATE(MID($AV$3, 15, 4), MONTH("1 " &amp; AY$6 &amp; " " &amp; MID($AV$3, 15, 4)) + 1, 0 ), 'Raw Data'!$AN:$AN,"&gt;" &amp;DATE(MID($AV$3, 15, 4), MONTH("1 " &amp; AY$6 &amp; " " &amp; MID($AV$3, 15, 4)), 0 ), 'Raw Data'!$J:$J, $A196, 'Raw Data'!$H:$H, "Ear*", 'Raw Data'!$P:$P,""&amp;'Raw Data'!$B$1,'Raw Data'!$D:$D,"&lt;&gt;*ithdr*",'Raw Data'!$D:$D,"&lt;&gt;*ancel*")</f>
        <v>0</v>
      </c>
      <c r="AZ198" s="73"/>
      <c r="BA198" s="73"/>
      <c r="BB198" s="77"/>
      <c r="BC198" s="113">
        <f>SUMIFS('Raw Data'!$S:$S, 'Raw Data'!$AN:$AN,"&lt;=" &amp;DATE(MID($AV$3, 15, 4), MONTH("1 " &amp; BC$6 &amp; " " &amp; MID($AV$3, 15, 4)) + 1, 0 ), 'Raw Data'!$AN:$AN,"&gt;" &amp;DATE(MID($AV$3, 15, 4), MONTH("1 " &amp; BC$6 &amp; " " &amp; MID($AV$3, 15, 4)), 0 ), 'Raw Data'!$J:$J, $A196, 'Raw Data'!$H:$H, "Ear*", 'Raw Data'!$O:$O,""&amp;'Raw Data'!$B$1,'Raw Data'!$D:$D,"&lt;&gt;*ithdr*",'Raw Data'!$D:$D,"&lt;&gt;*ancel*",'Raw Data'!$P:$P,"--")
+
SUMIFS('Raw Data'!$S:$S, 'Raw Data'!$AN:$AN,"&lt;=" &amp;DATE(MID($AV$3, 15, 4), MONTH("1 " &amp; BC$6 &amp; " " &amp; MID($AV$3, 15, 4)) + 1, 0 ), 'Raw Data'!$AN:$AN,"&gt;" &amp;DATE(MID($AV$3, 15, 4), MONTH("1 " &amp; BC$6 &amp; " " &amp; MID($AV$3, 15, 4)), 0 ), 'Raw Data'!$J:$J, $A196, 'Raw Data'!$H:$H, "Ear*", 'Raw Data'!$P:$P,""&amp;'Raw Data'!$B$1,'Raw Data'!$D:$D,"&lt;&gt;*ithdr*",'Raw Data'!$D:$D,"&lt;&gt;*ancel*")</f>
        <v>0</v>
      </c>
      <c r="BD198" s="73"/>
      <c r="BE198" s="73"/>
      <c r="BF198" s="77"/>
    </row>
    <row r="199" ht="12.75" customHeight="1">
      <c r="A199" s="114" t="s">
        <v>155</v>
      </c>
      <c r="B199" s="73"/>
      <c r="C199" s="73"/>
      <c r="D199" s="73"/>
      <c r="E199" s="73"/>
      <c r="F199" s="73"/>
      <c r="G199" s="73"/>
      <c r="H199" s="73"/>
      <c r="I199" s="73"/>
      <c r="J199" s="77"/>
      <c r="K199" s="113">
        <f>SUMIFS('Raw Data'!$S:$S, 'Raw Data'!$AN:$AN,"&lt;=" &amp;DATE(LEFT($AV$3, 4), MONTH("1 " &amp; K$6 &amp; " " &amp; LEFT($AV$3, 4)) + 1, 0 ), 'Raw Data'!$AN:$AN,"&gt;" &amp;DATE(LEFT($AV$3, 4), MONTH("1 " &amp; K$6 &amp; " " &amp; LEFT($AV$3, 4)), 0 ), 'Raw Data'!$J:$J, $A196, 'Raw Data'!$H:$H, "Non*", 'Raw Data'!$O:$O,""&amp;'Raw Data'!$B$1,'Raw Data'!$D:$D,"&lt;&gt;*ithdr*",'Raw Data'!$D:$D,"&lt;&gt;*ancel*",'Raw Data'!$P:$P,"--")
+
SUMIFS('Raw Data'!$S:$S, 'Raw Data'!$AN:$AN,"&lt;=" &amp;DATE(LEFT($AV$3, 4), MONTH("1 " &amp; K$6 &amp; " " &amp; LEFT($AV$3, 4)) + 1, 0 ), 'Raw Data'!$AN:$AN,"&gt;" &amp;DATE(LEFT($AV$3, 4), MONTH("1 " &amp; K$6 &amp; " " &amp; LEFT($AV$3, 4)), 0 ), 'Raw Data'!$J:$J, $A196, 'Raw Data'!$H:$H, "Non*", 'Raw Data'!$P:$P,""&amp;'Raw Data'!$B$1,'Raw Data'!$D:$D,"&lt;&gt;*ithdr*",'Raw Data'!$D:$D,"&lt;&gt;*ancel*")</f>
        <v>0</v>
      </c>
      <c r="L199" s="73"/>
      <c r="M199" s="73"/>
      <c r="N199" s="77"/>
      <c r="O199" s="113">
        <f>SUMIFS('Raw Data'!$S:$S, 'Raw Data'!$AN:$AN,"&lt;=" &amp;DATE(LEFT($AV$3, 4), MONTH("1 " &amp; O$6 &amp; " " &amp; LEFT($AV$3, 4)) + 1, 0 ), 'Raw Data'!$AN:$AN,"&gt;" &amp;DATE(LEFT($AV$3, 4), MONTH("1 " &amp; O$6 &amp; " " &amp; LEFT($AV$3, 4)), 0 ), 'Raw Data'!$J:$J, $A196, 'Raw Data'!$H:$H, "Non*", 'Raw Data'!$O:$O,""&amp;'Raw Data'!$B$1,'Raw Data'!$D:$D,"&lt;&gt;*ithdr*",'Raw Data'!$D:$D,"&lt;&gt;*ancel*",'Raw Data'!$P:$P,"--")
+
SUMIFS('Raw Data'!$S:$S, 'Raw Data'!$AN:$AN,"&lt;=" &amp;DATE(LEFT($AV$3, 4), MONTH("1 " &amp; O$6 &amp; " " &amp; LEFT($AV$3, 4)) + 1, 0 ), 'Raw Data'!$AN:$AN,"&gt;" &amp;DATE(LEFT($AV$3, 4), MONTH("1 " &amp; O$6 &amp; " " &amp; LEFT($AV$3, 4)), 0 ), 'Raw Data'!$J:$J, $A196, 'Raw Data'!$H:$H, "Non*", 'Raw Data'!$P:$P,""&amp;'Raw Data'!$B$1,'Raw Data'!$D:$D,"&lt;&gt;*ithdr*",'Raw Data'!$D:$D,"&lt;&gt;*ancel*")</f>
        <v>0</v>
      </c>
      <c r="P199" s="73"/>
      <c r="Q199" s="73"/>
      <c r="R199" s="77"/>
      <c r="S199" s="113">
        <f>SUMIFS('Raw Data'!$S:$S, 'Raw Data'!$AN:$AN,"&lt;=" &amp;DATE(LEFT($AV$3, 4), MONTH("1 " &amp; S$6 &amp; " " &amp; LEFT($AV$3, 4)) + 1, 0 ), 'Raw Data'!$AN:$AN,"&gt;" &amp;DATE(LEFT($AV$3, 4), MONTH("1 " &amp; S$6 &amp; " " &amp; LEFT($AV$3, 4)), 0 ), 'Raw Data'!$J:$J, $A196, 'Raw Data'!$H:$H, "Non*", 'Raw Data'!$O:$O,""&amp;'Raw Data'!$B$1,'Raw Data'!$D:$D,"&lt;&gt;*ithdr*",'Raw Data'!$D:$D,"&lt;&gt;*ancel*",'Raw Data'!$P:$P,"--")
+
SUMIFS('Raw Data'!$S:$S, 'Raw Data'!$AN:$AN,"&lt;=" &amp;DATE(LEFT($AV$3, 4), MONTH("1 " &amp; S$6 &amp; " " &amp; LEFT($AV$3, 4)) + 1, 0 ), 'Raw Data'!$AN:$AN,"&gt;" &amp;DATE(LEFT($AV$3, 4), MONTH("1 " &amp; S$6 &amp; " " &amp; LEFT($AV$3, 4)), 0 ), 'Raw Data'!$J:$J, $A196, 'Raw Data'!$H:$H, "Non*", 'Raw Data'!$P:$P,""&amp;'Raw Data'!$B$1,'Raw Data'!$D:$D,"&lt;&gt;*ithdr*",'Raw Data'!$D:$D,"&lt;&gt;*ancel*")</f>
        <v>0</v>
      </c>
      <c r="T199" s="73"/>
      <c r="U199" s="73"/>
      <c r="V199" s="77"/>
      <c r="W199" s="113">
        <f>SUMIFS('Raw Data'!$S:$S, 'Raw Data'!$AN:$AN,"&lt;=" &amp;DATE(LEFT($AV$3, 4), MONTH("1 " &amp; W$6 &amp; " " &amp; LEFT($AV$3, 4)) + 1, 0 ), 'Raw Data'!$AN:$AN,"&gt;" &amp;DATE(LEFT($AV$3, 4), MONTH("1 " &amp; W$6 &amp; " " &amp; LEFT($AV$3, 4)), 0 ), 'Raw Data'!$J:$J, $A196, 'Raw Data'!$H:$H, "Non*", 'Raw Data'!$O:$O,""&amp;'Raw Data'!$B$1,'Raw Data'!$D:$D,"&lt;&gt;*ithdr*",'Raw Data'!$D:$D,"&lt;&gt;*ancel*",'Raw Data'!$P:$P,"--")
+
SUMIFS('Raw Data'!$S:$S, 'Raw Data'!$AN:$AN,"&lt;=" &amp;DATE(LEFT($AV$3, 4), MONTH("1 " &amp; W$6 &amp; " " &amp; LEFT($AV$3, 4)) + 1, 0 ), 'Raw Data'!$AN:$AN,"&gt;" &amp;DATE(LEFT($AV$3, 4), MONTH("1 " &amp; W$6 &amp; " " &amp; LEFT($AV$3, 4)), 0 ), 'Raw Data'!$J:$J, $A196, 'Raw Data'!$H:$H, "Non*", 'Raw Data'!$P:$P,""&amp;'Raw Data'!$B$1,'Raw Data'!$D:$D,"&lt;&gt;*ithdr*",'Raw Data'!$D:$D,"&lt;&gt;*ancel*")</f>
        <v>0</v>
      </c>
      <c r="X199" s="73"/>
      <c r="Y199" s="73"/>
      <c r="Z199" s="77"/>
      <c r="AA199" s="113">
        <f>SUMIFS('Raw Data'!$S:$S, 'Raw Data'!$AN:$AN,"&lt;=" &amp;DATE(LEFT($AV$3, 4), MONTH("1 " &amp; AA$6 &amp; " " &amp; LEFT($AV$3, 4)) + 1, 0 ), 'Raw Data'!$AN:$AN,"&gt;" &amp;DATE(LEFT($AV$3, 4), MONTH("1 " &amp; AA$6 &amp; " " &amp; LEFT($AV$3, 4)), 0 ), 'Raw Data'!$J:$J, $A196, 'Raw Data'!$H:$H, "Non*", 'Raw Data'!$O:$O,""&amp;'Raw Data'!$B$1,'Raw Data'!$D:$D,"&lt;&gt;*ithdr*",'Raw Data'!$D:$D,"&lt;&gt;*ancel*",'Raw Data'!$P:$P,"--")
+
SUMIFS('Raw Data'!$S:$S, 'Raw Data'!$AN:$AN,"&lt;=" &amp;DATE(LEFT($AV$3, 4), MONTH("1 " &amp; AA$6 &amp; " " &amp; LEFT($AV$3, 4)) + 1, 0 ), 'Raw Data'!$AN:$AN,"&gt;" &amp;DATE(LEFT($AV$3, 4), MONTH("1 " &amp; AA$6 &amp; " " &amp; LEFT($AV$3, 4)), 0 ), 'Raw Data'!$J:$J, $A196, 'Raw Data'!$H:$H, "Non*", 'Raw Data'!$P:$P,""&amp;'Raw Data'!$B$1,'Raw Data'!$D:$D,"&lt;&gt;*ithdr*",'Raw Data'!$D:$D,"&lt;&gt;*ancel*")</f>
        <v>0</v>
      </c>
      <c r="AB199" s="73"/>
      <c r="AC199" s="73"/>
      <c r="AD199" s="77"/>
      <c r="AE199" s="113">
        <f>SUMIFS('Raw Data'!$S:$S, 'Raw Data'!$AN:$AN,"&lt;=" &amp;DATE(LEFT($AV$3, 4), MONTH("1 " &amp; AE$6 &amp; " " &amp; LEFT($AV$3, 4)) + 1, 0 ), 'Raw Data'!$AN:$AN,"&gt;" &amp;DATE(LEFT($AV$3, 4), MONTH("1 " &amp; AE$6 &amp; " " &amp; LEFT($AV$3, 4)), 0 ), 'Raw Data'!$J:$J, $A196, 'Raw Data'!$H:$H, "Non*", 'Raw Data'!$O:$O,""&amp;'Raw Data'!$B$1,'Raw Data'!$D:$D,"&lt;&gt;*ithdr*",'Raw Data'!$D:$D,"&lt;&gt;*ancel*",'Raw Data'!$P:$P,"--")
+
SUMIFS('Raw Data'!$S:$S, 'Raw Data'!$AN:$AN,"&lt;=" &amp;DATE(LEFT($AV$3, 4), MONTH("1 " &amp; AE$6 &amp; " " &amp; LEFT($AV$3, 4)) + 1, 0 ), 'Raw Data'!$AN:$AN,"&gt;" &amp;DATE(LEFT($AV$3, 4), MONTH("1 " &amp; AE$6 &amp; " " &amp; LEFT($AV$3, 4)), 0 ), 'Raw Data'!$J:$J, $A196, 'Raw Data'!$H:$H, "Non*", 'Raw Data'!$P:$P,""&amp;'Raw Data'!$B$1,'Raw Data'!$D:$D,"&lt;&gt;*ithdr*",'Raw Data'!$D:$D,"&lt;&gt;*ancel*")</f>
        <v>0</v>
      </c>
      <c r="AF199" s="73"/>
      <c r="AG199" s="73"/>
      <c r="AH199" s="77"/>
      <c r="AI199" s="113">
        <f>SUMIFS('Raw Data'!$S:$S, 'Raw Data'!$AN:$AN,"&lt;=" &amp;DATE(LEFT($AV$3, 4), MONTH("1 " &amp; AI$6 &amp; " " &amp; LEFT($AV$3, 4)) + 1, 0 ), 'Raw Data'!$AN:$AN,"&gt;" &amp;DATE(LEFT($AV$3, 4), MONTH("1 " &amp; AI$6 &amp; " " &amp; LEFT($AV$3, 4)), 0 ), 'Raw Data'!$J:$J, $A196, 'Raw Data'!$H:$H, "Non*", 'Raw Data'!$O:$O,""&amp;'Raw Data'!$B$1,'Raw Data'!$D:$D,"&lt;&gt;*ithdr*",'Raw Data'!$D:$D,"&lt;&gt;*ancel*",'Raw Data'!$P:$P,"--")
+
SUMIFS('Raw Data'!$S:$S, 'Raw Data'!$AN:$AN,"&lt;=" &amp;DATE(LEFT($AV$3, 4), MONTH("1 " &amp; AI$6 &amp; " " &amp; LEFT($AV$3, 4)) + 1, 0 ), 'Raw Data'!$AN:$AN,"&gt;" &amp;DATE(LEFT($AV$3, 4), MONTH("1 " &amp; AI$6 &amp; " " &amp; LEFT($AV$3, 4)), 0 ), 'Raw Data'!$J:$J, $A196, 'Raw Data'!$H:$H, "Non*", 'Raw Data'!$P:$P,""&amp;'Raw Data'!$B$1,'Raw Data'!$D:$D,"&lt;&gt;*ithdr*",'Raw Data'!$D:$D,"&lt;&gt;*ancel*")</f>
        <v>0</v>
      </c>
      <c r="AJ199" s="73"/>
      <c r="AK199" s="73"/>
      <c r="AL199" s="77"/>
      <c r="AM199" s="113">
        <f>SUMIFS('Raw Data'!$S:$S, 'Raw Data'!$AN:$AN,"&lt;=" &amp;DATE(LEFT($AV$3, 4), MONTH("1 " &amp; AM$6 &amp; " " &amp; LEFT($AV$3, 4)) + 1, 0 ), 'Raw Data'!$AN:$AN,"&gt;" &amp;DATE(LEFT($AV$3, 4), MONTH("1 " &amp; AM$6 &amp; " " &amp; LEFT($AV$3, 4)), 0 ), 'Raw Data'!$J:$J, $A196, 'Raw Data'!$H:$H, "Non*", 'Raw Data'!$O:$O,""&amp;'Raw Data'!$B$1,'Raw Data'!$D:$D,"&lt;&gt;*ithdr*",'Raw Data'!$D:$D,"&lt;&gt;*ancel*",'Raw Data'!$P:$P,"--")
+
SUMIFS('Raw Data'!$S:$S, 'Raw Data'!$AN:$AN,"&lt;=" &amp;DATE(LEFT($AV$3, 4), MONTH("1 " &amp; AM$6 &amp; " " &amp; LEFT($AV$3, 4)) + 1, 0 ), 'Raw Data'!$AN:$AN,"&gt;" &amp;DATE(LEFT($AV$3, 4), MONTH("1 " &amp; AM$6 &amp; " " &amp; LEFT($AV$3, 4)), 0 ), 'Raw Data'!$J:$J, $A196, 'Raw Data'!$H:$H, "Non*", 'Raw Data'!$P:$P,""&amp;'Raw Data'!$B$1,'Raw Data'!$D:$D,"&lt;&gt;*ithdr*",'Raw Data'!$D:$D,"&lt;&gt;*ancel*")</f>
        <v>0</v>
      </c>
      <c r="AN199" s="73"/>
      <c r="AO199" s="73"/>
      <c r="AP199" s="77"/>
      <c r="AQ199" s="113">
        <f>SUMIFS('Raw Data'!$S:$S, 'Raw Data'!$AN:$AN,"&lt;=" &amp;DATE(LEFT($AV$3, 4), MONTH("1 " &amp; AQ$6 &amp; " " &amp; LEFT($AV$3, 4)) + 1, 0 ), 'Raw Data'!$AN:$AN,"&gt;" &amp;DATE(LEFT($AV$3, 4), MONTH("1 " &amp; AQ$6 &amp; " " &amp; LEFT($AV$3, 4)), 0 ), 'Raw Data'!$J:$J, $A196, 'Raw Data'!$H:$H, "Non*", 'Raw Data'!$O:$O,""&amp;'Raw Data'!$B$1,'Raw Data'!$D:$D,"&lt;&gt;*ithdr*",'Raw Data'!$D:$D,"&lt;&gt;*ancel*",'Raw Data'!$P:$P,"--")
+
SUMIFS('Raw Data'!$S:$S, 'Raw Data'!$AN:$AN,"&lt;=" &amp;DATE(LEFT($AV$3, 4), MONTH("1 " &amp; AQ$6 &amp; " " &amp; LEFT($AV$3, 4)) + 1, 0 ), 'Raw Data'!$AN:$AN,"&gt;" &amp;DATE(LEFT($AV$3, 4), MONTH("1 " &amp; AQ$6 &amp; " " &amp; LEFT($AV$3, 4)), 0 ), 'Raw Data'!$J:$J, $A196, 'Raw Data'!$H:$H, "Non*", 'Raw Data'!$P:$P,""&amp;'Raw Data'!$B$1,'Raw Data'!$D:$D,"&lt;&gt;*ithdr*",'Raw Data'!$D:$D,"&lt;&gt;*ancel*")</f>
        <v>0</v>
      </c>
      <c r="AR199" s="73"/>
      <c r="AS199" s="73"/>
      <c r="AT199" s="77"/>
      <c r="AU199" s="113">
        <f>SUMIFS('Raw Data'!$S:$S, 'Raw Data'!$AN:$AN,"&lt;=" &amp;DATE(MID($AV$3, 15, 4), MONTH("1 " &amp; AU$6 &amp; " " &amp; MID($AV$3, 15, 4)) + 1, 0 ), 'Raw Data'!$AN:$AN,"&gt;" &amp;DATE(MID($AV$3, 15, 4), MONTH("1 " &amp; AU$6 &amp; " " &amp; MID($AV$3, 15, 4)), 0 ), 'Raw Data'!$J:$J, $A196, 'Raw Data'!$H:$H, "Non*", 'Raw Data'!$O:$O,""&amp;'Raw Data'!$B$1,'Raw Data'!$D:$D,"&lt;&gt;*ithdr*",'Raw Data'!$D:$D,"&lt;&gt;*ancel*",'Raw Data'!$P:$P,"--")
+
SUMIFS('Raw Data'!$S:$S, 'Raw Data'!$AN:$AN,"&lt;=" &amp;DATE(MID($AV$3, 15, 4), MONTH("1 " &amp; AU$6 &amp; " " &amp; MID($AV$3, 15, 4)) + 1, 0 ), 'Raw Data'!$AN:$AN,"&gt;" &amp;DATE(MID($AV$3, 15, 4), MONTH("1 " &amp; AU$6 &amp; " " &amp; MID($AV$3, 15, 4)), 0 ), 'Raw Data'!$J:$J, $A196, 'Raw Data'!$H:$H, "Non*", 'Raw Data'!$P:$P,""&amp;'Raw Data'!$B$1,'Raw Data'!$D:$D,"&lt;&gt;*ithdr*",'Raw Data'!$D:$D,"&lt;&gt;*ancel*")</f>
        <v>0</v>
      </c>
      <c r="AV199" s="73"/>
      <c r="AW199" s="73"/>
      <c r="AX199" s="77"/>
      <c r="AY199" s="113">
        <f>SUMIFS('Raw Data'!$S:$S, 'Raw Data'!$AN:$AN,"&lt;=" &amp;DATE(MID($AV$3, 15, 4), MONTH("1 " &amp; AY$6 &amp; " " &amp; MID($AV$3, 15, 4)) + 1, 0 ), 'Raw Data'!$AN:$AN,"&gt;" &amp;DATE(MID($AV$3, 15, 4), MONTH("1 " &amp; AY$6 &amp; " " &amp; MID($AV$3, 15, 4)), 0 ), 'Raw Data'!$J:$J, $A196, 'Raw Data'!$H:$H, "Non*", 'Raw Data'!$O:$O,""&amp;'Raw Data'!$B$1,'Raw Data'!$D:$D,"&lt;&gt;*ithdr*",'Raw Data'!$D:$D,"&lt;&gt;*ancel*",'Raw Data'!$P:$P,"--")
+
SUMIFS('Raw Data'!$S:$S, 'Raw Data'!$AN:$AN,"&lt;=" &amp;DATE(MID($AV$3, 15, 4), MONTH("1 " &amp; AY$6 &amp; " " &amp; MID($AV$3, 15, 4)) + 1, 0 ), 'Raw Data'!$AN:$AN,"&gt;" &amp;DATE(MID($AV$3, 15, 4), MONTH("1 " &amp; AY$6 &amp; " " &amp; MID($AV$3, 15, 4)), 0 ), 'Raw Data'!$J:$J, $A196, 'Raw Data'!$H:$H, "Non*", 'Raw Data'!$P:$P,""&amp;'Raw Data'!$B$1,'Raw Data'!$D:$D,"&lt;&gt;*ithdr*",'Raw Data'!$D:$D,"&lt;&gt;*ancel*")</f>
        <v>0</v>
      </c>
      <c r="AZ199" s="73"/>
      <c r="BA199" s="73"/>
      <c r="BB199" s="77"/>
      <c r="BC199" s="113">
        <f>SUMIFS('Raw Data'!$S:$S, 'Raw Data'!$AN:$AN,"&lt;=" &amp;DATE(MID($AV$3, 15, 4), MONTH("1 " &amp; BC$6 &amp; " " &amp; MID($AV$3, 15, 4)) + 1, 0 ), 'Raw Data'!$AN:$AN,"&gt;" &amp;DATE(MID($AV$3, 15, 4), MONTH("1 " &amp; BC$6 &amp; " " &amp; MID($AV$3, 15, 4)), 0 ), 'Raw Data'!$J:$J, $A196, 'Raw Data'!$H:$H, "Non*", 'Raw Data'!$O:$O,""&amp;'Raw Data'!$B$1,'Raw Data'!$D:$D,"&lt;&gt;*ithdr*",'Raw Data'!$D:$D,"&lt;&gt;*ancel*",'Raw Data'!$P:$P,"--")
+
SUMIFS('Raw Data'!$S:$S, 'Raw Data'!$AN:$AN,"&lt;=" &amp;DATE(MID($AV$3, 15, 4), MONTH("1 " &amp; BC$6 &amp; " " &amp; MID($AV$3, 15, 4)) + 1, 0 ), 'Raw Data'!$AN:$AN,"&gt;" &amp;DATE(MID($AV$3, 15, 4), MONTH("1 " &amp; BC$6 &amp; " " &amp; MID($AV$3, 15, 4)), 0 ), 'Raw Data'!$J:$J, $A196, 'Raw Data'!$H:$H, "Non*", 'Raw Data'!$P:$P,""&amp;'Raw Data'!$B$1,'Raw Data'!$D:$D,"&lt;&gt;*ithdr*",'Raw Data'!$D:$D,"&lt;&gt;*ancel*")</f>
        <v>0</v>
      </c>
      <c r="BD199" s="73"/>
      <c r="BE199" s="73"/>
      <c r="BF199" s="77"/>
    </row>
    <row r="200" ht="12.75" customHeight="1">
      <c r="A200" s="75" t="s">
        <v>156</v>
      </c>
      <c r="B200" s="73"/>
      <c r="C200" s="73"/>
      <c r="D200" s="73"/>
      <c r="E200" s="73"/>
      <c r="F200" s="73"/>
      <c r="G200" s="73"/>
      <c r="H200" s="73"/>
      <c r="I200" s="73"/>
      <c r="J200" s="77"/>
      <c r="K200" s="113">
        <f>SUMIFS('Raw Data'!$T:$T, 'Raw Data'!$AN:$AN,"&lt;=" &amp;DATE(LEFT($AV$3, 4), MONTH("1 " &amp; K$6 &amp; " " &amp; LEFT($AV$3, 4)) + 1, 0 ), 'Raw Data'!$AN:$AN,"&gt;" &amp;DATE(LEFT($AV$3, 4), MONTH("1 " &amp; K$6 &amp; " " &amp; LEFT($AV$3, 4)), 0 ), 'Raw Data'!$J:$J, $A196, 'Raw Data'!$O:$O,""&amp;'Raw Data'!$B$1,'Raw Data'!$D:$D,"&lt;&gt;*ithdr*",'Raw Data'!$D:$D,"&lt;&gt;*ancel*",'Raw Data'!$P:$P,"--")
+
SUMIFS('Raw Data'!$T:$T, 'Raw Data'!$AN:$AN,"&lt;=" &amp;DATE(LEFT($AV$3, 4), MONTH("1 " &amp; K$6 &amp; " " &amp; LEFT($AV$3, 4)) + 1, 0 ), 'Raw Data'!$AN:$AN,"&gt;" &amp;DATE(LEFT($AV$3, 4), MONTH("1 " &amp; K$6 &amp; " " &amp; LEFT($AV$3, 4)), 0 ), 'Raw Data'!$J:$J, $A196, 'Raw Data'!$P:$P,""&amp;'Raw Data'!$B$1,'Raw Data'!$D:$D,"&lt;&gt;*ithdr*",'Raw Data'!$D:$D,"&lt;&gt;*ancel*")</f>
        <v>0</v>
      </c>
      <c r="L200" s="73"/>
      <c r="M200" s="73"/>
      <c r="N200" s="77"/>
      <c r="O200" s="113">
        <f>SUMIFS('Raw Data'!$T:$T, 'Raw Data'!$AN:$AN,"&lt;=" &amp;DATE(LEFT($AV$3, 4), MONTH("1 " &amp; O$6 &amp; " " &amp; LEFT($AV$3, 4)) + 1, 0 ), 'Raw Data'!$AN:$AN,"&gt;" &amp;DATE(LEFT($AV$3, 4), MONTH("1 " &amp; O$6 &amp; " " &amp; LEFT($AV$3, 4)), 0 ), 'Raw Data'!$J:$J, $A196, 'Raw Data'!$O:$O,""&amp;'Raw Data'!$B$1,'Raw Data'!$D:$D,"&lt;&gt;*ithdr*",'Raw Data'!$D:$D,"&lt;&gt;*ancel*",'Raw Data'!$P:$P,"--")
+
SUMIFS('Raw Data'!$T:$T, 'Raw Data'!$AN:$AN,"&lt;=" &amp;DATE(LEFT($AV$3, 4), MONTH("1 " &amp; O$6 &amp; " " &amp; LEFT($AV$3, 4)) + 1, 0 ), 'Raw Data'!$AN:$AN,"&gt;" &amp;DATE(LEFT($AV$3, 4), MONTH("1 " &amp; O$6 &amp; " " &amp; LEFT($AV$3, 4)), 0 ), 'Raw Data'!$J:$J, $A196, 'Raw Data'!$P:$P,""&amp;'Raw Data'!$B$1,'Raw Data'!$D:$D,"&lt;&gt;*ithdr*",'Raw Data'!$D:$D,"&lt;&gt;*ancel*")</f>
        <v>0</v>
      </c>
      <c r="P200" s="73"/>
      <c r="Q200" s="73"/>
      <c r="R200" s="77"/>
      <c r="S200" s="113">
        <f>SUMIFS('Raw Data'!$T:$T, 'Raw Data'!$AN:$AN,"&lt;=" &amp;DATE(LEFT($AV$3, 4), MONTH("1 " &amp; S$6 &amp; " " &amp; LEFT($AV$3, 4)) + 1, 0 ), 'Raw Data'!$AN:$AN,"&gt;" &amp;DATE(LEFT($AV$3, 4), MONTH("1 " &amp; S$6 &amp; " " &amp; LEFT($AV$3, 4)), 0 ), 'Raw Data'!$J:$J, $A196, 'Raw Data'!$O:$O,""&amp;'Raw Data'!$B$1,'Raw Data'!$D:$D,"&lt;&gt;*ithdr*",'Raw Data'!$D:$D,"&lt;&gt;*ancel*",'Raw Data'!$P:$P,"--")
+
SUMIFS('Raw Data'!$T:$T, 'Raw Data'!$AN:$AN,"&lt;=" &amp;DATE(LEFT($AV$3, 4), MONTH("1 " &amp; S$6 &amp; " " &amp; LEFT($AV$3, 4)) + 1, 0 ), 'Raw Data'!$AN:$AN,"&gt;" &amp;DATE(LEFT($AV$3, 4), MONTH("1 " &amp; S$6 &amp; " " &amp; LEFT($AV$3, 4)), 0 ), 'Raw Data'!$J:$J, $A196, 'Raw Data'!$P:$P,""&amp;'Raw Data'!$B$1,'Raw Data'!$D:$D,"&lt;&gt;*ithdr*",'Raw Data'!$D:$D,"&lt;&gt;*ancel*")</f>
        <v>0</v>
      </c>
      <c r="T200" s="73"/>
      <c r="U200" s="73"/>
      <c r="V200" s="77"/>
      <c r="W200" s="113">
        <f>SUMIFS('Raw Data'!$T:$T, 'Raw Data'!$AN:$AN,"&lt;=" &amp;DATE(LEFT($AV$3, 4), MONTH("1 " &amp; W$6 &amp; " " &amp; LEFT($AV$3, 4)) + 1, 0 ), 'Raw Data'!$AN:$AN,"&gt;" &amp;DATE(LEFT($AV$3, 4), MONTH("1 " &amp; W$6 &amp; " " &amp; LEFT($AV$3, 4)), 0 ), 'Raw Data'!$J:$J, $A196, 'Raw Data'!$O:$O,""&amp;'Raw Data'!$B$1,'Raw Data'!$D:$D,"&lt;&gt;*ithdr*",'Raw Data'!$D:$D,"&lt;&gt;*ancel*",'Raw Data'!$P:$P,"--")
+
SUMIFS('Raw Data'!$T:$T, 'Raw Data'!$AN:$AN,"&lt;=" &amp;DATE(LEFT($AV$3, 4), MONTH("1 " &amp; W$6 &amp; " " &amp; LEFT($AV$3, 4)) + 1, 0 ), 'Raw Data'!$AN:$AN,"&gt;" &amp;DATE(LEFT($AV$3, 4), MONTH("1 " &amp; W$6 &amp; " " &amp; LEFT($AV$3, 4)), 0 ), 'Raw Data'!$J:$J, $A196, 'Raw Data'!$P:$P,""&amp;'Raw Data'!$B$1,'Raw Data'!$D:$D,"&lt;&gt;*ithdr*",'Raw Data'!$D:$D,"&lt;&gt;*ancel*")</f>
        <v>0</v>
      </c>
      <c r="X200" s="73"/>
      <c r="Y200" s="73"/>
      <c r="Z200" s="77"/>
      <c r="AA200" s="113">
        <f>SUMIFS('Raw Data'!$T:$T, 'Raw Data'!$AN:$AN,"&lt;=" &amp;DATE(LEFT($AV$3, 4), MONTH("1 " &amp; AA$6 &amp; " " &amp; LEFT($AV$3, 4)) + 1, 0 ), 'Raw Data'!$AN:$AN,"&gt;" &amp;DATE(LEFT($AV$3, 4), MONTH("1 " &amp; AA$6 &amp; " " &amp; LEFT($AV$3, 4)), 0 ), 'Raw Data'!$J:$J, $A196, 'Raw Data'!$O:$O,""&amp;'Raw Data'!$B$1,'Raw Data'!$D:$D,"&lt;&gt;*ithdr*",'Raw Data'!$D:$D,"&lt;&gt;*ancel*",'Raw Data'!$P:$P,"--")
+
SUMIFS('Raw Data'!$T:$T, 'Raw Data'!$AN:$AN,"&lt;=" &amp;DATE(LEFT($AV$3, 4), MONTH("1 " &amp; AA$6 &amp; " " &amp; LEFT($AV$3, 4)) + 1, 0 ), 'Raw Data'!$AN:$AN,"&gt;" &amp;DATE(LEFT($AV$3, 4), MONTH("1 " &amp; AA$6 &amp; " " &amp; LEFT($AV$3, 4)), 0 ), 'Raw Data'!$J:$J, $A196, 'Raw Data'!$P:$P,""&amp;'Raw Data'!$B$1,'Raw Data'!$D:$D,"&lt;&gt;*ithdr*",'Raw Data'!$D:$D,"&lt;&gt;*ancel*")</f>
        <v>0</v>
      </c>
      <c r="AB200" s="73"/>
      <c r="AC200" s="73"/>
      <c r="AD200" s="77"/>
      <c r="AE200" s="113">
        <f>SUMIFS('Raw Data'!$T:$T, 'Raw Data'!$AN:$AN,"&lt;=" &amp;DATE(LEFT($AV$3, 4), MONTH("1 " &amp; AE$6 &amp; " " &amp; LEFT($AV$3, 4)) + 1, 0 ), 'Raw Data'!$AN:$AN,"&gt;" &amp;DATE(LEFT($AV$3, 4), MONTH("1 " &amp; AE$6 &amp; " " &amp; LEFT($AV$3, 4)), 0 ), 'Raw Data'!$J:$J, $A196, 'Raw Data'!$O:$O,""&amp;'Raw Data'!$B$1,'Raw Data'!$D:$D,"&lt;&gt;*ithdr*",'Raw Data'!$D:$D,"&lt;&gt;*ancel*",'Raw Data'!$P:$P,"--")
+
SUMIFS('Raw Data'!$T:$T, 'Raw Data'!$AN:$AN,"&lt;=" &amp;DATE(LEFT($AV$3, 4), MONTH("1 " &amp; AE$6 &amp; " " &amp; LEFT($AV$3, 4)) + 1, 0 ), 'Raw Data'!$AN:$AN,"&gt;" &amp;DATE(LEFT($AV$3, 4), MONTH("1 " &amp; AE$6 &amp; " " &amp; LEFT($AV$3, 4)), 0 ), 'Raw Data'!$J:$J, $A196, 'Raw Data'!$P:$P,""&amp;'Raw Data'!$B$1,'Raw Data'!$D:$D,"&lt;&gt;*ithdr*",'Raw Data'!$D:$D,"&lt;&gt;*ancel*")</f>
        <v>0</v>
      </c>
      <c r="AF200" s="73"/>
      <c r="AG200" s="73"/>
      <c r="AH200" s="77"/>
      <c r="AI200" s="113">
        <f>SUMIFS('Raw Data'!$T:$T, 'Raw Data'!$AN:$AN,"&lt;=" &amp;DATE(LEFT($AV$3, 4), MONTH("1 " &amp; AI$6 &amp; " " &amp; LEFT($AV$3, 4)) + 1, 0 ), 'Raw Data'!$AN:$AN,"&gt;" &amp;DATE(LEFT($AV$3, 4), MONTH("1 " &amp; AI$6 &amp; " " &amp; LEFT($AV$3, 4)), 0 ), 'Raw Data'!$J:$J, $A196, 'Raw Data'!$O:$O,""&amp;'Raw Data'!$B$1,'Raw Data'!$D:$D,"&lt;&gt;*ithdr*",'Raw Data'!$D:$D,"&lt;&gt;*ancel*",'Raw Data'!$P:$P,"--")
+
SUMIFS('Raw Data'!$T:$T, 'Raw Data'!$AN:$AN,"&lt;=" &amp;DATE(LEFT($AV$3, 4), MONTH("1 " &amp; AI$6 &amp; " " &amp; LEFT($AV$3, 4)) + 1, 0 ), 'Raw Data'!$AN:$AN,"&gt;" &amp;DATE(LEFT($AV$3, 4), MONTH("1 " &amp; AI$6 &amp; " " &amp; LEFT($AV$3, 4)), 0 ), 'Raw Data'!$J:$J, $A196, 'Raw Data'!$P:$P,""&amp;'Raw Data'!$B$1,'Raw Data'!$D:$D,"&lt;&gt;*ithdr*",'Raw Data'!$D:$D,"&lt;&gt;*ancel*")</f>
        <v>0</v>
      </c>
      <c r="AJ200" s="73"/>
      <c r="AK200" s="73"/>
      <c r="AL200" s="77"/>
      <c r="AM200" s="113">
        <f>SUMIFS('Raw Data'!$T:$T, 'Raw Data'!$AN:$AN,"&lt;=" &amp;DATE(LEFT($AV$3, 4), MONTH("1 " &amp; AM$6 &amp; " " &amp; LEFT($AV$3, 4)) + 1, 0 ), 'Raw Data'!$AN:$AN,"&gt;" &amp;DATE(LEFT($AV$3, 4), MONTH("1 " &amp; AM$6 &amp; " " &amp; LEFT($AV$3, 4)), 0 ), 'Raw Data'!$J:$J, $A196, 'Raw Data'!$O:$O,""&amp;'Raw Data'!$B$1,'Raw Data'!$D:$D,"&lt;&gt;*ithdr*",'Raw Data'!$D:$D,"&lt;&gt;*ancel*",'Raw Data'!$P:$P,"--")
+
SUMIFS('Raw Data'!$T:$T, 'Raw Data'!$AN:$AN,"&lt;=" &amp;DATE(LEFT($AV$3, 4), MONTH("1 " &amp; AM$6 &amp; " " &amp; LEFT($AV$3, 4)) + 1, 0 ), 'Raw Data'!$AN:$AN,"&gt;" &amp;DATE(LEFT($AV$3, 4), MONTH("1 " &amp; AM$6 &amp; " " &amp; LEFT($AV$3, 4)), 0 ), 'Raw Data'!$J:$J, $A196, 'Raw Data'!$P:$P,""&amp;'Raw Data'!$B$1,'Raw Data'!$D:$D,"&lt;&gt;*ithdr*",'Raw Data'!$D:$D,"&lt;&gt;*ancel*")</f>
        <v>0</v>
      </c>
      <c r="AN200" s="73"/>
      <c r="AO200" s="73"/>
      <c r="AP200" s="77"/>
      <c r="AQ200" s="113">
        <f>SUMIFS('Raw Data'!$T:$T, 'Raw Data'!$AN:$AN,"&lt;=" &amp;DATE(LEFT($AV$3, 4), MONTH("1 " &amp; AQ$6 &amp; " " &amp; LEFT($AV$3, 4)) + 1, 0 ), 'Raw Data'!$AN:$AN,"&gt;" &amp;DATE(LEFT($AV$3, 4), MONTH("1 " &amp; AQ$6 &amp; " " &amp; LEFT($AV$3, 4)), 0 ), 'Raw Data'!$J:$J, $A196, 'Raw Data'!$O:$O,""&amp;'Raw Data'!$B$1,'Raw Data'!$D:$D,"&lt;&gt;*ithdr*",'Raw Data'!$D:$D,"&lt;&gt;*ancel*",'Raw Data'!$P:$P,"--")
+
SUMIFS('Raw Data'!$T:$T, 'Raw Data'!$AN:$AN,"&lt;=" &amp;DATE(LEFT($AV$3, 4), MONTH("1 " &amp; AQ$6 &amp; " " &amp; LEFT($AV$3, 4)) + 1, 0 ), 'Raw Data'!$AN:$AN,"&gt;" &amp;DATE(LEFT($AV$3, 4), MONTH("1 " &amp; AQ$6 &amp; " " &amp; LEFT($AV$3, 4)), 0 ), 'Raw Data'!$J:$J, $A196, 'Raw Data'!$P:$P,""&amp;'Raw Data'!$B$1,'Raw Data'!$D:$D,"&lt;&gt;*ithdr*",'Raw Data'!$D:$D,"&lt;&gt;*ancel*")</f>
        <v>0</v>
      </c>
      <c r="AR200" s="73"/>
      <c r="AS200" s="73"/>
      <c r="AT200" s="77"/>
      <c r="AU200" s="113">
        <f>SUMIFS('Raw Data'!$T:$T, 'Raw Data'!$AN:$AN,"&lt;=" &amp;DATE(MID($AV$3, 15, 4), MONTH("1 " &amp; AU$6 &amp; " " &amp; MID($AV$3, 15, 4)) + 1, 0 ), 'Raw Data'!$AN:$AN,"&gt;" &amp;DATE(MID($AV$3, 15, 4), MONTH("1 " &amp; AU$6 &amp; " " &amp; MID($AV$3, 15, 4)), 0 ), 'Raw Data'!$J:$J, $A196, 'Raw Data'!$O:$O,""&amp;'Raw Data'!$B$1,'Raw Data'!$D:$D,"&lt;&gt;*ithdr*",'Raw Data'!$D:$D,"&lt;&gt;*ancel*",'Raw Data'!$P:$P,"--")
+
SUMIFS('Raw Data'!$T:$T, 'Raw Data'!$AN:$AN,"&lt;=" &amp;DATE(MID($AV$3, 15, 4), MONTH("1 " &amp; AU$6 &amp; " " &amp; MID($AV$3, 15, 4)) + 1, 0 ), 'Raw Data'!$AN:$AN,"&gt;" &amp;DATE(MID($AV$3, 15, 4), MONTH("1 " &amp; AU$6 &amp; " " &amp; MID($AV$3, 15, 4)), 0 ), 'Raw Data'!$J:$J, $A196, 'Raw Data'!$P:$P,""&amp;'Raw Data'!$B$1,'Raw Data'!$D:$D,"&lt;&gt;*ithdr*",'Raw Data'!$D:$D,"&lt;&gt;*ancel*")</f>
        <v>0</v>
      </c>
      <c r="AV200" s="73"/>
      <c r="AW200" s="73"/>
      <c r="AX200" s="77"/>
      <c r="AY200" s="113">
        <f>SUMIFS('Raw Data'!$T:$T, 'Raw Data'!$AN:$AN,"&lt;=" &amp;DATE(MID($AV$3, 15, 4), MONTH("1 " &amp; AY$6 &amp; " " &amp; MID($AV$3, 15, 4)) + 1, 0 ), 'Raw Data'!$AN:$AN,"&gt;" &amp;DATE(MID($AV$3, 15, 4), MONTH("1 " &amp; AY$6 &amp; " " &amp; MID($AV$3, 15, 4)), 0 ), 'Raw Data'!$J:$J, $A196, 'Raw Data'!$O:$O,""&amp;'Raw Data'!$B$1,'Raw Data'!$D:$D,"&lt;&gt;*ithdr*",'Raw Data'!$D:$D,"&lt;&gt;*ancel*",'Raw Data'!$P:$P,"--")
+
SUMIFS('Raw Data'!$T:$T, 'Raw Data'!$AN:$AN,"&lt;=" &amp;DATE(MID($AV$3, 15, 4), MONTH("1 " &amp; AY$6 &amp; " " &amp; MID($AV$3, 15, 4)) + 1, 0 ), 'Raw Data'!$AN:$AN,"&gt;" &amp;DATE(MID($AV$3, 15, 4), MONTH("1 " &amp; AY$6 &amp; " " &amp; MID($AV$3, 15, 4)), 0 ), 'Raw Data'!$J:$J, $A196, 'Raw Data'!$P:$P,""&amp;'Raw Data'!$B$1,'Raw Data'!$D:$D,"&lt;&gt;*ithdr*",'Raw Data'!$D:$D,"&lt;&gt;*ancel*")</f>
        <v>0</v>
      </c>
      <c r="AZ200" s="73"/>
      <c r="BA200" s="73"/>
      <c r="BB200" s="77"/>
      <c r="BC200" s="113">
        <f>SUMIFS('Raw Data'!$T:$T, 'Raw Data'!$AN:$AN,"&lt;=" &amp;DATE(MID($AV$3, 15, 4), MONTH("1 " &amp; BC$6 &amp; " " &amp; MID($AV$3, 15, 4)) + 1, 0 ), 'Raw Data'!$AN:$AN,"&gt;" &amp;DATE(MID($AV$3, 15, 4), MONTH("1 " &amp; BC$6 &amp; " " &amp; MID($AV$3, 15, 4)), 0 ), 'Raw Data'!$J:$J, $A196, 'Raw Data'!$O:$O,""&amp;'Raw Data'!$B$1,'Raw Data'!$D:$D,"&lt;&gt;*ithdr*",'Raw Data'!$D:$D,"&lt;&gt;*ancel*",'Raw Data'!$P:$P,"--")
+
SUMIFS('Raw Data'!$T:$T, 'Raw Data'!$AN:$AN,"&lt;=" &amp;DATE(MID($AV$3, 15, 4), MONTH("1 " &amp; BC$6 &amp; " " &amp; MID($AV$3, 15, 4)) + 1, 0 ), 'Raw Data'!$AN:$AN,"&gt;" &amp;DATE(MID($AV$3, 15, 4), MONTH("1 " &amp; BC$6 &amp; " " &amp; MID($AV$3, 15, 4)), 0 ), 'Raw Data'!$J:$J, $A196, 'Raw Data'!$P:$P,""&amp;'Raw Data'!$B$1,'Raw Data'!$D:$D,"&lt;&gt;*ithdr*",'Raw Data'!$D:$D,"&lt;&gt;*ancel*")</f>
        <v>0</v>
      </c>
      <c r="BD200" s="73"/>
      <c r="BE200" s="73"/>
      <c r="BF200" s="77"/>
    </row>
    <row r="201" ht="12.75" customHeight="1">
      <c r="A201" s="114" t="s">
        <v>202</v>
      </c>
      <c r="B201" s="73"/>
      <c r="C201" s="73"/>
      <c r="D201" s="73"/>
      <c r="E201" s="73"/>
      <c r="F201" s="73"/>
      <c r="G201" s="73"/>
      <c r="H201" s="73"/>
      <c r="I201" s="73"/>
      <c r="J201" s="77"/>
      <c r="K201" s="113">
        <f>SUMIFS('Raw Data'!$T:$T, 'Raw Data'!$AN:$AN,"&lt;=" &amp;DATE(LEFT($AV$3, 4), MONTH("1 " &amp; K$6 &amp; " " &amp; LEFT($AV$3, 4)) + 1, 0 ), 'Raw Data'!$AN:$AN,"&gt;" &amp;DATE(LEFT($AV$3, 4), MONTH("1 " &amp; K$6 &amp; " " &amp; LEFT($AV$3, 4)), 0 ), 'Raw Data'!$J:$J, $A196, 'Raw Data'!$H:$H, "Ear*", 'Raw Data'!$O:$O,""&amp;'Raw Data'!$B$1,'Raw Data'!$D:$D,"&lt;&gt;*ithdr*",'Raw Data'!$D:$D,"&lt;&gt;*ancel*",'Raw Data'!$P:$P,"--")
+
SUMIFS('Raw Data'!$T:$T, 'Raw Data'!$AN:$AN,"&lt;=" &amp;DATE(LEFT($AV$3, 4), MONTH("1 " &amp; K$6 &amp; " " &amp; LEFT($AV$3, 4)) + 1, 0 ), 'Raw Data'!$AN:$AN,"&gt;" &amp;DATE(LEFT($AV$3, 4), MONTH("1 " &amp; K$6 &amp; " " &amp; LEFT($AV$3, 4)), 0 ), 'Raw Data'!$J:$J, $A196, 'Raw Data'!$H:$H, "Ear*", 'Raw Data'!$P:$P,""&amp;'Raw Data'!$B$1,'Raw Data'!$D:$D,"&lt;&gt;*ithdr*",'Raw Data'!$D:$D,"&lt;&gt;*ancel*")</f>
        <v>0</v>
      </c>
      <c r="L201" s="73"/>
      <c r="M201" s="73"/>
      <c r="N201" s="77"/>
      <c r="O201" s="113">
        <f>SUMIFS('Raw Data'!$T:$T, 'Raw Data'!$AN:$AN,"&lt;=" &amp;DATE(LEFT($AV$3, 4), MONTH("1 " &amp; O$6 &amp; " " &amp; LEFT($AV$3, 4)) + 1, 0 ), 'Raw Data'!$AN:$AN,"&gt;" &amp;DATE(LEFT($AV$3, 4), MONTH("1 " &amp; O$6 &amp; " " &amp; LEFT($AV$3, 4)), 0 ), 'Raw Data'!$J:$J, $A196, 'Raw Data'!$H:$H, "Ear*", 'Raw Data'!$O:$O,""&amp;'Raw Data'!$B$1,'Raw Data'!$D:$D,"&lt;&gt;*ithdr*",'Raw Data'!$D:$D,"&lt;&gt;*ancel*",'Raw Data'!$P:$P,"--")
+
SUMIFS('Raw Data'!$T:$T, 'Raw Data'!$AN:$AN,"&lt;=" &amp;DATE(LEFT($AV$3, 4), MONTH("1 " &amp; O$6 &amp; " " &amp; LEFT($AV$3, 4)) + 1, 0 ), 'Raw Data'!$AN:$AN,"&gt;" &amp;DATE(LEFT($AV$3, 4), MONTH("1 " &amp; O$6 &amp; " " &amp; LEFT($AV$3, 4)), 0 ), 'Raw Data'!$J:$J, $A196, 'Raw Data'!$H:$H, "Ear*", 'Raw Data'!$P:$P,""&amp;'Raw Data'!$B$1,'Raw Data'!$D:$D,"&lt;&gt;*ithdr*",'Raw Data'!$D:$D,"&lt;&gt;*ancel*")</f>
        <v>0</v>
      </c>
      <c r="P201" s="73"/>
      <c r="Q201" s="73"/>
      <c r="R201" s="77"/>
      <c r="S201" s="113">
        <f>SUMIFS('Raw Data'!$T:$T, 'Raw Data'!$AN:$AN,"&lt;=" &amp;DATE(LEFT($AV$3, 4), MONTH("1 " &amp; S$6 &amp; " " &amp; LEFT($AV$3, 4)) + 1, 0 ), 'Raw Data'!$AN:$AN,"&gt;" &amp;DATE(LEFT($AV$3, 4), MONTH("1 " &amp; S$6 &amp; " " &amp; LEFT($AV$3, 4)), 0 ), 'Raw Data'!$J:$J, $A196, 'Raw Data'!$H:$H, "Ear*", 'Raw Data'!$O:$O,""&amp;'Raw Data'!$B$1,'Raw Data'!$D:$D,"&lt;&gt;*ithdr*",'Raw Data'!$D:$D,"&lt;&gt;*ancel*",'Raw Data'!$P:$P,"--")
+
SUMIFS('Raw Data'!$T:$T, 'Raw Data'!$AN:$AN,"&lt;=" &amp;DATE(LEFT($AV$3, 4), MONTH("1 " &amp; S$6 &amp; " " &amp; LEFT($AV$3, 4)) + 1, 0 ), 'Raw Data'!$AN:$AN,"&gt;" &amp;DATE(LEFT($AV$3, 4), MONTH("1 " &amp; S$6 &amp; " " &amp; LEFT($AV$3, 4)), 0 ), 'Raw Data'!$J:$J, $A196, 'Raw Data'!$H:$H, "Ear*", 'Raw Data'!$P:$P,""&amp;'Raw Data'!$B$1,'Raw Data'!$D:$D,"&lt;&gt;*ithdr*",'Raw Data'!$D:$D,"&lt;&gt;*ancel*")</f>
        <v>0</v>
      </c>
      <c r="T201" s="73"/>
      <c r="U201" s="73"/>
      <c r="V201" s="77"/>
      <c r="W201" s="113">
        <f>SUMIFS('Raw Data'!$T:$T, 'Raw Data'!$AN:$AN,"&lt;=" &amp;DATE(LEFT($AV$3, 4), MONTH("1 " &amp; W$6 &amp; " " &amp; LEFT($AV$3, 4)) + 1, 0 ), 'Raw Data'!$AN:$AN,"&gt;" &amp;DATE(LEFT($AV$3, 4), MONTH("1 " &amp; W$6 &amp; " " &amp; LEFT($AV$3, 4)), 0 ), 'Raw Data'!$J:$J, $A196, 'Raw Data'!$H:$H, "Ear*", 'Raw Data'!$O:$O,""&amp;'Raw Data'!$B$1,'Raw Data'!$D:$D,"&lt;&gt;*ithdr*",'Raw Data'!$D:$D,"&lt;&gt;*ancel*",'Raw Data'!$P:$P,"--")
+
SUMIFS('Raw Data'!$T:$T, 'Raw Data'!$AN:$AN,"&lt;=" &amp;DATE(LEFT($AV$3, 4), MONTH("1 " &amp; W$6 &amp; " " &amp; LEFT($AV$3, 4)) + 1, 0 ), 'Raw Data'!$AN:$AN,"&gt;" &amp;DATE(LEFT($AV$3, 4), MONTH("1 " &amp; W$6 &amp; " " &amp; LEFT($AV$3, 4)), 0 ), 'Raw Data'!$J:$J, $A196, 'Raw Data'!$H:$H, "Ear*", 'Raw Data'!$P:$P,""&amp;'Raw Data'!$B$1,'Raw Data'!$D:$D,"&lt;&gt;*ithdr*",'Raw Data'!$D:$D,"&lt;&gt;*ancel*")</f>
        <v>0</v>
      </c>
      <c r="X201" s="73"/>
      <c r="Y201" s="73"/>
      <c r="Z201" s="77"/>
      <c r="AA201" s="113">
        <f>SUMIFS('Raw Data'!$T:$T, 'Raw Data'!$AN:$AN,"&lt;=" &amp;DATE(LEFT($AV$3, 4), MONTH("1 " &amp; AA$6 &amp; " " &amp; LEFT($AV$3, 4)) + 1, 0 ), 'Raw Data'!$AN:$AN,"&gt;" &amp;DATE(LEFT($AV$3, 4), MONTH("1 " &amp; AA$6 &amp; " " &amp; LEFT($AV$3, 4)), 0 ), 'Raw Data'!$J:$J, $A196, 'Raw Data'!$H:$H, "Ear*", 'Raw Data'!$O:$O,""&amp;'Raw Data'!$B$1,'Raw Data'!$D:$D,"&lt;&gt;*ithdr*",'Raw Data'!$D:$D,"&lt;&gt;*ancel*",'Raw Data'!$P:$P,"--")
+
SUMIFS('Raw Data'!$T:$T, 'Raw Data'!$AN:$AN,"&lt;=" &amp;DATE(LEFT($AV$3, 4), MONTH("1 " &amp; AA$6 &amp; " " &amp; LEFT($AV$3, 4)) + 1, 0 ), 'Raw Data'!$AN:$AN,"&gt;" &amp;DATE(LEFT($AV$3, 4), MONTH("1 " &amp; AA$6 &amp; " " &amp; LEFT($AV$3, 4)), 0 ), 'Raw Data'!$J:$J, $A196, 'Raw Data'!$H:$H, "Ear*", 'Raw Data'!$P:$P,""&amp;'Raw Data'!$B$1,'Raw Data'!$D:$D,"&lt;&gt;*ithdr*",'Raw Data'!$D:$D,"&lt;&gt;*ancel*")</f>
        <v>0</v>
      </c>
      <c r="AB201" s="73"/>
      <c r="AC201" s="73"/>
      <c r="AD201" s="77"/>
      <c r="AE201" s="113">
        <f>SUMIFS('Raw Data'!$T:$T, 'Raw Data'!$AN:$AN,"&lt;=" &amp;DATE(LEFT($AV$3, 4), MONTH("1 " &amp; AE$6 &amp; " " &amp; LEFT($AV$3, 4)) + 1, 0 ), 'Raw Data'!$AN:$AN,"&gt;" &amp;DATE(LEFT($AV$3, 4), MONTH("1 " &amp; AE$6 &amp; " " &amp; LEFT($AV$3, 4)), 0 ), 'Raw Data'!$J:$J, $A196, 'Raw Data'!$H:$H, "Ear*", 'Raw Data'!$O:$O,""&amp;'Raw Data'!$B$1,'Raw Data'!$D:$D,"&lt;&gt;*ithdr*",'Raw Data'!$D:$D,"&lt;&gt;*ancel*",'Raw Data'!$P:$P,"--")
+
SUMIFS('Raw Data'!$T:$T, 'Raw Data'!$AN:$AN,"&lt;=" &amp;DATE(LEFT($AV$3, 4), MONTH("1 " &amp; AE$6 &amp; " " &amp; LEFT($AV$3, 4)) + 1, 0 ), 'Raw Data'!$AN:$AN,"&gt;" &amp;DATE(LEFT($AV$3, 4), MONTH("1 " &amp; AE$6 &amp; " " &amp; LEFT($AV$3, 4)), 0 ), 'Raw Data'!$J:$J, $A196, 'Raw Data'!$H:$H, "Ear*", 'Raw Data'!$P:$P,""&amp;'Raw Data'!$B$1,'Raw Data'!$D:$D,"&lt;&gt;*ithdr*",'Raw Data'!$D:$D,"&lt;&gt;*ancel*")</f>
        <v>0</v>
      </c>
      <c r="AF201" s="73"/>
      <c r="AG201" s="73"/>
      <c r="AH201" s="77"/>
      <c r="AI201" s="113">
        <f>SUMIFS('Raw Data'!$T:$T, 'Raw Data'!$AN:$AN,"&lt;=" &amp;DATE(LEFT($AV$3, 4), MONTH("1 " &amp; AI$6 &amp; " " &amp; LEFT($AV$3, 4)) + 1, 0 ), 'Raw Data'!$AN:$AN,"&gt;" &amp;DATE(LEFT($AV$3, 4), MONTH("1 " &amp; AI$6 &amp; " " &amp; LEFT($AV$3, 4)), 0 ), 'Raw Data'!$J:$J, $A196, 'Raw Data'!$H:$H, "Ear*", 'Raw Data'!$O:$O,""&amp;'Raw Data'!$B$1,'Raw Data'!$D:$D,"&lt;&gt;*ithdr*",'Raw Data'!$D:$D,"&lt;&gt;*ancel*",'Raw Data'!$P:$P,"--")
+
SUMIFS('Raw Data'!$T:$T, 'Raw Data'!$AN:$AN,"&lt;=" &amp;DATE(LEFT($AV$3, 4), MONTH("1 " &amp; AI$6 &amp; " " &amp; LEFT($AV$3, 4)) + 1, 0 ), 'Raw Data'!$AN:$AN,"&gt;" &amp;DATE(LEFT($AV$3, 4), MONTH("1 " &amp; AI$6 &amp; " " &amp; LEFT($AV$3, 4)), 0 ), 'Raw Data'!$J:$J, $A196, 'Raw Data'!$H:$H, "Ear*", 'Raw Data'!$P:$P,""&amp;'Raw Data'!$B$1,'Raw Data'!$D:$D,"&lt;&gt;*ithdr*",'Raw Data'!$D:$D,"&lt;&gt;*ancel*")</f>
        <v>0</v>
      </c>
      <c r="AJ201" s="73"/>
      <c r="AK201" s="73"/>
      <c r="AL201" s="77"/>
      <c r="AM201" s="113">
        <f>SUMIFS('Raw Data'!$T:$T, 'Raw Data'!$AN:$AN,"&lt;=" &amp;DATE(LEFT($AV$3, 4), MONTH("1 " &amp; AM$6 &amp; " " &amp; LEFT($AV$3, 4)) + 1, 0 ), 'Raw Data'!$AN:$AN,"&gt;" &amp;DATE(LEFT($AV$3, 4), MONTH("1 " &amp; AM$6 &amp; " " &amp; LEFT($AV$3, 4)), 0 ), 'Raw Data'!$J:$J, $A196, 'Raw Data'!$H:$H, "Ear*", 'Raw Data'!$O:$O,""&amp;'Raw Data'!$B$1,'Raw Data'!$D:$D,"&lt;&gt;*ithdr*",'Raw Data'!$D:$D,"&lt;&gt;*ancel*",'Raw Data'!$P:$P,"--")
+
SUMIFS('Raw Data'!$T:$T, 'Raw Data'!$AN:$AN,"&lt;=" &amp;DATE(LEFT($AV$3, 4), MONTH("1 " &amp; AM$6 &amp; " " &amp; LEFT($AV$3, 4)) + 1, 0 ), 'Raw Data'!$AN:$AN,"&gt;" &amp;DATE(LEFT($AV$3, 4), MONTH("1 " &amp; AM$6 &amp; " " &amp; LEFT($AV$3, 4)), 0 ), 'Raw Data'!$J:$J, $A196, 'Raw Data'!$H:$H, "Ear*", 'Raw Data'!$P:$P,""&amp;'Raw Data'!$B$1,'Raw Data'!$D:$D,"&lt;&gt;*ithdr*",'Raw Data'!$D:$D,"&lt;&gt;*ancel*")</f>
        <v>0</v>
      </c>
      <c r="AN201" s="73"/>
      <c r="AO201" s="73"/>
      <c r="AP201" s="77"/>
      <c r="AQ201" s="113">
        <f>SUMIFS('Raw Data'!$T:$T, 'Raw Data'!$AN:$AN,"&lt;=" &amp;DATE(LEFT($AV$3, 4), MONTH("1 " &amp; AQ$6 &amp; " " &amp; LEFT($AV$3, 4)) + 1, 0 ), 'Raw Data'!$AN:$AN,"&gt;" &amp;DATE(LEFT($AV$3, 4), MONTH("1 " &amp; AQ$6 &amp; " " &amp; LEFT($AV$3, 4)), 0 ), 'Raw Data'!$J:$J, $A196, 'Raw Data'!$H:$H, "Ear*", 'Raw Data'!$O:$O,""&amp;'Raw Data'!$B$1,'Raw Data'!$D:$D,"&lt;&gt;*ithdr*",'Raw Data'!$D:$D,"&lt;&gt;*ancel*",'Raw Data'!$P:$P,"--")
+
SUMIFS('Raw Data'!$T:$T, 'Raw Data'!$AN:$AN,"&lt;=" &amp;DATE(LEFT($AV$3, 4), MONTH("1 " &amp; AQ$6 &amp; " " &amp; LEFT($AV$3, 4)) + 1, 0 ), 'Raw Data'!$AN:$AN,"&gt;" &amp;DATE(LEFT($AV$3, 4), MONTH("1 " &amp; AQ$6 &amp; " " &amp; LEFT($AV$3, 4)), 0 ), 'Raw Data'!$J:$J, $A196, 'Raw Data'!$H:$H, "Ear*", 'Raw Data'!$P:$P,""&amp;'Raw Data'!$B$1,'Raw Data'!$D:$D,"&lt;&gt;*ithdr*",'Raw Data'!$D:$D,"&lt;&gt;*ancel*")</f>
        <v>0</v>
      </c>
      <c r="AR201" s="73"/>
      <c r="AS201" s="73"/>
      <c r="AT201" s="77"/>
      <c r="AU201" s="113">
        <f>SUMIFS('Raw Data'!$T:$T, 'Raw Data'!$AN:$AN,"&lt;=" &amp;DATE(MID($AV$3, 15, 4), MONTH("1 " &amp; AU$6 &amp; " " &amp; MID($AV$3, 15, 4)) + 1, 0 ), 'Raw Data'!$AN:$AN,"&gt;" &amp;DATE(MID($AV$3, 15, 4), MONTH("1 " &amp; AU$6 &amp; " " &amp; MID($AV$3, 15, 4)), 0 ), 'Raw Data'!$J:$J, $A196, 'Raw Data'!$H:$H, "Ear*", 'Raw Data'!$O:$O,""&amp;'Raw Data'!$B$1,'Raw Data'!$D:$D,"&lt;&gt;*ithdr*",'Raw Data'!$D:$D,"&lt;&gt;*ancel*",'Raw Data'!$P:$P,"--")
+
SUMIFS('Raw Data'!$T:$T, 'Raw Data'!$AN:$AN,"&lt;=" &amp;DATE(MID($AV$3, 15, 4), MONTH("1 " &amp; AU$6 &amp; " " &amp; MID($AV$3, 15, 4)) + 1, 0 ), 'Raw Data'!$AN:$AN,"&gt;" &amp;DATE(MID($AV$3, 15, 4), MONTH("1 " &amp; AU$6 &amp; " " &amp; MID($AV$3, 15, 4)), 0 ), 'Raw Data'!$J:$J, $A196, 'Raw Data'!$H:$H, "Ear*", 'Raw Data'!$P:$P,""&amp;'Raw Data'!$B$1,'Raw Data'!$D:$D,"&lt;&gt;*ithdr*",'Raw Data'!$D:$D,"&lt;&gt;*ancel*")</f>
        <v>0</v>
      </c>
      <c r="AV201" s="73"/>
      <c r="AW201" s="73"/>
      <c r="AX201" s="77"/>
      <c r="AY201" s="113">
        <f>SUMIFS('Raw Data'!$T:$T, 'Raw Data'!$AN:$AN,"&lt;=" &amp;DATE(MID($AV$3, 15, 4), MONTH("1 " &amp; AY$6 &amp; " " &amp; MID($AV$3, 15, 4)) + 1, 0 ), 'Raw Data'!$AN:$AN,"&gt;" &amp;DATE(MID($AV$3, 15, 4), MONTH("1 " &amp; AY$6 &amp; " " &amp; MID($AV$3, 15, 4)), 0 ), 'Raw Data'!$J:$J, $A196, 'Raw Data'!$H:$H, "Ear*", 'Raw Data'!$O:$O,""&amp;'Raw Data'!$B$1,'Raw Data'!$D:$D,"&lt;&gt;*ithdr*",'Raw Data'!$D:$D,"&lt;&gt;*ancel*",'Raw Data'!$P:$P,"--")
+
SUMIFS('Raw Data'!$T:$T, 'Raw Data'!$AN:$AN,"&lt;=" &amp;DATE(MID($AV$3, 15, 4), MONTH("1 " &amp; AY$6 &amp; " " &amp; MID($AV$3, 15, 4)) + 1, 0 ), 'Raw Data'!$AN:$AN,"&gt;" &amp;DATE(MID($AV$3, 15, 4), MONTH("1 " &amp; AY$6 &amp; " " &amp; MID($AV$3, 15, 4)), 0 ), 'Raw Data'!$J:$J, $A196, 'Raw Data'!$H:$H, "Ear*", 'Raw Data'!$P:$P,""&amp;'Raw Data'!$B$1,'Raw Data'!$D:$D,"&lt;&gt;*ithdr*",'Raw Data'!$D:$D,"&lt;&gt;*ancel*")</f>
        <v>0</v>
      </c>
      <c r="AZ201" s="73"/>
      <c r="BA201" s="73"/>
      <c r="BB201" s="77"/>
      <c r="BC201" s="113">
        <f>SUMIFS('Raw Data'!$T:$T, 'Raw Data'!$AN:$AN,"&lt;=" &amp;DATE(MID($AV$3, 15, 4), MONTH("1 " &amp; BC$6 &amp; " " &amp; MID($AV$3, 15, 4)) + 1, 0 ), 'Raw Data'!$AN:$AN,"&gt;" &amp;DATE(MID($AV$3, 15, 4), MONTH("1 " &amp; BC$6 &amp; " " &amp; MID($AV$3, 15, 4)), 0 ), 'Raw Data'!$J:$J, $A196, 'Raw Data'!$H:$H, "Ear*", 'Raw Data'!$O:$O,""&amp;'Raw Data'!$B$1,'Raw Data'!$D:$D,"&lt;&gt;*ithdr*",'Raw Data'!$D:$D,"&lt;&gt;*ancel*",'Raw Data'!$P:$P,"--")
+
SUMIFS('Raw Data'!$T:$T, 'Raw Data'!$AN:$AN,"&lt;=" &amp;DATE(MID($AV$3, 15, 4), MONTH("1 " &amp; BC$6 &amp; " " &amp; MID($AV$3, 15, 4)) + 1, 0 ), 'Raw Data'!$AN:$AN,"&gt;" &amp;DATE(MID($AV$3, 15, 4), MONTH("1 " &amp; BC$6 &amp; " " &amp; MID($AV$3, 15, 4)), 0 ), 'Raw Data'!$J:$J, $A196, 'Raw Data'!$H:$H, "Ear*", 'Raw Data'!$P:$P,""&amp;'Raw Data'!$B$1,'Raw Data'!$D:$D,"&lt;&gt;*ithdr*",'Raw Data'!$D:$D,"&lt;&gt;*ancel*")</f>
        <v>0</v>
      </c>
      <c r="BD201" s="73"/>
      <c r="BE201" s="73"/>
      <c r="BF201" s="77"/>
    </row>
    <row r="202" ht="12.75" customHeight="1">
      <c r="A202" s="114" t="s">
        <v>203</v>
      </c>
      <c r="B202" s="73"/>
      <c r="C202" s="73"/>
      <c r="D202" s="73"/>
      <c r="E202" s="73"/>
      <c r="F202" s="73"/>
      <c r="G202" s="73"/>
      <c r="H202" s="73"/>
      <c r="I202" s="73"/>
      <c r="J202" s="77"/>
      <c r="K202" s="113">
        <f>SUMIFS('Raw Data'!$T:$T, 'Raw Data'!$AN:$AN,"&lt;=" &amp;DATE(LEFT($AV$3, 4), MONTH("1 " &amp; K$6 &amp; " " &amp; LEFT($AV$3, 4)) + 1, 0 ), 'Raw Data'!$AN:$AN,"&gt;" &amp;DATE(LEFT($AV$3, 4), MONTH("1 " &amp; K$6 &amp; " " &amp; LEFT($AV$3, 4)), 0 ), 'Raw Data'!$J:$J, $A196, 'Raw Data'!$H:$H, "Non*", 'Raw Data'!$O:$O,""&amp;'Raw Data'!$B$1,'Raw Data'!$D:$D,"&lt;&gt;*ithdr*",'Raw Data'!$D:$D,"&lt;&gt;*ancel*",'Raw Data'!$P:$P,"--")
+
SUMIFS('Raw Data'!$T:$T, 'Raw Data'!$AN:$AN,"&lt;=" &amp;DATE(LEFT($AV$3, 4), MONTH("1 " &amp; K$6 &amp; " " &amp; LEFT($AV$3, 4)) + 1, 0 ), 'Raw Data'!$AN:$AN,"&gt;" &amp;DATE(LEFT($AV$3, 4), MONTH("1 " &amp; K$6 &amp; " " &amp; LEFT($AV$3, 4)), 0 ), 'Raw Data'!$J:$J, $A196, 'Raw Data'!$H:$H, "Non*", 'Raw Data'!$P:$P,""&amp;'Raw Data'!$B$1,'Raw Data'!$D:$D,"&lt;&gt;*ithdr*",'Raw Data'!$D:$D,"&lt;&gt;*ancel*")</f>
        <v>0</v>
      </c>
      <c r="L202" s="73"/>
      <c r="M202" s="73"/>
      <c r="N202" s="77"/>
      <c r="O202" s="113">
        <f>SUMIFS('Raw Data'!$T:$T, 'Raw Data'!$AN:$AN,"&lt;=" &amp;DATE(LEFT($AV$3, 4), MONTH("1 " &amp; O$6 &amp; " " &amp; LEFT($AV$3, 4)) + 1, 0 ), 'Raw Data'!$AN:$AN,"&gt;" &amp;DATE(LEFT($AV$3, 4), MONTH("1 " &amp; O$6 &amp; " " &amp; LEFT($AV$3, 4)), 0 ), 'Raw Data'!$J:$J, $A196, 'Raw Data'!$H:$H, "Non*", 'Raw Data'!$O:$O,""&amp;'Raw Data'!$B$1,'Raw Data'!$D:$D,"&lt;&gt;*ithdr*",'Raw Data'!$D:$D,"&lt;&gt;*ancel*",'Raw Data'!$P:$P,"--")
+
SUMIFS('Raw Data'!$T:$T, 'Raw Data'!$AN:$AN,"&lt;=" &amp;DATE(LEFT($AV$3, 4), MONTH("1 " &amp; O$6 &amp; " " &amp; LEFT($AV$3, 4)) + 1, 0 ), 'Raw Data'!$AN:$AN,"&gt;" &amp;DATE(LEFT($AV$3, 4), MONTH("1 " &amp; O$6 &amp; " " &amp; LEFT($AV$3, 4)), 0 ), 'Raw Data'!$J:$J, $A196, 'Raw Data'!$H:$H, "Non*", 'Raw Data'!$P:$P,""&amp;'Raw Data'!$B$1,'Raw Data'!$D:$D,"&lt;&gt;*ithdr*",'Raw Data'!$D:$D,"&lt;&gt;*ancel*")</f>
        <v>0</v>
      </c>
      <c r="P202" s="73"/>
      <c r="Q202" s="73"/>
      <c r="R202" s="77"/>
      <c r="S202" s="113">
        <f>SUMIFS('Raw Data'!$T:$T, 'Raw Data'!$AN:$AN,"&lt;=" &amp;DATE(LEFT($AV$3, 4), MONTH("1 " &amp; S$6 &amp; " " &amp; LEFT($AV$3, 4)) + 1, 0 ), 'Raw Data'!$AN:$AN,"&gt;" &amp;DATE(LEFT($AV$3, 4), MONTH("1 " &amp; S$6 &amp; " " &amp; LEFT($AV$3, 4)), 0 ), 'Raw Data'!$J:$J, $A196, 'Raw Data'!$H:$H, "Non*", 'Raw Data'!$O:$O,""&amp;'Raw Data'!$B$1,'Raw Data'!$D:$D,"&lt;&gt;*ithdr*",'Raw Data'!$D:$D,"&lt;&gt;*ancel*",'Raw Data'!$P:$P,"--")
+
SUMIFS('Raw Data'!$T:$T, 'Raw Data'!$AN:$AN,"&lt;=" &amp;DATE(LEFT($AV$3, 4), MONTH("1 " &amp; S$6 &amp; " " &amp; LEFT($AV$3, 4)) + 1, 0 ), 'Raw Data'!$AN:$AN,"&gt;" &amp;DATE(LEFT($AV$3, 4), MONTH("1 " &amp; S$6 &amp; " " &amp; LEFT($AV$3, 4)), 0 ), 'Raw Data'!$J:$J, $A196, 'Raw Data'!$H:$H, "Non*", 'Raw Data'!$P:$P,""&amp;'Raw Data'!$B$1,'Raw Data'!$D:$D,"&lt;&gt;*ithdr*",'Raw Data'!$D:$D,"&lt;&gt;*ancel*")</f>
        <v>0</v>
      </c>
      <c r="T202" s="73"/>
      <c r="U202" s="73"/>
      <c r="V202" s="77"/>
      <c r="W202" s="113">
        <f>SUMIFS('Raw Data'!$T:$T, 'Raw Data'!$AN:$AN,"&lt;=" &amp;DATE(LEFT($AV$3, 4), MONTH("1 " &amp; W$6 &amp; " " &amp; LEFT($AV$3, 4)) + 1, 0 ), 'Raw Data'!$AN:$AN,"&gt;" &amp;DATE(LEFT($AV$3, 4), MONTH("1 " &amp; W$6 &amp; " " &amp; LEFT($AV$3, 4)), 0 ), 'Raw Data'!$J:$J, $A196, 'Raw Data'!$H:$H, "Non*", 'Raw Data'!$O:$O,""&amp;'Raw Data'!$B$1,'Raw Data'!$D:$D,"&lt;&gt;*ithdr*",'Raw Data'!$D:$D,"&lt;&gt;*ancel*",'Raw Data'!$P:$P,"--")
+
SUMIFS('Raw Data'!$T:$T, 'Raw Data'!$AN:$AN,"&lt;=" &amp;DATE(LEFT($AV$3, 4), MONTH("1 " &amp; W$6 &amp; " " &amp; LEFT($AV$3, 4)) + 1, 0 ), 'Raw Data'!$AN:$AN,"&gt;" &amp;DATE(LEFT($AV$3, 4), MONTH("1 " &amp; W$6 &amp; " " &amp; LEFT($AV$3, 4)), 0 ), 'Raw Data'!$J:$J, $A196, 'Raw Data'!$H:$H, "Non*", 'Raw Data'!$P:$P,""&amp;'Raw Data'!$B$1,'Raw Data'!$D:$D,"&lt;&gt;*ithdr*",'Raw Data'!$D:$D,"&lt;&gt;*ancel*")</f>
        <v>0</v>
      </c>
      <c r="X202" s="73"/>
      <c r="Y202" s="73"/>
      <c r="Z202" s="77"/>
      <c r="AA202" s="113">
        <f>SUMIFS('Raw Data'!$T:$T, 'Raw Data'!$AN:$AN,"&lt;=" &amp;DATE(LEFT($AV$3, 4), MONTH("1 " &amp; AA$6 &amp; " " &amp; LEFT($AV$3, 4)) + 1, 0 ), 'Raw Data'!$AN:$AN,"&gt;" &amp;DATE(LEFT($AV$3, 4), MONTH("1 " &amp; AA$6 &amp; " " &amp; LEFT($AV$3, 4)), 0 ), 'Raw Data'!$J:$J, $A196, 'Raw Data'!$H:$H, "Non*", 'Raw Data'!$O:$O,""&amp;'Raw Data'!$B$1,'Raw Data'!$D:$D,"&lt;&gt;*ithdr*",'Raw Data'!$D:$D,"&lt;&gt;*ancel*",'Raw Data'!$P:$P,"--")
+
SUMIFS('Raw Data'!$T:$T, 'Raw Data'!$AN:$AN,"&lt;=" &amp;DATE(LEFT($AV$3, 4), MONTH("1 " &amp; AA$6 &amp; " " &amp; LEFT($AV$3, 4)) + 1, 0 ), 'Raw Data'!$AN:$AN,"&gt;" &amp;DATE(LEFT($AV$3, 4), MONTH("1 " &amp; AA$6 &amp; " " &amp; LEFT($AV$3, 4)), 0 ), 'Raw Data'!$J:$J, $A196, 'Raw Data'!$H:$H, "Non*", 'Raw Data'!$P:$P,""&amp;'Raw Data'!$B$1,'Raw Data'!$D:$D,"&lt;&gt;*ithdr*",'Raw Data'!$D:$D,"&lt;&gt;*ancel*")</f>
        <v>0</v>
      </c>
      <c r="AB202" s="73"/>
      <c r="AC202" s="73"/>
      <c r="AD202" s="77"/>
      <c r="AE202" s="113">
        <f>SUMIFS('Raw Data'!$T:$T, 'Raw Data'!$AN:$AN,"&lt;=" &amp;DATE(LEFT($AV$3, 4), MONTH("1 " &amp; AE$6 &amp; " " &amp; LEFT($AV$3, 4)) + 1, 0 ), 'Raw Data'!$AN:$AN,"&gt;" &amp;DATE(LEFT($AV$3, 4), MONTH("1 " &amp; AE$6 &amp; " " &amp; LEFT($AV$3, 4)), 0 ), 'Raw Data'!$J:$J, $A196, 'Raw Data'!$H:$H, "Non*", 'Raw Data'!$O:$O,""&amp;'Raw Data'!$B$1,'Raw Data'!$D:$D,"&lt;&gt;*ithdr*",'Raw Data'!$D:$D,"&lt;&gt;*ancel*",'Raw Data'!$P:$P,"--")
+
SUMIFS('Raw Data'!$T:$T, 'Raw Data'!$AN:$AN,"&lt;=" &amp;DATE(LEFT($AV$3, 4), MONTH("1 " &amp; AE$6 &amp; " " &amp; LEFT($AV$3, 4)) + 1, 0 ), 'Raw Data'!$AN:$AN,"&gt;" &amp;DATE(LEFT($AV$3, 4), MONTH("1 " &amp; AE$6 &amp; " " &amp; LEFT($AV$3, 4)), 0 ), 'Raw Data'!$J:$J, $A196, 'Raw Data'!$H:$H, "Non*", 'Raw Data'!$P:$P,""&amp;'Raw Data'!$B$1,'Raw Data'!$D:$D,"&lt;&gt;*ithdr*",'Raw Data'!$D:$D,"&lt;&gt;*ancel*")</f>
        <v>0</v>
      </c>
      <c r="AF202" s="73"/>
      <c r="AG202" s="73"/>
      <c r="AH202" s="77"/>
      <c r="AI202" s="113">
        <f>SUMIFS('Raw Data'!$T:$T, 'Raw Data'!$AN:$AN,"&lt;=" &amp;DATE(LEFT($AV$3, 4), MONTH("1 " &amp; AI$6 &amp; " " &amp; LEFT($AV$3, 4)) + 1, 0 ), 'Raw Data'!$AN:$AN,"&gt;" &amp;DATE(LEFT($AV$3, 4), MONTH("1 " &amp; AI$6 &amp; " " &amp; LEFT($AV$3, 4)), 0 ), 'Raw Data'!$J:$J, $A196, 'Raw Data'!$H:$H, "Non*", 'Raw Data'!$O:$O,""&amp;'Raw Data'!$B$1,'Raw Data'!$D:$D,"&lt;&gt;*ithdr*",'Raw Data'!$D:$D,"&lt;&gt;*ancel*",'Raw Data'!$P:$P,"--")
+
SUMIFS('Raw Data'!$T:$T, 'Raw Data'!$AN:$AN,"&lt;=" &amp;DATE(LEFT($AV$3, 4), MONTH("1 " &amp; AI$6 &amp; " " &amp; LEFT($AV$3, 4)) + 1, 0 ), 'Raw Data'!$AN:$AN,"&gt;" &amp;DATE(LEFT($AV$3, 4), MONTH("1 " &amp; AI$6 &amp; " " &amp; LEFT($AV$3, 4)), 0 ), 'Raw Data'!$J:$J, $A196, 'Raw Data'!$H:$H, "Non*", 'Raw Data'!$P:$P,""&amp;'Raw Data'!$B$1,'Raw Data'!$D:$D,"&lt;&gt;*ithdr*",'Raw Data'!$D:$D,"&lt;&gt;*ancel*")</f>
        <v>0</v>
      </c>
      <c r="AJ202" s="73"/>
      <c r="AK202" s="73"/>
      <c r="AL202" s="77"/>
      <c r="AM202" s="113">
        <f>SUMIFS('Raw Data'!$T:$T, 'Raw Data'!$AN:$AN,"&lt;=" &amp;DATE(LEFT($AV$3, 4), MONTH("1 " &amp; AM$6 &amp; " " &amp; LEFT($AV$3, 4)) + 1, 0 ), 'Raw Data'!$AN:$AN,"&gt;" &amp;DATE(LEFT($AV$3, 4), MONTH("1 " &amp; AM$6 &amp; " " &amp; LEFT($AV$3, 4)), 0 ), 'Raw Data'!$J:$J, $A196, 'Raw Data'!$H:$H, "Non*", 'Raw Data'!$O:$O,""&amp;'Raw Data'!$B$1,'Raw Data'!$D:$D,"&lt;&gt;*ithdr*",'Raw Data'!$D:$D,"&lt;&gt;*ancel*",'Raw Data'!$P:$P,"--")
+
SUMIFS('Raw Data'!$T:$T, 'Raw Data'!$AN:$AN,"&lt;=" &amp;DATE(LEFT($AV$3, 4), MONTH("1 " &amp; AM$6 &amp; " " &amp; LEFT($AV$3, 4)) + 1, 0 ), 'Raw Data'!$AN:$AN,"&gt;" &amp;DATE(LEFT($AV$3, 4), MONTH("1 " &amp; AM$6 &amp; " " &amp; LEFT($AV$3, 4)), 0 ), 'Raw Data'!$J:$J, $A196, 'Raw Data'!$H:$H, "Non*", 'Raw Data'!$P:$P,""&amp;'Raw Data'!$B$1,'Raw Data'!$D:$D,"&lt;&gt;*ithdr*",'Raw Data'!$D:$D,"&lt;&gt;*ancel*")</f>
        <v>0</v>
      </c>
      <c r="AN202" s="73"/>
      <c r="AO202" s="73"/>
      <c r="AP202" s="77"/>
      <c r="AQ202" s="113">
        <f>SUMIFS('Raw Data'!$T:$T, 'Raw Data'!$AN:$AN,"&lt;=" &amp;DATE(LEFT($AV$3, 4), MONTH("1 " &amp; AQ$6 &amp; " " &amp; LEFT($AV$3, 4)) + 1, 0 ), 'Raw Data'!$AN:$AN,"&gt;" &amp;DATE(LEFT($AV$3, 4), MONTH("1 " &amp; AQ$6 &amp; " " &amp; LEFT($AV$3, 4)), 0 ), 'Raw Data'!$J:$J, $A196, 'Raw Data'!$H:$H, "Non*", 'Raw Data'!$O:$O,""&amp;'Raw Data'!$B$1,'Raw Data'!$D:$D,"&lt;&gt;*ithdr*",'Raw Data'!$D:$D,"&lt;&gt;*ancel*",'Raw Data'!$P:$P,"--")
+
SUMIFS('Raw Data'!$T:$T, 'Raw Data'!$AN:$AN,"&lt;=" &amp;DATE(LEFT($AV$3, 4), MONTH("1 " &amp; AQ$6 &amp; " " &amp; LEFT($AV$3, 4)) + 1, 0 ), 'Raw Data'!$AN:$AN,"&gt;" &amp;DATE(LEFT($AV$3, 4), MONTH("1 " &amp; AQ$6 &amp; " " &amp; LEFT($AV$3, 4)), 0 ), 'Raw Data'!$J:$J, $A196, 'Raw Data'!$H:$H, "Non*", 'Raw Data'!$P:$P,""&amp;'Raw Data'!$B$1,'Raw Data'!$D:$D,"&lt;&gt;*ithdr*",'Raw Data'!$D:$D,"&lt;&gt;*ancel*")</f>
        <v>0</v>
      </c>
      <c r="AR202" s="73"/>
      <c r="AS202" s="73"/>
      <c r="AT202" s="77"/>
      <c r="AU202" s="113">
        <f>SUMIFS('Raw Data'!$T:$T, 'Raw Data'!$AN:$AN,"&lt;=" &amp;DATE(MID($AV$3, 15, 4), MONTH("1 " &amp; AU$6 &amp; " " &amp; MID($AV$3, 15, 4)) + 1, 0 ), 'Raw Data'!$AN:$AN,"&gt;" &amp;DATE(MID($AV$3, 15, 4), MONTH("1 " &amp; AU$6 &amp; " " &amp; MID($AV$3, 15, 4)), 0 ), 'Raw Data'!$J:$J, $A196, 'Raw Data'!$H:$H, "Non*", 'Raw Data'!$O:$O,""&amp;'Raw Data'!$B$1,'Raw Data'!$D:$D,"&lt;&gt;*ithdr*",'Raw Data'!$D:$D,"&lt;&gt;*ancel*",'Raw Data'!$P:$P,"--")
+
SUMIFS('Raw Data'!$T:$T, 'Raw Data'!$AN:$AN,"&lt;=" &amp;DATE(MID($AV$3, 15, 4), MONTH("1 " &amp; AU$6 &amp; " " &amp; MID($AV$3, 15, 4)) + 1, 0 ), 'Raw Data'!$AN:$AN,"&gt;" &amp;DATE(MID($AV$3, 15, 4), MONTH("1 " &amp; AU$6 &amp; " " &amp; MID($AV$3, 15, 4)), 0 ), 'Raw Data'!$J:$J, $A196, 'Raw Data'!$H:$H, "Non*", 'Raw Data'!$P:$P,""&amp;'Raw Data'!$B$1,'Raw Data'!$D:$D,"&lt;&gt;*ithdr*",'Raw Data'!$D:$D,"&lt;&gt;*ancel*")</f>
        <v>0</v>
      </c>
      <c r="AV202" s="73"/>
      <c r="AW202" s="73"/>
      <c r="AX202" s="77"/>
      <c r="AY202" s="113">
        <f>SUMIFS('Raw Data'!$T:$T, 'Raw Data'!$AN:$AN,"&lt;=" &amp;DATE(MID($AV$3, 15, 4), MONTH("1 " &amp; AY$6 &amp; " " &amp; MID($AV$3, 15, 4)) + 1, 0 ), 'Raw Data'!$AN:$AN,"&gt;" &amp;DATE(MID($AV$3, 15, 4), MONTH("1 " &amp; AY$6 &amp; " " &amp; MID($AV$3, 15, 4)), 0 ), 'Raw Data'!$J:$J, $A196, 'Raw Data'!$H:$H, "Non*", 'Raw Data'!$O:$O,""&amp;'Raw Data'!$B$1,'Raw Data'!$D:$D,"&lt;&gt;*ithdr*",'Raw Data'!$D:$D,"&lt;&gt;*ancel*",'Raw Data'!$P:$P,"--")
+
SUMIFS('Raw Data'!$T:$T, 'Raw Data'!$AN:$AN,"&lt;=" &amp;DATE(MID($AV$3, 15, 4), MONTH("1 " &amp; AY$6 &amp; " " &amp; MID($AV$3, 15, 4)) + 1, 0 ), 'Raw Data'!$AN:$AN,"&gt;" &amp;DATE(MID($AV$3, 15, 4), MONTH("1 " &amp; AY$6 &amp; " " &amp; MID($AV$3, 15, 4)), 0 ), 'Raw Data'!$J:$J, $A196, 'Raw Data'!$H:$H, "Non*", 'Raw Data'!$P:$P,""&amp;'Raw Data'!$B$1,'Raw Data'!$D:$D,"&lt;&gt;*ithdr*",'Raw Data'!$D:$D,"&lt;&gt;*ancel*")</f>
        <v>0</v>
      </c>
      <c r="AZ202" s="73"/>
      <c r="BA202" s="73"/>
      <c r="BB202" s="77"/>
      <c r="BC202" s="113">
        <f>SUMIFS('Raw Data'!$T:$T, 'Raw Data'!$AN:$AN,"&lt;=" &amp;DATE(MID($AV$3, 15, 4), MONTH("1 " &amp; BC$6 &amp; " " &amp; MID($AV$3, 15, 4)) + 1, 0 ), 'Raw Data'!$AN:$AN,"&gt;" &amp;DATE(MID($AV$3, 15, 4), MONTH("1 " &amp; BC$6 &amp; " " &amp; MID($AV$3, 15, 4)), 0 ), 'Raw Data'!$J:$J, $A196, 'Raw Data'!$H:$H, "Non*", 'Raw Data'!$O:$O,""&amp;'Raw Data'!$B$1,'Raw Data'!$D:$D,"&lt;&gt;*ithdr*",'Raw Data'!$D:$D,"&lt;&gt;*ancel*",'Raw Data'!$P:$P,"--")
+
SUMIFS('Raw Data'!$T:$T, 'Raw Data'!$AN:$AN,"&lt;=" &amp;DATE(MID($AV$3, 15, 4), MONTH("1 " &amp; BC$6 &amp; " " &amp; MID($AV$3, 15, 4)) + 1, 0 ), 'Raw Data'!$AN:$AN,"&gt;" &amp;DATE(MID($AV$3, 15, 4), MONTH("1 " &amp; BC$6 &amp; " " &amp; MID($AV$3, 15, 4)), 0 ), 'Raw Data'!$J:$J, $A196, 'Raw Data'!$H:$H, "Non*", 'Raw Data'!$P:$P,""&amp;'Raw Data'!$B$1,'Raw Data'!$D:$D,"&lt;&gt;*ithdr*",'Raw Data'!$D:$D,"&lt;&gt;*ancel*")</f>
        <v>0</v>
      </c>
      <c r="BD202" s="73"/>
      <c r="BE202" s="73"/>
      <c r="BF202" s="77"/>
    </row>
    <row r="203" ht="12.75" customHeight="1">
      <c r="A203" s="75" t="s">
        <v>162</v>
      </c>
      <c r="B203" s="73"/>
      <c r="C203" s="73"/>
      <c r="D203" s="73"/>
      <c r="E203" s="73"/>
      <c r="F203" s="73"/>
      <c r="G203" s="73"/>
      <c r="H203" s="73"/>
      <c r="I203" s="73"/>
      <c r="J203" s="77"/>
      <c r="K203" s="113">
        <f>SUMIFS('Raw Data'!$W:$W, 'Raw Data'!$AN:$AN,"&lt;=" &amp;DATE(LEFT($AV$3, 4), MONTH("1 " &amp; K$6 &amp; " " &amp; LEFT($AV$3, 4)) + 1, 0 ), 'Raw Data'!$AN:$AN,"&gt;" &amp;DATE(LEFT($AV$3, 4), MONTH("1 " &amp; K$6 &amp; " " &amp; LEFT($AV$3, 4)), 0 ), 'Raw Data'!$J:$J, $A196, 'Raw Data'!$O:$O,""&amp;'Raw Data'!$B$1,'Raw Data'!$D:$D,"&lt;&gt;*ithdr*",'Raw Data'!$D:$D,"&lt;&gt;*ancel*",'Raw Data'!$P:$P,"--")
+
SUMIFS('Raw Data'!$W:$W, 'Raw Data'!$AN:$AN,"&lt;=" &amp;DATE(LEFT($AV$3, 4), MONTH("1 " &amp; K$6 &amp; " " &amp; LEFT($AV$3, 4)) + 1, 0 ), 'Raw Data'!$AN:$AN,"&gt;" &amp;DATE(LEFT($AV$3, 4), MONTH("1 " &amp; K$6 &amp; " " &amp; LEFT($AV$3, 4)), 0 ), 'Raw Data'!$J:$J, $A196, 'Raw Data'!$P:$P,""&amp;'Raw Data'!$B$1,'Raw Data'!$D:$D,"&lt;&gt;*ithdr*",'Raw Data'!$D:$D,"&lt;&gt;*ancel*")</f>
        <v>0</v>
      </c>
      <c r="L203" s="73"/>
      <c r="M203" s="73"/>
      <c r="N203" s="77"/>
      <c r="O203" s="113">
        <f>SUMIFS('Raw Data'!$W:$W, 'Raw Data'!$AN:$AN,"&lt;=" &amp;DATE(LEFT($AV$3, 4), MONTH("1 " &amp; O$6 &amp; " " &amp; LEFT($AV$3, 4)) + 1, 0 ), 'Raw Data'!$AN:$AN,"&gt;" &amp;DATE(LEFT($AV$3, 4), MONTH("1 " &amp; O$6 &amp; " " &amp; LEFT($AV$3, 4)), 0 ), 'Raw Data'!$J:$J, $A196, 'Raw Data'!$O:$O,""&amp;'Raw Data'!$B$1,'Raw Data'!$D:$D,"&lt;&gt;*ithdr*",'Raw Data'!$D:$D,"&lt;&gt;*ancel*",'Raw Data'!$P:$P,"--")
+
SUMIFS('Raw Data'!$W:$W, 'Raw Data'!$AN:$AN,"&lt;=" &amp;DATE(LEFT($AV$3, 4), MONTH("1 " &amp; O$6 &amp; " " &amp; LEFT($AV$3, 4)) + 1, 0 ), 'Raw Data'!$AN:$AN,"&gt;" &amp;DATE(LEFT($AV$3, 4), MONTH("1 " &amp; O$6 &amp; " " &amp; LEFT($AV$3, 4)), 0 ), 'Raw Data'!$J:$J, $A196, 'Raw Data'!$P:$P,""&amp;'Raw Data'!$B$1,'Raw Data'!$D:$D,"&lt;&gt;*ithdr*",'Raw Data'!$D:$D,"&lt;&gt;*ancel*")</f>
        <v>0</v>
      </c>
      <c r="P203" s="73"/>
      <c r="Q203" s="73"/>
      <c r="R203" s="77"/>
      <c r="S203" s="113">
        <f>SUMIFS('Raw Data'!$W:$W, 'Raw Data'!$AN:$AN,"&lt;=" &amp;DATE(LEFT($AV$3, 4), MONTH("1 " &amp; S$6 &amp; " " &amp; LEFT($AV$3, 4)) + 1, 0 ), 'Raw Data'!$AN:$AN,"&gt;" &amp;DATE(LEFT($AV$3, 4), MONTH("1 " &amp; S$6 &amp; " " &amp; LEFT($AV$3, 4)), 0 ), 'Raw Data'!$J:$J, $A196, 'Raw Data'!$O:$O,""&amp;'Raw Data'!$B$1,'Raw Data'!$D:$D,"&lt;&gt;*ithdr*",'Raw Data'!$D:$D,"&lt;&gt;*ancel*",'Raw Data'!$P:$P,"--")
+
SUMIFS('Raw Data'!$W:$W, 'Raw Data'!$AN:$AN,"&lt;=" &amp;DATE(LEFT($AV$3, 4), MONTH("1 " &amp; S$6 &amp; " " &amp; LEFT($AV$3, 4)) + 1, 0 ), 'Raw Data'!$AN:$AN,"&gt;" &amp;DATE(LEFT($AV$3, 4), MONTH("1 " &amp; S$6 &amp; " " &amp; LEFT($AV$3, 4)), 0 ), 'Raw Data'!$J:$J, $A196, 'Raw Data'!$P:$P,""&amp;'Raw Data'!$B$1,'Raw Data'!$D:$D,"&lt;&gt;*ithdr*",'Raw Data'!$D:$D,"&lt;&gt;*ancel*")</f>
        <v>0</v>
      </c>
      <c r="T203" s="73"/>
      <c r="U203" s="73"/>
      <c r="V203" s="77"/>
      <c r="W203" s="113">
        <f>SUMIFS('Raw Data'!$W:$W, 'Raw Data'!$AN:$AN,"&lt;=" &amp;DATE(LEFT($AV$3, 4), MONTH("1 " &amp; W$6 &amp; " " &amp; LEFT($AV$3, 4)) + 1, 0 ), 'Raw Data'!$AN:$AN,"&gt;" &amp;DATE(LEFT($AV$3, 4), MONTH("1 " &amp; W$6 &amp; " " &amp; LEFT($AV$3, 4)), 0 ), 'Raw Data'!$J:$J, $A196, 'Raw Data'!$O:$O,""&amp;'Raw Data'!$B$1,'Raw Data'!$D:$D,"&lt;&gt;*ithdr*",'Raw Data'!$D:$D,"&lt;&gt;*ancel*",'Raw Data'!$P:$P,"--")
+
SUMIFS('Raw Data'!$W:$W, 'Raw Data'!$AN:$AN,"&lt;=" &amp;DATE(LEFT($AV$3, 4), MONTH("1 " &amp; W$6 &amp; " " &amp; LEFT($AV$3, 4)) + 1, 0 ), 'Raw Data'!$AN:$AN,"&gt;" &amp;DATE(LEFT($AV$3, 4), MONTH("1 " &amp; W$6 &amp; " " &amp; LEFT($AV$3, 4)), 0 ), 'Raw Data'!$J:$J, $A196, 'Raw Data'!$P:$P,""&amp;'Raw Data'!$B$1,'Raw Data'!$D:$D,"&lt;&gt;*ithdr*",'Raw Data'!$D:$D,"&lt;&gt;*ancel*")</f>
        <v>0</v>
      </c>
      <c r="X203" s="73"/>
      <c r="Y203" s="73"/>
      <c r="Z203" s="77"/>
      <c r="AA203" s="113">
        <f>SUMIFS('Raw Data'!$W:$W, 'Raw Data'!$AN:$AN,"&lt;=" &amp;DATE(LEFT($AV$3, 4), MONTH("1 " &amp; AA$6 &amp; " " &amp; LEFT($AV$3, 4)) + 1, 0 ), 'Raw Data'!$AN:$AN,"&gt;" &amp;DATE(LEFT($AV$3, 4), MONTH("1 " &amp; AA$6 &amp; " " &amp; LEFT($AV$3, 4)), 0 ), 'Raw Data'!$J:$J, $A196, 'Raw Data'!$O:$O,""&amp;'Raw Data'!$B$1,'Raw Data'!$D:$D,"&lt;&gt;*ithdr*",'Raw Data'!$D:$D,"&lt;&gt;*ancel*",'Raw Data'!$P:$P,"--")
+
SUMIFS('Raw Data'!$W:$W, 'Raw Data'!$AN:$AN,"&lt;=" &amp;DATE(LEFT($AV$3, 4), MONTH("1 " &amp; AA$6 &amp; " " &amp; LEFT($AV$3, 4)) + 1, 0 ), 'Raw Data'!$AN:$AN,"&gt;" &amp;DATE(LEFT($AV$3, 4), MONTH("1 " &amp; AA$6 &amp; " " &amp; LEFT($AV$3, 4)), 0 ), 'Raw Data'!$J:$J, $A196, 'Raw Data'!$P:$P,""&amp;'Raw Data'!$B$1,'Raw Data'!$D:$D,"&lt;&gt;*ithdr*",'Raw Data'!$D:$D,"&lt;&gt;*ancel*")</f>
        <v>0</v>
      </c>
      <c r="AB203" s="73"/>
      <c r="AC203" s="73"/>
      <c r="AD203" s="77"/>
      <c r="AE203" s="113">
        <f>SUMIFS('Raw Data'!$W:$W, 'Raw Data'!$AN:$AN,"&lt;=" &amp;DATE(LEFT($AV$3, 4), MONTH("1 " &amp; AE$6 &amp; " " &amp; LEFT($AV$3, 4)) + 1, 0 ), 'Raw Data'!$AN:$AN,"&gt;" &amp;DATE(LEFT($AV$3, 4), MONTH("1 " &amp; AE$6 &amp; " " &amp; LEFT($AV$3, 4)), 0 ), 'Raw Data'!$J:$J, $A196, 'Raw Data'!$O:$O,""&amp;'Raw Data'!$B$1,'Raw Data'!$D:$D,"&lt;&gt;*ithdr*",'Raw Data'!$D:$D,"&lt;&gt;*ancel*",'Raw Data'!$P:$P,"--")
+
SUMIFS('Raw Data'!$W:$W, 'Raw Data'!$AN:$AN,"&lt;=" &amp;DATE(LEFT($AV$3, 4), MONTH("1 " &amp; AE$6 &amp; " " &amp; LEFT($AV$3, 4)) + 1, 0 ), 'Raw Data'!$AN:$AN,"&gt;" &amp;DATE(LEFT($AV$3, 4), MONTH("1 " &amp; AE$6 &amp; " " &amp; LEFT($AV$3, 4)), 0 ), 'Raw Data'!$J:$J, $A196, 'Raw Data'!$P:$P,""&amp;'Raw Data'!$B$1,'Raw Data'!$D:$D,"&lt;&gt;*ithdr*",'Raw Data'!$D:$D,"&lt;&gt;*ancel*")</f>
        <v>0</v>
      </c>
      <c r="AF203" s="73"/>
      <c r="AG203" s="73"/>
      <c r="AH203" s="77"/>
      <c r="AI203" s="113">
        <f>SUMIFS('Raw Data'!$W:$W, 'Raw Data'!$AN:$AN,"&lt;=" &amp;DATE(LEFT($AV$3, 4), MONTH("1 " &amp; AI$6 &amp; " " &amp; LEFT($AV$3, 4)) + 1, 0 ), 'Raw Data'!$AN:$AN,"&gt;" &amp;DATE(LEFT($AV$3, 4), MONTH("1 " &amp; AI$6 &amp; " " &amp; LEFT($AV$3, 4)), 0 ), 'Raw Data'!$J:$J, $A196, 'Raw Data'!$O:$O,""&amp;'Raw Data'!$B$1,'Raw Data'!$D:$D,"&lt;&gt;*ithdr*",'Raw Data'!$D:$D,"&lt;&gt;*ancel*",'Raw Data'!$P:$P,"--")
+
SUMIFS('Raw Data'!$W:$W, 'Raw Data'!$AN:$AN,"&lt;=" &amp;DATE(LEFT($AV$3, 4), MONTH("1 " &amp; AI$6 &amp; " " &amp; LEFT($AV$3, 4)) + 1, 0 ), 'Raw Data'!$AN:$AN,"&gt;" &amp;DATE(LEFT($AV$3, 4), MONTH("1 " &amp; AI$6 &amp; " " &amp; LEFT($AV$3, 4)), 0 ), 'Raw Data'!$J:$J, $A196, 'Raw Data'!$P:$P,""&amp;'Raw Data'!$B$1,'Raw Data'!$D:$D,"&lt;&gt;*ithdr*",'Raw Data'!$D:$D,"&lt;&gt;*ancel*")</f>
        <v>0</v>
      </c>
      <c r="AJ203" s="73"/>
      <c r="AK203" s="73"/>
      <c r="AL203" s="77"/>
      <c r="AM203" s="113">
        <f>SUMIFS('Raw Data'!$W:$W, 'Raw Data'!$AN:$AN,"&lt;=" &amp;DATE(LEFT($AV$3, 4), MONTH("1 " &amp; AM$6 &amp; " " &amp; LEFT($AV$3, 4)) + 1, 0 ), 'Raw Data'!$AN:$AN,"&gt;" &amp;DATE(LEFT($AV$3, 4), MONTH("1 " &amp; AM$6 &amp; " " &amp; LEFT($AV$3, 4)), 0 ), 'Raw Data'!$J:$J, $A196, 'Raw Data'!$O:$O,""&amp;'Raw Data'!$B$1,'Raw Data'!$D:$D,"&lt;&gt;*ithdr*",'Raw Data'!$D:$D,"&lt;&gt;*ancel*",'Raw Data'!$P:$P,"--")
+
SUMIFS('Raw Data'!$W:$W, 'Raw Data'!$AN:$AN,"&lt;=" &amp;DATE(LEFT($AV$3, 4), MONTH("1 " &amp; AM$6 &amp; " " &amp; LEFT($AV$3, 4)) + 1, 0 ), 'Raw Data'!$AN:$AN,"&gt;" &amp;DATE(LEFT($AV$3, 4), MONTH("1 " &amp; AM$6 &amp; " " &amp; LEFT($AV$3, 4)), 0 ), 'Raw Data'!$J:$J, $A196, 'Raw Data'!$P:$P,""&amp;'Raw Data'!$B$1,'Raw Data'!$D:$D,"&lt;&gt;*ithdr*",'Raw Data'!$D:$D,"&lt;&gt;*ancel*")</f>
        <v>0</v>
      </c>
      <c r="AN203" s="73"/>
      <c r="AO203" s="73"/>
      <c r="AP203" s="77"/>
      <c r="AQ203" s="113">
        <f>SUMIFS('Raw Data'!$W:$W, 'Raw Data'!$AN:$AN,"&lt;=" &amp;DATE(LEFT($AV$3, 4), MONTH("1 " &amp; AQ$6 &amp; " " &amp; LEFT($AV$3, 4)) + 1, 0 ), 'Raw Data'!$AN:$AN,"&gt;" &amp;DATE(LEFT($AV$3, 4), MONTH("1 " &amp; AQ$6 &amp; " " &amp; LEFT($AV$3, 4)), 0 ), 'Raw Data'!$J:$J, $A196, 'Raw Data'!$O:$O,""&amp;'Raw Data'!$B$1,'Raw Data'!$D:$D,"&lt;&gt;*ithdr*",'Raw Data'!$D:$D,"&lt;&gt;*ancel*",'Raw Data'!$P:$P,"--")
+
SUMIFS('Raw Data'!$W:$W, 'Raw Data'!$AN:$AN,"&lt;=" &amp;DATE(LEFT($AV$3, 4), MONTH("1 " &amp; AQ$6 &amp; " " &amp; LEFT($AV$3, 4)) + 1, 0 ), 'Raw Data'!$AN:$AN,"&gt;" &amp;DATE(LEFT($AV$3, 4), MONTH("1 " &amp; AQ$6 &amp; " " &amp; LEFT($AV$3, 4)), 0 ), 'Raw Data'!$J:$J, $A196, 'Raw Data'!$P:$P,""&amp;'Raw Data'!$B$1,'Raw Data'!$D:$D,"&lt;&gt;*ithdr*",'Raw Data'!$D:$D,"&lt;&gt;*ancel*")</f>
        <v>0</v>
      </c>
      <c r="AR203" s="73"/>
      <c r="AS203" s="73"/>
      <c r="AT203" s="77"/>
      <c r="AU203" s="113">
        <f>SUMIFS('Raw Data'!$W:$W, 'Raw Data'!$AN:$AN,"&lt;=" &amp;DATE(MID($AV$3, 15, 4), MONTH("1 " &amp; AU$6 &amp; " " &amp; MID($AV$3, 15, 4)) + 1, 0 ), 'Raw Data'!$AN:$AN,"&gt;" &amp;DATE(MID($AV$3, 15, 4), MONTH("1 " &amp; AU$6 &amp; " " &amp; MID($AV$3, 15, 4)), 0 ), 'Raw Data'!$J:$J, $A196, 'Raw Data'!$O:$O,""&amp;'Raw Data'!$B$1,'Raw Data'!$D:$D,"&lt;&gt;*ithdr*",'Raw Data'!$D:$D,"&lt;&gt;*ancel*",'Raw Data'!$P:$P,"--")
+
SUMIFS('Raw Data'!$W:$W, 'Raw Data'!$AN:$AN,"&lt;=" &amp;DATE(MID($AV$3, 15, 4), MONTH("1 " &amp; AU$6 &amp; " " &amp; MID($AV$3, 15, 4)) + 1, 0 ), 'Raw Data'!$AN:$AN,"&gt;" &amp;DATE(MID($AV$3, 15, 4), MONTH("1 " &amp; AU$6 &amp; " " &amp; MID($AV$3, 15, 4)), 0 ), 'Raw Data'!$J:$J, $A196, 'Raw Data'!$P:$P,""&amp;'Raw Data'!$B$1,'Raw Data'!$D:$D,"&lt;&gt;*ithdr*",'Raw Data'!$D:$D,"&lt;&gt;*ancel*")</f>
        <v>0</v>
      </c>
      <c r="AV203" s="73"/>
      <c r="AW203" s="73"/>
      <c r="AX203" s="77"/>
      <c r="AY203" s="113">
        <f>SUMIFS('Raw Data'!$W:$W, 'Raw Data'!$AN:$AN,"&lt;=" &amp;DATE(MID($AV$3, 15, 4), MONTH("1 " &amp; AY$6 &amp; " " &amp; MID($AV$3, 15, 4)) + 1, 0 ), 'Raw Data'!$AN:$AN,"&gt;" &amp;DATE(MID($AV$3, 15, 4), MONTH("1 " &amp; AY$6 &amp; " " &amp; MID($AV$3, 15, 4)), 0 ), 'Raw Data'!$J:$J, $A196, 'Raw Data'!$O:$O,""&amp;'Raw Data'!$B$1,'Raw Data'!$D:$D,"&lt;&gt;*ithdr*",'Raw Data'!$D:$D,"&lt;&gt;*ancel*",'Raw Data'!$P:$P,"--")
+
SUMIFS('Raw Data'!$W:$W, 'Raw Data'!$AN:$AN,"&lt;=" &amp;DATE(MID($AV$3, 15, 4), MONTH("1 " &amp; AY$6 &amp; " " &amp; MID($AV$3, 15, 4)) + 1, 0 ), 'Raw Data'!$AN:$AN,"&gt;" &amp;DATE(MID($AV$3, 15, 4), MONTH("1 " &amp; AY$6 &amp; " " &amp; MID($AV$3, 15, 4)), 0 ), 'Raw Data'!$J:$J, $A196, 'Raw Data'!$P:$P,""&amp;'Raw Data'!$B$1,'Raw Data'!$D:$D,"&lt;&gt;*ithdr*",'Raw Data'!$D:$D,"&lt;&gt;*ancel*")</f>
        <v>0</v>
      </c>
      <c r="AZ203" s="73"/>
      <c r="BA203" s="73"/>
      <c r="BB203" s="77"/>
      <c r="BC203" s="113">
        <f>SUMIFS('Raw Data'!$W:$W, 'Raw Data'!$AN:$AN,"&lt;=" &amp;DATE(MID($AV$3, 15, 4), MONTH("1 " &amp; BC$6 &amp; " " &amp; MID($AV$3, 15, 4)) + 1, 0 ), 'Raw Data'!$AN:$AN,"&gt;" &amp;DATE(MID($AV$3, 15, 4), MONTH("1 " &amp; BC$6 &amp; " " &amp; MID($AV$3, 15, 4)), 0 ), 'Raw Data'!$J:$J, $A196, 'Raw Data'!$O:$O,""&amp;'Raw Data'!$B$1,'Raw Data'!$D:$D,"&lt;&gt;*ithdr*",'Raw Data'!$D:$D,"&lt;&gt;*ancel*",'Raw Data'!$P:$P,"--")
+
SUMIFS('Raw Data'!$W:$W, 'Raw Data'!$AN:$AN,"&lt;=" &amp;DATE(MID($AV$3, 15, 4), MONTH("1 " &amp; BC$6 &amp; " " &amp; MID($AV$3, 15, 4)) + 1, 0 ), 'Raw Data'!$AN:$AN,"&gt;" &amp;DATE(MID($AV$3, 15, 4), MONTH("1 " &amp; BC$6 &amp; " " &amp; MID($AV$3, 15, 4)), 0 ), 'Raw Data'!$J:$J, $A196, 'Raw Data'!$P:$P,""&amp;'Raw Data'!$B$1,'Raw Data'!$D:$D,"&lt;&gt;*ithdr*",'Raw Data'!$D:$D,"&lt;&gt;*ancel*")</f>
        <v>0</v>
      </c>
      <c r="BD203" s="73"/>
      <c r="BE203" s="73"/>
      <c r="BF203" s="77"/>
    </row>
    <row r="204" ht="12.75" customHeight="1">
      <c r="A204" s="75" t="s">
        <v>204</v>
      </c>
      <c r="B204" s="73"/>
      <c r="C204" s="73"/>
      <c r="D204" s="73"/>
      <c r="E204" s="73"/>
      <c r="F204" s="73"/>
      <c r="G204" s="73"/>
      <c r="H204" s="73"/>
      <c r="I204" s="73"/>
      <c r="J204" s="77"/>
      <c r="K204" s="113">
        <f>SUMIFS('Raw Data'!$U:$U, 'Raw Data'!$AN:$AN,"&lt;=" &amp;DATE(LEFT($AV$3, 4), MONTH("1 " &amp; K$6 &amp; " " &amp; LEFT($AV$3, 4)) + 1, 0 ), 'Raw Data'!$AN:$AN,"&gt;" &amp;DATE(LEFT($AV$3, 4), MONTH("1 " &amp; K$6 &amp; " " &amp; LEFT($AV$3, 4)), 0 ), 'Raw Data'!$J:$J, $A196, 'Raw Data'!$O:$O,""&amp;'Raw Data'!$B$1,'Raw Data'!$D:$D,"&lt;&gt;*ithdr*",'Raw Data'!$D:$D,"&lt;&gt;*ancel*",'Raw Data'!$P:$P,"--")
+
SUMIFS('Raw Data'!$U:$U, 'Raw Data'!$AN:$AN,"&lt;=" &amp;DATE(LEFT($AV$3, 4), MONTH("1 " &amp; K$6 &amp; " " &amp; LEFT($AV$3, 4)) + 1, 0 ), 'Raw Data'!$AN:$AN,"&gt;" &amp;DATE(LEFT($AV$3, 4), MONTH("1 " &amp; K$6 &amp; " " &amp; LEFT($AV$3, 4)), 0 ), 'Raw Data'!$J:$J, $A196, 'Raw Data'!$P:$P,""&amp;'Raw Data'!$B$1,'Raw Data'!$D:$D,"&lt;&gt;*ithdr*",'Raw Data'!$D:$D,"&lt;&gt;*ancel*")</f>
        <v>0</v>
      </c>
      <c r="L204" s="73"/>
      <c r="M204" s="73"/>
      <c r="N204" s="77"/>
      <c r="O204" s="113">
        <f>SUMIFS('Raw Data'!$U:$U, 'Raw Data'!$AN:$AN,"&lt;=" &amp;DATE(LEFT($AV$3, 4), MONTH("1 " &amp; O$6 &amp; " " &amp; LEFT($AV$3, 4)) + 1, 0 ), 'Raw Data'!$AN:$AN,"&gt;" &amp;DATE(LEFT($AV$3, 4), MONTH("1 " &amp; O$6 &amp; " " &amp; LEFT($AV$3, 4)), 0 ), 'Raw Data'!$J:$J, $A196, 'Raw Data'!$O:$O,""&amp;'Raw Data'!$B$1,'Raw Data'!$D:$D,"&lt;&gt;*ithdr*",'Raw Data'!$D:$D,"&lt;&gt;*ancel*",'Raw Data'!$P:$P,"--")
+
SUMIFS('Raw Data'!$U:$U, 'Raw Data'!$AN:$AN,"&lt;=" &amp;DATE(LEFT($AV$3, 4), MONTH("1 " &amp; O$6 &amp; " " &amp; LEFT($AV$3, 4)) + 1, 0 ), 'Raw Data'!$AN:$AN,"&gt;" &amp;DATE(LEFT($AV$3, 4), MONTH("1 " &amp; O$6 &amp; " " &amp; LEFT($AV$3, 4)), 0 ), 'Raw Data'!$J:$J, $A196, 'Raw Data'!$P:$P,""&amp;'Raw Data'!$B$1,'Raw Data'!$D:$D,"&lt;&gt;*ithdr*",'Raw Data'!$D:$D,"&lt;&gt;*ancel*")</f>
        <v>0</v>
      </c>
      <c r="P204" s="73"/>
      <c r="Q204" s="73"/>
      <c r="R204" s="77"/>
      <c r="S204" s="113">
        <f>SUMIFS('Raw Data'!$U:$U, 'Raw Data'!$AN:$AN,"&lt;=" &amp;DATE(LEFT($AV$3, 4), MONTH("1 " &amp; S$6 &amp; " " &amp; LEFT($AV$3, 4)) + 1, 0 ), 'Raw Data'!$AN:$AN,"&gt;" &amp;DATE(LEFT($AV$3, 4), MONTH("1 " &amp; S$6 &amp; " " &amp; LEFT($AV$3, 4)), 0 ), 'Raw Data'!$J:$J, $A196, 'Raw Data'!$O:$O,""&amp;'Raw Data'!$B$1,'Raw Data'!$D:$D,"&lt;&gt;*ithdr*",'Raw Data'!$D:$D,"&lt;&gt;*ancel*",'Raw Data'!$P:$P,"--")
+
SUMIFS('Raw Data'!$U:$U, 'Raw Data'!$AN:$AN,"&lt;=" &amp;DATE(LEFT($AV$3, 4), MONTH("1 " &amp; S$6 &amp; " " &amp; LEFT($AV$3, 4)) + 1, 0 ), 'Raw Data'!$AN:$AN,"&gt;" &amp;DATE(LEFT($AV$3, 4), MONTH("1 " &amp; S$6 &amp; " " &amp; LEFT($AV$3, 4)), 0 ), 'Raw Data'!$J:$J, $A196, 'Raw Data'!$P:$P,""&amp;'Raw Data'!$B$1,'Raw Data'!$D:$D,"&lt;&gt;*ithdr*",'Raw Data'!$D:$D,"&lt;&gt;*ancel*")</f>
        <v>0</v>
      </c>
      <c r="T204" s="73"/>
      <c r="U204" s="73"/>
      <c r="V204" s="77"/>
      <c r="W204" s="113">
        <f>SUMIFS('Raw Data'!$U:$U, 'Raw Data'!$AN:$AN,"&lt;=" &amp;DATE(LEFT($AV$3, 4), MONTH("1 " &amp; W$6 &amp; " " &amp; LEFT($AV$3, 4)) + 1, 0 ), 'Raw Data'!$AN:$AN,"&gt;" &amp;DATE(LEFT($AV$3, 4), MONTH("1 " &amp; W$6 &amp; " " &amp; LEFT($AV$3, 4)), 0 ), 'Raw Data'!$J:$J, $A196, 'Raw Data'!$O:$O,""&amp;'Raw Data'!$B$1,'Raw Data'!$D:$D,"&lt;&gt;*ithdr*",'Raw Data'!$D:$D,"&lt;&gt;*ancel*",'Raw Data'!$P:$P,"--")
+
SUMIFS('Raw Data'!$U:$U, 'Raw Data'!$AN:$AN,"&lt;=" &amp;DATE(LEFT($AV$3, 4), MONTH("1 " &amp; W$6 &amp; " " &amp; LEFT($AV$3, 4)) + 1, 0 ), 'Raw Data'!$AN:$AN,"&gt;" &amp;DATE(LEFT($AV$3, 4), MONTH("1 " &amp; W$6 &amp; " " &amp; LEFT($AV$3, 4)), 0 ), 'Raw Data'!$J:$J, $A196, 'Raw Data'!$P:$P,""&amp;'Raw Data'!$B$1,'Raw Data'!$D:$D,"&lt;&gt;*ithdr*",'Raw Data'!$D:$D,"&lt;&gt;*ancel*")</f>
        <v>0</v>
      </c>
      <c r="X204" s="73"/>
      <c r="Y204" s="73"/>
      <c r="Z204" s="77"/>
      <c r="AA204" s="113">
        <f>SUMIFS('Raw Data'!$U:$U, 'Raw Data'!$AN:$AN,"&lt;=" &amp;DATE(LEFT($AV$3, 4), MONTH("1 " &amp; AA$6 &amp; " " &amp; LEFT($AV$3, 4)) + 1, 0 ), 'Raw Data'!$AN:$AN,"&gt;" &amp;DATE(LEFT($AV$3, 4), MONTH("1 " &amp; AA$6 &amp; " " &amp; LEFT($AV$3, 4)), 0 ), 'Raw Data'!$J:$J, $A196, 'Raw Data'!$O:$O,""&amp;'Raw Data'!$B$1,'Raw Data'!$D:$D,"&lt;&gt;*ithdr*",'Raw Data'!$D:$D,"&lt;&gt;*ancel*",'Raw Data'!$P:$P,"--")
+
SUMIFS('Raw Data'!$U:$U, 'Raw Data'!$AN:$AN,"&lt;=" &amp;DATE(LEFT($AV$3, 4), MONTH("1 " &amp; AA$6 &amp; " " &amp; LEFT($AV$3, 4)) + 1, 0 ), 'Raw Data'!$AN:$AN,"&gt;" &amp;DATE(LEFT($AV$3, 4), MONTH("1 " &amp; AA$6 &amp; " " &amp; LEFT($AV$3, 4)), 0 ), 'Raw Data'!$J:$J, $A196, 'Raw Data'!$P:$P,""&amp;'Raw Data'!$B$1,'Raw Data'!$D:$D,"&lt;&gt;*ithdr*",'Raw Data'!$D:$D,"&lt;&gt;*ancel*")</f>
        <v>0</v>
      </c>
      <c r="AB204" s="73"/>
      <c r="AC204" s="73"/>
      <c r="AD204" s="77"/>
      <c r="AE204" s="113">
        <f>SUMIFS('Raw Data'!$U:$U, 'Raw Data'!$AN:$AN,"&lt;=" &amp;DATE(LEFT($AV$3, 4), MONTH("1 " &amp; AE$6 &amp; " " &amp; LEFT($AV$3, 4)) + 1, 0 ), 'Raw Data'!$AN:$AN,"&gt;" &amp;DATE(LEFT($AV$3, 4), MONTH("1 " &amp; AE$6 &amp; " " &amp; LEFT($AV$3, 4)), 0 ), 'Raw Data'!$J:$J, $A196, 'Raw Data'!$O:$O,""&amp;'Raw Data'!$B$1,'Raw Data'!$D:$D,"&lt;&gt;*ithdr*",'Raw Data'!$D:$D,"&lt;&gt;*ancel*",'Raw Data'!$P:$P,"--")
+
SUMIFS('Raw Data'!$U:$U, 'Raw Data'!$AN:$AN,"&lt;=" &amp;DATE(LEFT($AV$3, 4), MONTH("1 " &amp; AE$6 &amp; " " &amp; LEFT($AV$3, 4)) + 1, 0 ), 'Raw Data'!$AN:$AN,"&gt;" &amp;DATE(LEFT($AV$3, 4), MONTH("1 " &amp; AE$6 &amp; " " &amp; LEFT($AV$3, 4)), 0 ), 'Raw Data'!$J:$J, $A196, 'Raw Data'!$P:$P,""&amp;'Raw Data'!$B$1,'Raw Data'!$D:$D,"&lt;&gt;*ithdr*",'Raw Data'!$D:$D,"&lt;&gt;*ancel*")</f>
        <v>0</v>
      </c>
      <c r="AF204" s="73"/>
      <c r="AG204" s="73"/>
      <c r="AH204" s="77"/>
      <c r="AI204" s="113">
        <f>SUMIFS('Raw Data'!$U:$U, 'Raw Data'!$AN:$AN,"&lt;=" &amp;DATE(LEFT($AV$3, 4), MONTH("1 " &amp; AI$6 &amp; " " &amp; LEFT($AV$3, 4)) + 1, 0 ), 'Raw Data'!$AN:$AN,"&gt;" &amp;DATE(LEFT($AV$3, 4), MONTH("1 " &amp; AI$6 &amp; " " &amp; LEFT($AV$3, 4)), 0 ), 'Raw Data'!$J:$J, $A196, 'Raw Data'!$O:$O,""&amp;'Raw Data'!$B$1,'Raw Data'!$D:$D,"&lt;&gt;*ithdr*",'Raw Data'!$D:$D,"&lt;&gt;*ancel*",'Raw Data'!$P:$P,"--")
+
SUMIFS('Raw Data'!$U:$U, 'Raw Data'!$AN:$AN,"&lt;=" &amp;DATE(LEFT($AV$3, 4), MONTH("1 " &amp; AI$6 &amp; " " &amp; LEFT($AV$3, 4)) + 1, 0 ), 'Raw Data'!$AN:$AN,"&gt;" &amp;DATE(LEFT($AV$3, 4), MONTH("1 " &amp; AI$6 &amp; " " &amp; LEFT($AV$3, 4)), 0 ), 'Raw Data'!$J:$J, $A196, 'Raw Data'!$P:$P,""&amp;'Raw Data'!$B$1,'Raw Data'!$D:$D,"&lt;&gt;*ithdr*",'Raw Data'!$D:$D,"&lt;&gt;*ancel*")</f>
        <v>0</v>
      </c>
      <c r="AJ204" s="73"/>
      <c r="AK204" s="73"/>
      <c r="AL204" s="77"/>
      <c r="AM204" s="113">
        <f>SUMIFS('Raw Data'!$U:$U, 'Raw Data'!$AN:$AN,"&lt;=" &amp;DATE(LEFT($AV$3, 4), MONTH("1 " &amp; AM$6 &amp; " " &amp; LEFT($AV$3, 4)) + 1, 0 ), 'Raw Data'!$AN:$AN,"&gt;" &amp;DATE(LEFT($AV$3, 4), MONTH("1 " &amp; AM$6 &amp; " " &amp; LEFT($AV$3, 4)), 0 ), 'Raw Data'!$J:$J, $A196, 'Raw Data'!$O:$O,""&amp;'Raw Data'!$B$1,'Raw Data'!$D:$D,"&lt;&gt;*ithdr*",'Raw Data'!$D:$D,"&lt;&gt;*ancel*",'Raw Data'!$P:$P,"--")
+
SUMIFS('Raw Data'!$U:$U, 'Raw Data'!$AN:$AN,"&lt;=" &amp;DATE(LEFT($AV$3, 4), MONTH("1 " &amp; AM$6 &amp; " " &amp; LEFT($AV$3, 4)) + 1, 0 ), 'Raw Data'!$AN:$AN,"&gt;" &amp;DATE(LEFT($AV$3, 4), MONTH("1 " &amp; AM$6 &amp; " " &amp; LEFT($AV$3, 4)), 0 ), 'Raw Data'!$J:$J, $A196, 'Raw Data'!$P:$P,""&amp;'Raw Data'!$B$1,'Raw Data'!$D:$D,"&lt;&gt;*ithdr*",'Raw Data'!$D:$D,"&lt;&gt;*ancel*")</f>
        <v>0</v>
      </c>
      <c r="AN204" s="73"/>
      <c r="AO204" s="73"/>
      <c r="AP204" s="77"/>
      <c r="AQ204" s="113">
        <f>SUMIFS('Raw Data'!$U:$U, 'Raw Data'!$AN:$AN,"&lt;=" &amp;DATE(LEFT($AV$3, 4), MONTH("1 " &amp; AQ$6 &amp; " " &amp; LEFT($AV$3, 4)) + 1, 0 ), 'Raw Data'!$AN:$AN,"&gt;" &amp;DATE(LEFT($AV$3, 4), MONTH("1 " &amp; AQ$6 &amp; " " &amp; LEFT($AV$3, 4)), 0 ), 'Raw Data'!$J:$J, $A196, 'Raw Data'!$O:$O,""&amp;'Raw Data'!$B$1,'Raw Data'!$D:$D,"&lt;&gt;*ithdr*",'Raw Data'!$D:$D,"&lt;&gt;*ancel*",'Raw Data'!$P:$P,"--")
+
SUMIFS('Raw Data'!$U:$U, 'Raw Data'!$AN:$AN,"&lt;=" &amp;DATE(LEFT($AV$3, 4), MONTH("1 " &amp; AQ$6 &amp; " " &amp; LEFT($AV$3, 4)) + 1, 0 ), 'Raw Data'!$AN:$AN,"&gt;" &amp;DATE(LEFT($AV$3, 4), MONTH("1 " &amp; AQ$6 &amp; " " &amp; LEFT($AV$3, 4)), 0 ), 'Raw Data'!$J:$J, $A196, 'Raw Data'!$P:$P,""&amp;'Raw Data'!$B$1,'Raw Data'!$D:$D,"&lt;&gt;*ithdr*",'Raw Data'!$D:$D,"&lt;&gt;*ancel*")</f>
        <v>0</v>
      </c>
      <c r="AR204" s="73"/>
      <c r="AS204" s="73"/>
      <c r="AT204" s="77"/>
      <c r="AU204" s="113">
        <f>SUMIFS('Raw Data'!$U:$U, 'Raw Data'!$AN:$AN,"&lt;=" &amp;DATE(MID($AV$3, 15, 4), MONTH("1 " &amp; AU$6 &amp; " " &amp; MID($AV$3, 15, 4)) + 1, 0 ), 'Raw Data'!$AN:$AN,"&gt;" &amp;DATE(MID($AV$3, 15, 4), MONTH("1 " &amp; AU$6 &amp; " " &amp; MID($AV$3, 15, 4)), 0 ), 'Raw Data'!$J:$J, $A196, 'Raw Data'!$O:$O,""&amp;'Raw Data'!$B$1,'Raw Data'!$D:$D,"&lt;&gt;*ithdr*",'Raw Data'!$D:$D,"&lt;&gt;*ancel*",'Raw Data'!$P:$P,"--")
+
SUMIFS('Raw Data'!$U:$U, 'Raw Data'!$AN:$AN,"&lt;=" &amp;DATE(MID($AV$3, 15, 4), MONTH("1 " &amp; AU$6 &amp; " " &amp; MID($AV$3, 15, 4)) + 1, 0 ), 'Raw Data'!$AN:$AN,"&gt;" &amp;DATE(MID($AV$3, 15, 4), MONTH("1 " &amp; AU$6 &amp; " " &amp; MID($AV$3, 15, 4)), 0 ), 'Raw Data'!$J:$J, $A196, 'Raw Data'!$P:$P,""&amp;'Raw Data'!$B$1,'Raw Data'!$D:$D,"&lt;&gt;*ithdr*",'Raw Data'!$D:$D,"&lt;&gt;*ancel*")</f>
        <v>0</v>
      </c>
      <c r="AV204" s="73"/>
      <c r="AW204" s="73"/>
      <c r="AX204" s="77"/>
      <c r="AY204" s="113">
        <f>SUMIFS('Raw Data'!$U:$U, 'Raw Data'!$AN:$AN,"&lt;=" &amp;DATE(MID($AV$3, 15, 4), MONTH("1 " &amp; AY$6 &amp; " " &amp; MID($AV$3, 15, 4)) + 1, 0 ), 'Raw Data'!$AN:$AN,"&gt;" &amp;DATE(MID($AV$3, 15, 4), MONTH("1 " &amp; AY$6 &amp; " " &amp; MID($AV$3, 15, 4)), 0 ), 'Raw Data'!$J:$J, $A196, 'Raw Data'!$O:$O,""&amp;'Raw Data'!$B$1,'Raw Data'!$D:$D,"&lt;&gt;*ithdr*",'Raw Data'!$D:$D,"&lt;&gt;*ancel*",'Raw Data'!$P:$P,"--")
+
SUMIFS('Raw Data'!$U:$U, 'Raw Data'!$AN:$AN,"&lt;=" &amp;DATE(MID($AV$3, 15, 4), MONTH("1 " &amp; AY$6 &amp; " " &amp; MID($AV$3, 15, 4)) + 1, 0 ), 'Raw Data'!$AN:$AN,"&gt;" &amp;DATE(MID($AV$3, 15, 4), MONTH("1 " &amp; AY$6 &amp; " " &amp; MID($AV$3, 15, 4)), 0 ), 'Raw Data'!$J:$J, $A196, 'Raw Data'!$P:$P,""&amp;'Raw Data'!$B$1,'Raw Data'!$D:$D,"&lt;&gt;*ithdr*",'Raw Data'!$D:$D,"&lt;&gt;*ancel*")</f>
        <v>0</v>
      </c>
      <c r="AZ204" s="73"/>
      <c r="BA204" s="73"/>
      <c r="BB204" s="77"/>
      <c r="BC204" s="113">
        <f>SUMIFS('Raw Data'!$U:$U, 'Raw Data'!$AN:$AN,"&lt;=" &amp;DATE(MID($AV$3, 15, 4), MONTH("1 " &amp; BC$6 &amp; " " &amp; MID($AV$3, 15, 4)) + 1, 0 ), 'Raw Data'!$AN:$AN,"&gt;" &amp;DATE(MID($AV$3, 15, 4), MONTH("1 " &amp; BC$6 &amp; " " &amp; MID($AV$3, 15, 4)), 0 ), 'Raw Data'!$J:$J, $A196, 'Raw Data'!$O:$O,""&amp;'Raw Data'!$B$1,'Raw Data'!$D:$D,"&lt;&gt;*ithdr*",'Raw Data'!$D:$D,"&lt;&gt;*ancel*",'Raw Data'!$P:$P,"--")
+
SUMIFS('Raw Data'!$U:$U, 'Raw Data'!$AN:$AN,"&lt;=" &amp;DATE(MID($AV$3, 15, 4), MONTH("1 " &amp; BC$6 &amp; " " &amp; MID($AV$3, 15, 4)) + 1, 0 ), 'Raw Data'!$AN:$AN,"&gt;" &amp;DATE(MID($AV$3, 15, 4), MONTH("1 " &amp; BC$6 &amp; " " &amp; MID($AV$3, 15, 4)), 0 ), 'Raw Data'!$J:$J, $A196, 'Raw Data'!$P:$P,""&amp;'Raw Data'!$B$1,'Raw Data'!$D:$D,"&lt;&gt;*ithdr*",'Raw Data'!$D:$D,"&lt;&gt;*ancel*")</f>
        <v>0</v>
      </c>
      <c r="BD204" s="73"/>
      <c r="BE204" s="73"/>
      <c r="BF204" s="77"/>
    </row>
    <row r="205" ht="12.75" customHeight="1">
      <c r="A205" s="75" t="s">
        <v>168</v>
      </c>
      <c r="B205" s="73"/>
      <c r="C205" s="73"/>
      <c r="D205" s="73"/>
      <c r="E205" s="73"/>
      <c r="F205" s="73"/>
      <c r="G205" s="73"/>
      <c r="H205" s="73"/>
      <c r="I205" s="73"/>
      <c r="J205" s="77"/>
      <c r="K205" s="113">
        <f>SUMIFS('Raw Data'!$Y:$Y, 'Raw Data'!$AN:$AN,"&lt;=" &amp;DATE(LEFT($AV$3, 4), MONTH("1 " &amp; K$6 &amp; " " &amp; LEFT($AV$3, 4)) + 1, 0 ), 'Raw Data'!$AN:$AN,"&gt;" &amp;DATE(LEFT($AV$3, 4), MONTH("1 " &amp; K$6 &amp; " " &amp; LEFT($AV$3, 4)), 0 ), 'Raw Data'!$J:$J, $A196, 'Raw Data'!$O:$O,""&amp;'Raw Data'!$B$1,'Raw Data'!$D:$D,"&lt;&gt;*ithdr*",'Raw Data'!$D:$D,"&lt;&gt;*ancel*",'Raw Data'!$P:$P,"--")
+
SUMIFS('Raw Data'!$Y:$Y, 'Raw Data'!$AN:$AN,"&lt;=" &amp;DATE(LEFT($AV$3, 4), MONTH("1 " &amp; K$6 &amp; " " &amp; LEFT($AV$3, 4)) + 1, 0 ), 'Raw Data'!$AN:$AN,"&gt;" &amp;DATE(LEFT($AV$3, 4), MONTH("1 " &amp; K$6 &amp; " " &amp; LEFT($AV$3, 4)), 0 ), 'Raw Data'!$J:$J, $A196, 'Raw Data'!$P:$P,""&amp;'Raw Data'!$B$1,'Raw Data'!$D:$D,"&lt;&gt;*ithdr*",'Raw Data'!$D:$D,"&lt;&gt;*ancel*")</f>
        <v>0</v>
      </c>
      <c r="L205" s="73"/>
      <c r="M205" s="73"/>
      <c r="N205" s="77"/>
      <c r="O205" s="113">
        <f>SUMIFS('Raw Data'!$Y:$Y, 'Raw Data'!$AN:$AN,"&lt;=" &amp;DATE(LEFT($AV$3, 4), MONTH("1 " &amp; O$6 &amp; " " &amp; LEFT($AV$3, 4)) + 1, 0 ), 'Raw Data'!$AN:$AN,"&gt;" &amp;DATE(LEFT($AV$3, 4), MONTH("1 " &amp; O$6 &amp; " " &amp; LEFT($AV$3, 4)), 0 ), 'Raw Data'!$J:$J, $A196, 'Raw Data'!$O:$O,""&amp;'Raw Data'!$B$1,'Raw Data'!$D:$D,"&lt;&gt;*ithdr*",'Raw Data'!$D:$D,"&lt;&gt;*ancel*",'Raw Data'!$P:$P,"--")
+
SUMIFS('Raw Data'!$Y:$Y, 'Raw Data'!$AN:$AN,"&lt;=" &amp;DATE(LEFT($AV$3, 4), MONTH("1 " &amp; O$6 &amp; " " &amp; LEFT($AV$3, 4)) + 1, 0 ), 'Raw Data'!$AN:$AN,"&gt;" &amp;DATE(LEFT($AV$3, 4), MONTH("1 " &amp; O$6 &amp; " " &amp; LEFT($AV$3, 4)), 0 ), 'Raw Data'!$J:$J, $A196, 'Raw Data'!$P:$P,""&amp;'Raw Data'!$B$1,'Raw Data'!$D:$D,"&lt;&gt;*ithdr*",'Raw Data'!$D:$D,"&lt;&gt;*ancel*")</f>
        <v>0</v>
      </c>
      <c r="P205" s="73"/>
      <c r="Q205" s="73"/>
      <c r="R205" s="77"/>
      <c r="S205" s="113">
        <f>SUMIFS('Raw Data'!$Y:$Y, 'Raw Data'!$AN:$AN,"&lt;=" &amp;DATE(LEFT($AV$3, 4), MONTH("1 " &amp; S$6 &amp; " " &amp; LEFT($AV$3, 4)) + 1, 0 ), 'Raw Data'!$AN:$AN,"&gt;" &amp;DATE(LEFT($AV$3, 4), MONTH("1 " &amp; S$6 &amp; " " &amp; LEFT($AV$3, 4)), 0 ), 'Raw Data'!$J:$J, $A196, 'Raw Data'!$O:$O,""&amp;'Raw Data'!$B$1,'Raw Data'!$D:$D,"&lt;&gt;*ithdr*",'Raw Data'!$D:$D,"&lt;&gt;*ancel*",'Raw Data'!$P:$P,"--")
+
SUMIFS('Raw Data'!$Y:$Y, 'Raw Data'!$AN:$AN,"&lt;=" &amp;DATE(LEFT($AV$3, 4), MONTH("1 " &amp; S$6 &amp; " " &amp; LEFT($AV$3, 4)) + 1, 0 ), 'Raw Data'!$AN:$AN,"&gt;" &amp;DATE(LEFT($AV$3, 4), MONTH("1 " &amp; S$6 &amp; " " &amp; LEFT($AV$3, 4)), 0 ), 'Raw Data'!$J:$J, $A196, 'Raw Data'!$P:$P,""&amp;'Raw Data'!$B$1,'Raw Data'!$D:$D,"&lt;&gt;*ithdr*",'Raw Data'!$D:$D,"&lt;&gt;*ancel*")</f>
        <v>0</v>
      </c>
      <c r="T205" s="73"/>
      <c r="U205" s="73"/>
      <c r="V205" s="77"/>
      <c r="W205" s="113">
        <f>SUMIFS('Raw Data'!$Y:$Y, 'Raw Data'!$AN:$AN,"&lt;=" &amp;DATE(LEFT($AV$3, 4), MONTH("1 " &amp; W$6 &amp; " " &amp; LEFT($AV$3, 4)) + 1, 0 ), 'Raw Data'!$AN:$AN,"&gt;" &amp;DATE(LEFT($AV$3, 4), MONTH("1 " &amp; W$6 &amp; " " &amp; LEFT($AV$3, 4)), 0 ), 'Raw Data'!$J:$J, $A196, 'Raw Data'!$O:$O,""&amp;'Raw Data'!$B$1,'Raw Data'!$D:$D,"&lt;&gt;*ithdr*",'Raw Data'!$D:$D,"&lt;&gt;*ancel*",'Raw Data'!$P:$P,"--")
+
SUMIFS('Raw Data'!$Y:$Y, 'Raw Data'!$AN:$AN,"&lt;=" &amp;DATE(LEFT($AV$3, 4), MONTH("1 " &amp; W$6 &amp; " " &amp; LEFT($AV$3, 4)) + 1, 0 ), 'Raw Data'!$AN:$AN,"&gt;" &amp;DATE(LEFT($AV$3, 4), MONTH("1 " &amp; W$6 &amp; " " &amp; LEFT($AV$3, 4)), 0 ), 'Raw Data'!$J:$J, $A196, 'Raw Data'!$P:$P,""&amp;'Raw Data'!$B$1,'Raw Data'!$D:$D,"&lt;&gt;*ithdr*",'Raw Data'!$D:$D,"&lt;&gt;*ancel*")</f>
        <v>0</v>
      </c>
      <c r="X205" s="73"/>
      <c r="Y205" s="73"/>
      <c r="Z205" s="77"/>
      <c r="AA205" s="113">
        <f>SUMIFS('Raw Data'!$Y:$Y, 'Raw Data'!$AN:$AN,"&lt;=" &amp;DATE(LEFT($AV$3, 4), MONTH("1 " &amp; AA$6 &amp; " " &amp; LEFT($AV$3, 4)) + 1, 0 ), 'Raw Data'!$AN:$AN,"&gt;" &amp;DATE(LEFT($AV$3, 4), MONTH("1 " &amp; AA$6 &amp; " " &amp; LEFT($AV$3, 4)), 0 ), 'Raw Data'!$J:$J, $A196, 'Raw Data'!$O:$O,""&amp;'Raw Data'!$B$1,'Raw Data'!$D:$D,"&lt;&gt;*ithdr*",'Raw Data'!$D:$D,"&lt;&gt;*ancel*",'Raw Data'!$P:$P,"--")
+
SUMIFS('Raw Data'!$Y:$Y, 'Raw Data'!$AN:$AN,"&lt;=" &amp;DATE(LEFT($AV$3, 4), MONTH("1 " &amp; AA$6 &amp; " " &amp; LEFT($AV$3, 4)) + 1, 0 ), 'Raw Data'!$AN:$AN,"&gt;" &amp;DATE(LEFT($AV$3, 4), MONTH("1 " &amp; AA$6 &amp; " " &amp; LEFT($AV$3, 4)), 0 ), 'Raw Data'!$J:$J, $A196, 'Raw Data'!$P:$P,""&amp;'Raw Data'!$B$1,'Raw Data'!$D:$D,"&lt;&gt;*ithdr*",'Raw Data'!$D:$D,"&lt;&gt;*ancel*")</f>
        <v>0</v>
      </c>
      <c r="AB205" s="73"/>
      <c r="AC205" s="73"/>
      <c r="AD205" s="77"/>
      <c r="AE205" s="113">
        <f>SUMIFS('Raw Data'!$Y:$Y, 'Raw Data'!$AN:$AN,"&lt;=" &amp;DATE(LEFT($AV$3, 4), MONTH("1 " &amp; AE$6 &amp; " " &amp; LEFT($AV$3, 4)) + 1, 0 ), 'Raw Data'!$AN:$AN,"&gt;" &amp;DATE(LEFT($AV$3, 4), MONTH("1 " &amp; AE$6 &amp; " " &amp; LEFT($AV$3, 4)), 0 ), 'Raw Data'!$J:$J, $A196, 'Raw Data'!$O:$O,""&amp;'Raw Data'!$B$1,'Raw Data'!$D:$D,"&lt;&gt;*ithdr*",'Raw Data'!$D:$D,"&lt;&gt;*ancel*",'Raw Data'!$P:$P,"--")
+
SUMIFS('Raw Data'!$Y:$Y, 'Raw Data'!$AN:$AN,"&lt;=" &amp;DATE(LEFT($AV$3, 4), MONTH("1 " &amp; AE$6 &amp; " " &amp; LEFT($AV$3, 4)) + 1, 0 ), 'Raw Data'!$AN:$AN,"&gt;" &amp;DATE(LEFT($AV$3, 4), MONTH("1 " &amp; AE$6 &amp; " " &amp; LEFT($AV$3, 4)), 0 ), 'Raw Data'!$J:$J, $A196, 'Raw Data'!$P:$P,""&amp;'Raw Data'!$B$1,'Raw Data'!$D:$D,"&lt;&gt;*ithdr*",'Raw Data'!$D:$D,"&lt;&gt;*ancel*")</f>
        <v>0</v>
      </c>
      <c r="AF205" s="73"/>
      <c r="AG205" s="73"/>
      <c r="AH205" s="77"/>
      <c r="AI205" s="113">
        <f>SUMIFS('Raw Data'!$Y:$Y, 'Raw Data'!$AN:$AN,"&lt;=" &amp;DATE(LEFT($AV$3, 4), MONTH("1 " &amp; AI$6 &amp; " " &amp; LEFT($AV$3, 4)) + 1, 0 ), 'Raw Data'!$AN:$AN,"&gt;" &amp;DATE(LEFT($AV$3, 4), MONTH("1 " &amp; AI$6 &amp; " " &amp; LEFT($AV$3, 4)), 0 ), 'Raw Data'!$J:$J, $A196, 'Raw Data'!$O:$O,""&amp;'Raw Data'!$B$1,'Raw Data'!$D:$D,"&lt;&gt;*ithdr*",'Raw Data'!$D:$D,"&lt;&gt;*ancel*",'Raw Data'!$P:$P,"--")
+
SUMIFS('Raw Data'!$Y:$Y, 'Raw Data'!$AN:$AN,"&lt;=" &amp;DATE(LEFT($AV$3, 4), MONTH("1 " &amp; AI$6 &amp; " " &amp; LEFT($AV$3, 4)) + 1, 0 ), 'Raw Data'!$AN:$AN,"&gt;" &amp;DATE(LEFT($AV$3, 4), MONTH("1 " &amp; AI$6 &amp; " " &amp; LEFT($AV$3, 4)), 0 ), 'Raw Data'!$J:$J, $A196, 'Raw Data'!$P:$P,""&amp;'Raw Data'!$B$1,'Raw Data'!$D:$D,"&lt;&gt;*ithdr*",'Raw Data'!$D:$D,"&lt;&gt;*ancel*")</f>
        <v>0</v>
      </c>
      <c r="AJ205" s="73"/>
      <c r="AK205" s="73"/>
      <c r="AL205" s="77"/>
      <c r="AM205" s="113">
        <f>SUMIFS('Raw Data'!$Y:$Y, 'Raw Data'!$AN:$AN,"&lt;=" &amp;DATE(LEFT($AV$3, 4), MONTH("1 " &amp; AM$6 &amp; " " &amp; LEFT($AV$3, 4)) + 1, 0 ), 'Raw Data'!$AN:$AN,"&gt;" &amp;DATE(LEFT($AV$3, 4), MONTH("1 " &amp; AM$6 &amp; " " &amp; LEFT($AV$3, 4)), 0 ), 'Raw Data'!$J:$J, $A196, 'Raw Data'!$O:$O,""&amp;'Raw Data'!$B$1,'Raw Data'!$D:$D,"&lt;&gt;*ithdr*",'Raw Data'!$D:$D,"&lt;&gt;*ancel*",'Raw Data'!$P:$P,"--")
+
SUMIFS('Raw Data'!$Y:$Y, 'Raw Data'!$AN:$AN,"&lt;=" &amp;DATE(LEFT($AV$3, 4), MONTH("1 " &amp; AM$6 &amp; " " &amp; LEFT($AV$3, 4)) + 1, 0 ), 'Raw Data'!$AN:$AN,"&gt;" &amp;DATE(LEFT($AV$3, 4), MONTH("1 " &amp; AM$6 &amp; " " &amp; LEFT($AV$3, 4)), 0 ), 'Raw Data'!$J:$J, $A196, 'Raw Data'!$P:$P,""&amp;'Raw Data'!$B$1,'Raw Data'!$D:$D,"&lt;&gt;*ithdr*",'Raw Data'!$D:$D,"&lt;&gt;*ancel*")</f>
        <v>0</v>
      </c>
      <c r="AN205" s="73"/>
      <c r="AO205" s="73"/>
      <c r="AP205" s="77"/>
      <c r="AQ205" s="113">
        <f>SUMIFS('Raw Data'!$Y:$Y, 'Raw Data'!$AN:$AN,"&lt;=" &amp;DATE(LEFT($AV$3, 4), MONTH("1 " &amp; AQ$6 &amp; " " &amp; LEFT($AV$3, 4)) + 1, 0 ), 'Raw Data'!$AN:$AN,"&gt;" &amp;DATE(LEFT($AV$3, 4), MONTH("1 " &amp; AQ$6 &amp; " " &amp; LEFT($AV$3, 4)), 0 ), 'Raw Data'!$J:$J, $A196, 'Raw Data'!$O:$O,""&amp;'Raw Data'!$B$1,'Raw Data'!$D:$D,"&lt;&gt;*ithdr*",'Raw Data'!$D:$D,"&lt;&gt;*ancel*",'Raw Data'!$P:$P,"--")
+
SUMIFS('Raw Data'!$Y:$Y, 'Raw Data'!$AN:$AN,"&lt;=" &amp;DATE(LEFT($AV$3, 4), MONTH("1 " &amp; AQ$6 &amp; " " &amp; LEFT($AV$3, 4)) + 1, 0 ), 'Raw Data'!$AN:$AN,"&gt;" &amp;DATE(LEFT($AV$3, 4), MONTH("1 " &amp; AQ$6 &amp; " " &amp; LEFT($AV$3, 4)), 0 ), 'Raw Data'!$J:$J, $A196, 'Raw Data'!$P:$P,""&amp;'Raw Data'!$B$1,'Raw Data'!$D:$D,"&lt;&gt;*ithdr*",'Raw Data'!$D:$D,"&lt;&gt;*ancel*")</f>
        <v>0</v>
      </c>
      <c r="AR205" s="73"/>
      <c r="AS205" s="73"/>
      <c r="AT205" s="77"/>
      <c r="AU205" s="113">
        <f>SUMIFS('Raw Data'!$Y:$Y, 'Raw Data'!$AN:$AN,"&lt;=" &amp;DATE(MID($AV$3, 15, 4), MONTH("1 " &amp; AU$6 &amp; " " &amp; MID($AV$3, 15, 4)) + 1, 0 ), 'Raw Data'!$AN:$AN,"&gt;" &amp;DATE(MID($AV$3, 15, 4), MONTH("1 " &amp; AU$6 &amp; " " &amp; MID($AV$3, 15, 4)), 0 ), 'Raw Data'!$J:$J, $A196, 'Raw Data'!$O:$O,""&amp;'Raw Data'!$B$1,'Raw Data'!$D:$D,"&lt;&gt;*ithdr*",'Raw Data'!$D:$D,"&lt;&gt;*ancel*",'Raw Data'!$P:$P,"--")
+
SUMIFS('Raw Data'!$Y:$Y, 'Raw Data'!$AN:$AN,"&lt;=" &amp;DATE(MID($AV$3, 15, 4), MONTH("1 " &amp; AU$6 &amp; " " &amp; MID($AV$3, 15, 4)) + 1, 0 ), 'Raw Data'!$AN:$AN,"&gt;" &amp;DATE(MID($AV$3, 15, 4), MONTH("1 " &amp; AU$6 &amp; " " &amp; MID($AV$3, 15, 4)), 0 ), 'Raw Data'!$J:$J, $A196, 'Raw Data'!$P:$P,""&amp;'Raw Data'!$B$1,'Raw Data'!$D:$D,"&lt;&gt;*ithdr*",'Raw Data'!$D:$D,"&lt;&gt;*ancel*")</f>
        <v>0</v>
      </c>
      <c r="AV205" s="73"/>
      <c r="AW205" s="73"/>
      <c r="AX205" s="77"/>
      <c r="AY205" s="113">
        <f>SUMIFS('Raw Data'!$Y:$Y, 'Raw Data'!$AN:$AN,"&lt;=" &amp;DATE(MID($AV$3, 15, 4), MONTH("1 " &amp; AY$6 &amp; " " &amp; MID($AV$3, 15, 4)) + 1, 0 ), 'Raw Data'!$AN:$AN,"&gt;" &amp;DATE(MID($AV$3, 15, 4), MONTH("1 " &amp; AY$6 &amp; " " &amp; MID($AV$3, 15, 4)), 0 ), 'Raw Data'!$J:$J, $A196, 'Raw Data'!$O:$O,""&amp;'Raw Data'!$B$1,'Raw Data'!$D:$D,"&lt;&gt;*ithdr*",'Raw Data'!$D:$D,"&lt;&gt;*ancel*",'Raw Data'!$P:$P,"--")
+
SUMIFS('Raw Data'!$Y:$Y, 'Raw Data'!$AN:$AN,"&lt;=" &amp;DATE(MID($AV$3, 15, 4), MONTH("1 " &amp; AY$6 &amp; " " &amp; MID($AV$3, 15, 4)) + 1, 0 ), 'Raw Data'!$AN:$AN,"&gt;" &amp;DATE(MID($AV$3, 15, 4), MONTH("1 " &amp; AY$6 &amp; " " &amp; MID($AV$3, 15, 4)), 0 ), 'Raw Data'!$J:$J, $A196, 'Raw Data'!$P:$P,""&amp;'Raw Data'!$B$1,'Raw Data'!$D:$D,"&lt;&gt;*ithdr*",'Raw Data'!$D:$D,"&lt;&gt;*ancel*")</f>
        <v>0</v>
      </c>
      <c r="AZ205" s="73"/>
      <c r="BA205" s="73"/>
      <c r="BB205" s="77"/>
      <c r="BC205" s="113">
        <f>SUMIFS('Raw Data'!$Y:$Y, 'Raw Data'!$AN:$AN,"&lt;=" &amp;DATE(MID($AV$3, 15, 4), MONTH("1 " &amp; BC$6 &amp; " " &amp; MID($AV$3, 15, 4)) + 1, 0 ), 'Raw Data'!$AN:$AN,"&gt;" &amp;DATE(MID($AV$3, 15, 4), MONTH("1 " &amp; BC$6 &amp; " " &amp; MID($AV$3, 15, 4)), 0 ), 'Raw Data'!$J:$J, $A196, 'Raw Data'!$O:$O,""&amp;'Raw Data'!$B$1,'Raw Data'!$D:$D,"&lt;&gt;*ithdr*",'Raw Data'!$D:$D,"&lt;&gt;*ancel*",'Raw Data'!$P:$P,"--")
+
SUMIFS('Raw Data'!$Y:$Y, 'Raw Data'!$AN:$AN,"&lt;=" &amp;DATE(MID($AV$3, 15, 4), MONTH("1 " &amp; BC$6 &amp; " " &amp; MID($AV$3, 15, 4)) + 1, 0 ), 'Raw Data'!$AN:$AN,"&gt;" &amp;DATE(MID($AV$3, 15, 4), MONTH("1 " &amp; BC$6 &amp; " " &amp; MID($AV$3, 15, 4)), 0 ), 'Raw Data'!$J:$J, $A196, 'Raw Data'!$P:$P,""&amp;'Raw Data'!$B$1,'Raw Data'!$D:$D,"&lt;&gt;*ithdr*",'Raw Data'!$D:$D,"&lt;&gt;*ancel*")</f>
        <v>0</v>
      </c>
      <c r="BD205" s="73"/>
      <c r="BE205" s="73"/>
      <c r="BF205" s="77"/>
    </row>
    <row r="206" ht="12.75" customHeight="1">
      <c r="A206" s="75" t="s">
        <v>169</v>
      </c>
      <c r="B206" s="73"/>
      <c r="C206" s="73"/>
      <c r="D206" s="73"/>
      <c r="E206" s="73"/>
      <c r="F206" s="73"/>
      <c r="G206" s="73"/>
      <c r="H206" s="73"/>
      <c r="I206" s="73"/>
      <c r="J206" s="77"/>
      <c r="K206" s="113">
        <f>SUMIFS('Raw Data'!$AA:$AA, 'Raw Data'!$AN:$AN,"&lt;=" &amp;DATE(LEFT($AV$3, 4), MONTH("1 " &amp; K$6 &amp; " " &amp; LEFT($AV$3, 4)) + 1, 0 ), 'Raw Data'!$AN:$AN,"&gt;" &amp;DATE(LEFT($AV$3, 4), MONTH("1 " &amp; K$6 &amp; " " &amp; LEFT($AV$3, 4)), 0 ), 'Raw Data'!$J:$J, $A196, 'Raw Data'!$O:$O,""&amp;'Raw Data'!$B$1,'Raw Data'!$D:$D,"&lt;&gt;*ithdr*",'Raw Data'!$D:$D,"&lt;&gt;*ancel*",'Raw Data'!$P:$P,"--")
+
SUMIFS('Raw Data'!$AA:$AA, 'Raw Data'!$AN:$AN,"&lt;=" &amp;DATE(LEFT($AV$3, 4), MONTH("1 " &amp; K$6 &amp; " " &amp; LEFT($AV$3, 4)) + 1, 0 ), 'Raw Data'!$AN:$AN,"&gt;" &amp;DATE(LEFT($AV$3, 4), MONTH("1 " &amp; K$6 &amp; " " &amp; LEFT($AV$3, 4)), 0 ), 'Raw Data'!$J:$J, $A196, 'Raw Data'!$P:$P,""&amp;'Raw Data'!$B$1,'Raw Data'!$D:$D,"&lt;&gt;*ithdr*",'Raw Data'!$D:$D,"&lt;&gt;*ancel*")
+
SUMIFS('Raw Data'!$X:$X, 'Raw Data'!$AN:$AN,"&lt;=" &amp;DATE(LEFT($AV$3, 4), MONTH("1 " &amp; K$6 &amp; " " &amp; LEFT($AV$3, 4)) + 1, 0 ), 'Raw Data'!$AN:$AN,"&gt;" &amp;DATE(LEFT($AV$3, 4), MONTH("1 " &amp; K$6 &amp; " " &amp; LEFT($AV$3, 4)), 0 ), 'Raw Data'!$J:$J, $A196, 'Raw Data'!$O:$O,""&amp;'Raw Data'!$B$1,'Raw Data'!$D:$D,"&lt;&gt;*ithdr*",'Raw Data'!$D:$D,"&lt;&gt;*ancel*",'Raw Data'!$P:$P,"--")
+
SUMIFS('Raw Data'!$X:$X, 'Raw Data'!$AN:$AN,"&lt;=" &amp;DATE(LEFT($AV$3, 4), MONTH("1 " &amp; K$6 &amp; " " &amp; LEFT($AV$3, 4)) + 1, 0 ), 'Raw Data'!$AN:$AN,"&gt;" &amp;DATE(LEFT($AV$3, 4), MONTH("1 " &amp; K$6 &amp; " " &amp; LEFT($AV$3, 4)), 0 ), 'Raw Data'!$J:$J, $A196, 'Raw Data'!$P:$P,""&amp;'Raw Data'!$B$1,'Raw Data'!$D:$D,"&lt;&gt;*ithdr*",'Raw Data'!$D:$D,"&lt;&gt;*ancel*")
+
SUMIFS('Raw Data'!$V:$V, 'Raw Data'!$AN:$AN,"&lt;=" &amp;DATE(LEFT($AV$3, 4), MONTH("1 " &amp; K$6 &amp; " " &amp; LEFT($AV$3, 4)) + 1, 0 ), 'Raw Data'!$AN:$AN,"&gt;" &amp;DATE(LEFT($AV$3, 4), MONTH("1 " &amp; K$6 &amp; " " &amp; LEFT($AV$3, 4)), 0 ), 'Raw Data'!$J:$J, $A196, 'Raw Data'!$O:$O,""&amp;'Raw Data'!$B$1,'Raw Data'!$D:$D,"&lt;&gt;*ithdr*",'Raw Data'!$D:$D,"&lt;&gt;*ancel*",'Raw Data'!$P:$P,"--")
+
SUMIFS('Raw Data'!$V:$V, 'Raw Data'!$AN:$AN,"&lt;=" &amp;DATE(LEFT($AV$3, 4), MONTH("1 " &amp; K$6 &amp; " " &amp; LEFT($AV$3, 4)) + 1, 0 ), 'Raw Data'!$AN:$AN,"&gt;" &amp;DATE(LEFT($AV$3, 4), MONTH("1 " &amp; K$6 &amp; " " &amp; LEFT($AV$3, 4)), 0 ), 'Raw Data'!$J:$J, $A196, 'Raw Data'!$P:$P,""&amp;'Raw Data'!$B$1,'Raw Data'!$D:$D,"&lt;&gt;*ithdr*",'Raw Data'!$D:$D,"&lt;&gt;*ancel*")</f>
        <v>0</v>
      </c>
      <c r="L206" s="73"/>
      <c r="M206" s="73"/>
      <c r="N206" s="77"/>
      <c r="O206" s="113">
        <f>SUMIFS('Raw Data'!$AA:$AA, 'Raw Data'!$AN:$AN,"&lt;=" &amp;DATE(LEFT($AV$3, 4), MONTH("1 " &amp; O$6 &amp; " " &amp; LEFT($AV$3, 4)) + 1, 0 ), 'Raw Data'!$AN:$AN,"&gt;" &amp;DATE(LEFT($AV$3, 4), MONTH("1 " &amp; O$6 &amp; " " &amp; LEFT($AV$3, 4)), 0 ), 'Raw Data'!$J:$J, $A196, 'Raw Data'!$O:$O,""&amp;'Raw Data'!$B$1,'Raw Data'!$D:$D,"&lt;&gt;*ithdr*",'Raw Data'!$D:$D,"&lt;&gt;*ancel*",'Raw Data'!$P:$P,"--")
+
SUMIFS('Raw Data'!$AA:$AA, 'Raw Data'!$AN:$AN,"&lt;=" &amp;DATE(LEFT($AV$3, 4), MONTH("1 " &amp; O$6 &amp; " " &amp; LEFT($AV$3, 4)) + 1, 0 ), 'Raw Data'!$AN:$AN,"&gt;" &amp;DATE(LEFT($AV$3, 4), MONTH("1 " &amp; O$6 &amp; " " &amp; LEFT($AV$3, 4)), 0 ), 'Raw Data'!$J:$J, $A196, 'Raw Data'!$P:$P,""&amp;'Raw Data'!$B$1,'Raw Data'!$D:$D,"&lt;&gt;*ithdr*",'Raw Data'!$D:$D,"&lt;&gt;*ancel*")
+
SUMIFS('Raw Data'!$X:$X, 'Raw Data'!$AN:$AN,"&lt;=" &amp;DATE(LEFT($AV$3, 4), MONTH("1 " &amp; O$6 &amp; " " &amp; LEFT($AV$3, 4)) + 1, 0 ), 'Raw Data'!$AN:$AN,"&gt;" &amp;DATE(LEFT($AV$3, 4), MONTH("1 " &amp; O$6 &amp; " " &amp; LEFT($AV$3, 4)), 0 ), 'Raw Data'!$J:$J, $A196, 'Raw Data'!$O:$O,""&amp;'Raw Data'!$B$1,'Raw Data'!$D:$D,"&lt;&gt;*ithdr*",'Raw Data'!$D:$D,"&lt;&gt;*ancel*",'Raw Data'!$P:$P,"--")
+
SUMIFS('Raw Data'!$X:$X, 'Raw Data'!$AN:$AN,"&lt;=" &amp;DATE(LEFT($AV$3, 4), MONTH("1 " &amp; O$6 &amp; " " &amp; LEFT($AV$3, 4)) + 1, 0 ), 'Raw Data'!$AN:$AN,"&gt;" &amp;DATE(LEFT($AV$3, 4), MONTH("1 " &amp; O$6 &amp; " " &amp; LEFT($AV$3, 4)), 0 ), 'Raw Data'!$J:$J, $A196, 'Raw Data'!$P:$P,""&amp;'Raw Data'!$B$1,'Raw Data'!$D:$D,"&lt;&gt;*ithdr*",'Raw Data'!$D:$D,"&lt;&gt;*ancel*")
+
SUMIFS('Raw Data'!$V:$V, 'Raw Data'!$AN:$AN,"&lt;=" &amp;DATE(LEFT($AV$3, 4), MONTH("1 " &amp; O$6 &amp; " " &amp; LEFT($AV$3, 4)) + 1, 0 ), 'Raw Data'!$AN:$AN,"&gt;" &amp;DATE(LEFT($AV$3, 4), MONTH("1 " &amp; O$6 &amp; " " &amp; LEFT($AV$3, 4)), 0 ), 'Raw Data'!$J:$J, $A196, 'Raw Data'!$O:$O,""&amp;'Raw Data'!$B$1,'Raw Data'!$D:$D,"&lt;&gt;*ithdr*",'Raw Data'!$D:$D,"&lt;&gt;*ancel*",'Raw Data'!$P:$P,"--")
+
SUMIFS('Raw Data'!$V:$V, 'Raw Data'!$AN:$AN,"&lt;=" &amp;DATE(LEFT($AV$3, 4), MONTH("1 " &amp; O$6 &amp; " " &amp; LEFT($AV$3, 4)) + 1, 0 ), 'Raw Data'!$AN:$AN,"&gt;" &amp;DATE(LEFT($AV$3, 4), MONTH("1 " &amp; O$6 &amp; " " &amp; LEFT($AV$3, 4)), 0 ), 'Raw Data'!$J:$J, $A196, 'Raw Data'!$P:$P,""&amp;'Raw Data'!$B$1,'Raw Data'!$D:$D,"&lt;&gt;*ithdr*",'Raw Data'!$D:$D,"&lt;&gt;*ancel*")</f>
        <v>0</v>
      </c>
      <c r="P206" s="73"/>
      <c r="Q206" s="73"/>
      <c r="R206" s="77"/>
      <c r="S206" s="113">
        <f>SUMIFS('Raw Data'!$AA:$AA, 'Raw Data'!$AN:$AN,"&lt;=" &amp;DATE(LEFT($AV$3, 4), MONTH("1 " &amp; S$6 &amp; " " &amp; LEFT($AV$3, 4)) + 1, 0 ), 'Raw Data'!$AN:$AN,"&gt;" &amp;DATE(LEFT($AV$3, 4), MONTH("1 " &amp; S$6 &amp; " " &amp; LEFT($AV$3, 4)), 0 ), 'Raw Data'!$J:$J, $A196, 'Raw Data'!$O:$O,""&amp;'Raw Data'!$B$1,'Raw Data'!$D:$D,"&lt;&gt;*ithdr*",'Raw Data'!$D:$D,"&lt;&gt;*ancel*",'Raw Data'!$P:$P,"--")
+
SUMIFS('Raw Data'!$AA:$AA, 'Raw Data'!$AN:$AN,"&lt;=" &amp;DATE(LEFT($AV$3, 4), MONTH("1 " &amp; S$6 &amp; " " &amp; LEFT($AV$3, 4)) + 1, 0 ), 'Raw Data'!$AN:$AN,"&gt;" &amp;DATE(LEFT($AV$3, 4), MONTH("1 " &amp; S$6 &amp; " " &amp; LEFT($AV$3, 4)), 0 ), 'Raw Data'!$J:$J, $A196, 'Raw Data'!$P:$P,""&amp;'Raw Data'!$B$1,'Raw Data'!$D:$D,"&lt;&gt;*ithdr*",'Raw Data'!$D:$D,"&lt;&gt;*ancel*")
+
SUMIFS('Raw Data'!$X:$X, 'Raw Data'!$AN:$AN,"&lt;=" &amp;DATE(LEFT($AV$3, 4), MONTH("1 " &amp; S$6 &amp; " " &amp; LEFT($AV$3, 4)) + 1, 0 ), 'Raw Data'!$AN:$AN,"&gt;" &amp;DATE(LEFT($AV$3, 4), MONTH("1 " &amp; S$6 &amp; " " &amp; LEFT($AV$3, 4)), 0 ), 'Raw Data'!$J:$J, $A196, 'Raw Data'!$O:$O,""&amp;'Raw Data'!$B$1,'Raw Data'!$D:$D,"&lt;&gt;*ithdr*",'Raw Data'!$D:$D,"&lt;&gt;*ancel*",'Raw Data'!$P:$P,"--")
+
SUMIFS('Raw Data'!$X:$X, 'Raw Data'!$AN:$AN,"&lt;=" &amp;DATE(LEFT($AV$3, 4), MONTH("1 " &amp; S$6 &amp; " " &amp; LEFT($AV$3, 4)) + 1, 0 ), 'Raw Data'!$AN:$AN,"&gt;" &amp;DATE(LEFT($AV$3, 4), MONTH("1 " &amp; S$6 &amp; " " &amp; LEFT($AV$3, 4)), 0 ), 'Raw Data'!$J:$J, $A196, 'Raw Data'!$P:$P,""&amp;'Raw Data'!$B$1,'Raw Data'!$D:$D,"&lt;&gt;*ithdr*",'Raw Data'!$D:$D,"&lt;&gt;*ancel*")
+
SUMIFS('Raw Data'!$V:$V, 'Raw Data'!$AN:$AN,"&lt;=" &amp;DATE(LEFT($AV$3, 4), MONTH("1 " &amp; S$6 &amp; " " &amp; LEFT($AV$3, 4)) + 1, 0 ), 'Raw Data'!$AN:$AN,"&gt;" &amp;DATE(LEFT($AV$3, 4), MONTH("1 " &amp; S$6 &amp; " " &amp; LEFT($AV$3, 4)), 0 ), 'Raw Data'!$J:$J, $A196, 'Raw Data'!$O:$O,""&amp;'Raw Data'!$B$1,'Raw Data'!$D:$D,"&lt;&gt;*ithdr*",'Raw Data'!$D:$D,"&lt;&gt;*ancel*",'Raw Data'!$P:$P,"--")
+
SUMIFS('Raw Data'!$V:$V, 'Raw Data'!$AN:$AN,"&lt;=" &amp;DATE(LEFT($AV$3, 4), MONTH("1 " &amp; S$6 &amp; " " &amp; LEFT($AV$3, 4)) + 1, 0 ), 'Raw Data'!$AN:$AN,"&gt;" &amp;DATE(LEFT($AV$3, 4), MONTH("1 " &amp; S$6 &amp; " " &amp; LEFT($AV$3, 4)), 0 ), 'Raw Data'!$J:$J, $A196, 'Raw Data'!$P:$P,""&amp;'Raw Data'!$B$1,'Raw Data'!$D:$D,"&lt;&gt;*ithdr*",'Raw Data'!$D:$D,"&lt;&gt;*ancel*")</f>
        <v>0</v>
      </c>
      <c r="T206" s="73"/>
      <c r="U206" s="73"/>
      <c r="V206" s="77"/>
      <c r="W206" s="113">
        <f>SUMIFS('Raw Data'!$AA:$AA, 'Raw Data'!$AN:$AN,"&lt;=" &amp;DATE(LEFT($AV$3, 4), MONTH("1 " &amp; W$6 &amp; " " &amp; LEFT($AV$3, 4)) + 1, 0 ), 'Raw Data'!$AN:$AN,"&gt;" &amp;DATE(LEFT($AV$3, 4), MONTH("1 " &amp; W$6 &amp; " " &amp; LEFT($AV$3, 4)), 0 ), 'Raw Data'!$J:$J, $A196, 'Raw Data'!$O:$O,""&amp;'Raw Data'!$B$1,'Raw Data'!$D:$D,"&lt;&gt;*ithdr*",'Raw Data'!$D:$D,"&lt;&gt;*ancel*",'Raw Data'!$P:$P,"--")
+
SUMIFS('Raw Data'!$AA:$AA, 'Raw Data'!$AN:$AN,"&lt;=" &amp;DATE(LEFT($AV$3, 4), MONTH("1 " &amp; W$6 &amp; " " &amp; LEFT($AV$3, 4)) + 1, 0 ), 'Raw Data'!$AN:$AN,"&gt;" &amp;DATE(LEFT($AV$3, 4), MONTH("1 " &amp; W$6 &amp; " " &amp; LEFT($AV$3, 4)), 0 ), 'Raw Data'!$J:$J, $A196, 'Raw Data'!$P:$P,""&amp;'Raw Data'!$B$1,'Raw Data'!$D:$D,"&lt;&gt;*ithdr*",'Raw Data'!$D:$D,"&lt;&gt;*ancel*")
+
SUMIFS('Raw Data'!$X:$X, 'Raw Data'!$AN:$AN,"&lt;=" &amp;DATE(LEFT($AV$3, 4), MONTH("1 " &amp; W$6 &amp; " " &amp; LEFT($AV$3, 4)) + 1, 0 ), 'Raw Data'!$AN:$AN,"&gt;" &amp;DATE(LEFT($AV$3, 4), MONTH("1 " &amp; W$6 &amp; " " &amp; LEFT($AV$3, 4)), 0 ), 'Raw Data'!$J:$J, $A196, 'Raw Data'!$O:$O,""&amp;'Raw Data'!$B$1,'Raw Data'!$D:$D,"&lt;&gt;*ithdr*",'Raw Data'!$D:$D,"&lt;&gt;*ancel*",'Raw Data'!$P:$P,"--")
+
SUMIFS('Raw Data'!$X:$X, 'Raw Data'!$AN:$AN,"&lt;=" &amp;DATE(LEFT($AV$3, 4), MONTH("1 " &amp; W$6 &amp; " " &amp; LEFT($AV$3, 4)) + 1, 0 ), 'Raw Data'!$AN:$AN,"&gt;" &amp;DATE(LEFT($AV$3, 4), MONTH("1 " &amp; W$6 &amp; " " &amp; LEFT($AV$3, 4)), 0 ), 'Raw Data'!$J:$J, $A196, 'Raw Data'!$P:$P,""&amp;'Raw Data'!$B$1,'Raw Data'!$D:$D,"&lt;&gt;*ithdr*",'Raw Data'!$D:$D,"&lt;&gt;*ancel*")
+
SUMIFS('Raw Data'!$V:$V, 'Raw Data'!$AN:$AN,"&lt;=" &amp;DATE(LEFT($AV$3, 4), MONTH("1 " &amp; W$6 &amp; " " &amp; LEFT($AV$3, 4)) + 1, 0 ), 'Raw Data'!$AN:$AN,"&gt;" &amp;DATE(LEFT($AV$3, 4), MONTH("1 " &amp; W$6 &amp; " " &amp; LEFT($AV$3, 4)), 0 ), 'Raw Data'!$J:$J, $A196, 'Raw Data'!$O:$O,""&amp;'Raw Data'!$B$1,'Raw Data'!$D:$D,"&lt;&gt;*ithdr*",'Raw Data'!$D:$D,"&lt;&gt;*ancel*",'Raw Data'!$P:$P,"--")
+
SUMIFS('Raw Data'!$V:$V, 'Raw Data'!$AN:$AN,"&lt;=" &amp;DATE(LEFT($AV$3, 4), MONTH("1 " &amp; W$6 &amp; " " &amp; LEFT($AV$3, 4)) + 1, 0 ), 'Raw Data'!$AN:$AN,"&gt;" &amp;DATE(LEFT($AV$3, 4), MONTH("1 " &amp; W$6 &amp; " " &amp; LEFT($AV$3, 4)), 0 ), 'Raw Data'!$J:$J, $A196, 'Raw Data'!$P:$P,""&amp;'Raw Data'!$B$1,'Raw Data'!$D:$D,"&lt;&gt;*ithdr*",'Raw Data'!$D:$D,"&lt;&gt;*ancel*")</f>
        <v>0</v>
      </c>
      <c r="X206" s="73"/>
      <c r="Y206" s="73"/>
      <c r="Z206" s="77"/>
      <c r="AA206" s="113">
        <f>SUMIFS('Raw Data'!$AA:$AA, 'Raw Data'!$AN:$AN,"&lt;=" &amp;DATE(LEFT($AV$3, 4), MONTH("1 " &amp; AA$6 &amp; " " &amp; LEFT($AV$3, 4)) + 1, 0 ), 'Raw Data'!$AN:$AN,"&gt;" &amp;DATE(LEFT($AV$3, 4), MONTH("1 " &amp; AA$6 &amp; " " &amp; LEFT($AV$3, 4)), 0 ), 'Raw Data'!$J:$J, $A196, 'Raw Data'!$O:$O,""&amp;'Raw Data'!$B$1,'Raw Data'!$D:$D,"&lt;&gt;*ithdr*",'Raw Data'!$D:$D,"&lt;&gt;*ancel*",'Raw Data'!$P:$P,"--")
+
SUMIFS('Raw Data'!$AA:$AA, 'Raw Data'!$AN:$AN,"&lt;=" &amp;DATE(LEFT($AV$3, 4), MONTH("1 " &amp; AA$6 &amp; " " &amp; LEFT($AV$3, 4)) + 1, 0 ), 'Raw Data'!$AN:$AN,"&gt;" &amp;DATE(LEFT($AV$3, 4), MONTH("1 " &amp; AA$6 &amp; " " &amp; LEFT($AV$3, 4)), 0 ), 'Raw Data'!$J:$J, $A196, 'Raw Data'!$P:$P,""&amp;'Raw Data'!$B$1,'Raw Data'!$D:$D,"&lt;&gt;*ithdr*",'Raw Data'!$D:$D,"&lt;&gt;*ancel*")
+
SUMIFS('Raw Data'!$X:$X, 'Raw Data'!$AN:$AN,"&lt;=" &amp;DATE(LEFT($AV$3, 4), MONTH("1 " &amp; AA$6 &amp; " " &amp; LEFT($AV$3, 4)) + 1, 0 ), 'Raw Data'!$AN:$AN,"&gt;" &amp;DATE(LEFT($AV$3, 4), MONTH("1 " &amp; AA$6 &amp; " " &amp; LEFT($AV$3, 4)), 0 ), 'Raw Data'!$J:$J, $A196, 'Raw Data'!$O:$O,""&amp;'Raw Data'!$B$1,'Raw Data'!$D:$D,"&lt;&gt;*ithdr*",'Raw Data'!$D:$D,"&lt;&gt;*ancel*",'Raw Data'!$P:$P,"--")
+
SUMIFS('Raw Data'!$X:$X, 'Raw Data'!$AN:$AN,"&lt;=" &amp;DATE(LEFT($AV$3, 4), MONTH("1 " &amp; AA$6 &amp; " " &amp; LEFT($AV$3, 4)) + 1, 0 ), 'Raw Data'!$AN:$AN,"&gt;" &amp;DATE(LEFT($AV$3, 4), MONTH("1 " &amp; AA$6 &amp; " " &amp; LEFT($AV$3, 4)), 0 ), 'Raw Data'!$J:$J, $A196, 'Raw Data'!$P:$P,""&amp;'Raw Data'!$B$1,'Raw Data'!$D:$D,"&lt;&gt;*ithdr*",'Raw Data'!$D:$D,"&lt;&gt;*ancel*")
+
SUMIFS('Raw Data'!$V:$V, 'Raw Data'!$AN:$AN,"&lt;=" &amp;DATE(LEFT($AV$3, 4), MONTH("1 " &amp; AA$6 &amp; " " &amp; LEFT($AV$3, 4)) + 1, 0 ), 'Raw Data'!$AN:$AN,"&gt;" &amp;DATE(LEFT($AV$3, 4), MONTH("1 " &amp; AA$6 &amp; " " &amp; LEFT($AV$3, 4)), 0 ), 'Raw Data'!$J:$J, $A196, 'Raw Data'!$O:$O,""&amp;'Raw Data'!$B$1,'Raw Data'!$D:$D,"&lt;&gt;*ithdr*",'Raw Data'!$D:$D,"&lt;&gt;*ancel*",'Raw Data'!$P:$P,"--")
+
SUMIFS('Raw Data'!$V:$V, 'Raw Data'!$AN:$AN,"&lt;=" &amp;DATE(LEFT($AV$3, 4), MONTH("1 " &amp; AA$6 &amp; " " &amp; LEFT($AV$3, 4)) + 1, 0 ), 'Raw Data'!$AN:$AN,"&gt;" &amp;DATE(LEFT($AV$3, 4), MONTH("1 " &amp; AA$6 &amp; " " &amp; LEFT($AV$3, 4)), 0 ), 'Raw Data'!$J:$J, $A196, 'Raw Data'!$P:$P,""&amp;'Raw Data'!$B$1,'Raw Data'!$D:$D,"&lt;&gt;*ithdr*",'Raw Data'!$D:$D,"&lt;&gt;*ancel*")</f>
        <v>0</v>
      </c>
      <c r="AB206" s="73"/>
      <c r="AC206" s="73"/>
      <c r="AD206" s="77"/>
      <c r="AE206" s="113">
        <f>SUMIFS('Raw Data'!$AA:$AA, 'Raw Data'!$AN:$AN,"&lt;=" &amp;DATE(LEFT($AV$3, 4), MONTH("1 " &amp; AE$6 &amp; " " &amp; LEFT($AV$3, 4)) + 1, 0 ), 'Raw Data'!$AN:$AN,"&gt;" &amp;DATE(LEFT($AV$3, 4), MONTH("1 " &amp; AE$6 &amp; " " &amp; LEFT($AV$3, 4)), 0 ), 'Raw Data'!$J:$J, $A196, 'Raw Data'!$O:$O,""&amp;'Raw Data'!$B$1,'Raw Data'!$D:$D,"&lt;&gt;*ithdr*",'Raw Data'!$D:$D,"&lt;&gt;*ancel*",'Raw Data'!$P:$P,"--")
+
SUMIFS('Raw Data'!$AA:$AA, 'Raw Data'!$AN:$AN,"&lt;=" &amp;DATE(LEFT($AV$3, 4), MONTH("1 " &amp; AE$6 &amp; " " &amp; LEFT($AV$3, 4)) + 1, 0 ), 'Raw Data'!$AN:$AN,"&gt;" &amp;DATE(LEFT($AV$3, 4), MONTH("1 " &amp; AE$6 &amp; " " &amp; LEFT($AV$3, 4)), 0 ), 'Raw Data'!$J:$J, $A196, 'Raw Data'!$P:$P,""&amp;'Raw Data'!$B$1,'Raw Data'!$D:$D,"&lt;&gt;*ithdr*",'Raw Data'!$D:$D,"&lt;&gt;*ancel*")
+
SUMIFS('Raw Data'!$X:$X, 'Raw Data'!$AN:$AN,"&lt;=" &amp;DATE(LEFT($AV$3, 4), MONTH("1 " &amp; AE$6 &amp; " " &amp; LEFT($AV$3, 4)) + 1, 0 ), 'Raw Data'!$AN:$AN,"&gt;" &amp;DATE(LEFT($AV$3, 4), MONTH("1 " &amp; AE$6 &amp; " " &amp; LEFT($AV$3, 4)), 0 ), 'Raw Data'!$J:$J, $A196, 'Raw Data'!$O:$O,""&amp;'Raw Data'!$B$1,'Raw Data'!$D:$D,"&lt;&gt;*ithdr*",'Raw Data'!$D:$D,"&lt;&gt;*ancel*",'Raw Data'!$P:$P,"--")
+
SUMIFS('Raw Data'!$X:$X, 'Raw Data'!$AN:$AN,"&lt;=" &amp;DATE(LEFT($AV$3, 4), MONTH("1 " &amp; AE$6 &amp; " " &amp; LEFT($AV$3, 4)) + 1, 0 ), 'Raw Data'!$AN:$AN,"&gt;" &amp;DATE(LEFT($AV$3, 4), MONTH("1 " &amp; AE$6 &amp; " " &amp; LEFT($AV$3, 4)), 0 ), 'Raw Data'!$J:$J, $A196, 'Raw Data'!$P:$P,""&amp;'Raw Data'!$B$1,'Raw Data'!$D:$D,"&lt;&gt;*ithdr*",'Raw Data'!$D:$D,"&lt;&gt;*ancel*")
+
SUMIFS('Raw Data'!$V:$V, 'Raw Data'!$AN:$AN,"&lt;=" &amp;DATE(LEFT($AV$3, 4), MONTH("1 " &amp; AE$6 &amp; " " &amp; LEFT($AV$3, 4)) + 1, 0 ), 'Raw Data'!$AN:$AN,"&gt;" &amp;DATE(LEFT($AV$3, 4), MONTH("1 " &amp; AE$6 &amp; " " &amp; LEFT($AV$3, 4)), 0 ), 'Raw Data'!$J:$J, $A196, 'Raw Data'!$O:$O,""&amp;'Raw Data'!$B$1,'Raw Data'!$D:$D,"&lt;&gt;*ithdr*",'Raw Data'!$D:$D,"&lt;&gt;*ancel*",'Raw Data'!$P:$P,"--")
+
SUMIFS('Raw Data'!$V:$V, 'Raw Data'!$AN:$AN,"&lt;=" &amp;DATE(LEFT($AV$3, 4), MONTH("1 " &amp; AE$6 &amp; " " &amp; LEFT($AV$3, 4)) + 1, 0 ), 'Raw Data'!$AN:$AN,"&gt;" &amp;DATE(LEFT($AV$3, 4), MONTH("1 " &amp; AE$6 &amp; " " &amp; LEFT($AV$3, 4)), 0 ), 'Raw Data'!$J:$J, $A196, 'Raw Data'!$P:$P,""&amp;'Raw Data'!$B$1,'Raw Data'!$D:$D,"&lt;&gt;*ithdr*",'Raw Data'!$D:$D,"&lt;&gt;*ancel*")</f>
        <v>0</v>
      </c>
      <c r="AF206" s="73"/>
      <c r="AG206" s="73"/>
      <c r="AH206" s="77"/>
      <c r="AI206" s="113">
        <f>SUMIFS('Raw Data'!$AA:$AA, 'Raw Data'!$AN:$AN,"&lt;=" &amp;DATE(LEFT($AV$3, 4), MONTH("1 " &amp; AI$6 &amp; " " &amp; LEFT($AV$3, 4)) + 1, 0 ), 'Raw Data'!$AN:$AN,"&gt;" &amp;DATE(LEFT($AV$3, 4), MONTH("1 " &amp; AI$6 &amp; " " &amp; LEFT($AV$3, 4)), 0 ), 'Raw Data'!$J:$J, $A196, 'Raw Data'!$O:$O,""&amp;'Raw Data'!$B$1,'Raw Data'!$D:$D,"&lt;&gt;*ithdr*",'Raw Data'!$D:$D,"&lt;&gt;*ancel*",'Raw Data'!$P:$P,"--")
+
SUMIFS('Raw Data'!$AA:$AA, 'Raw Data'!$AN:$AN,"&lt;=" &amp;DATE(LEFT($AV$3, 4), MONTH("1 " &amp; AI$6 &amp; " " &amp; LEFT($AV$3, 4)) + 1, 0 ), 'Raw Data'!$AN:$AN,"&gt;" &amp;DATE(LEFT($AV$3, 4), MONTH("1 " &amp; AI$6 &amp; " " &amp; LEFT($AV$3, 4)), 0 ), 'Raw Data'!$J:$J, $A196, 'Raw Data'!$P:$P,""&amp;'Raw Data'!$B$1,'Raw Data'!$D:$D,"&lt;&gt;*ithdr*",'Raw Data'!$D:$D,"&lt;&gt;*ancel*")
+
SUMIFS('Raw Data'!$X:$X, 'Raw Data'!$AN:$AN,"&lt;=" &amp;DATE(LEFT($AV$3, 4), MONTH("1 " &amp; AI$6 &amp; " " &amp; LEFT($AV$3, 4)) + 1, 0 ), 'Raw Data'!$AN:$AN,"&gt;" &amp;DATE(LEFT($AV$3, 4), MONTH("1 " &amp; AI$6 &amp; " " &amp; LEFT($AV$3, 4)), 0 ), 'Raw Data'!$J:$J, $A196, 'Raw Data'!$O:$O,""&amp;'Raw Data'!$B$1,'Raw Data'!$D:$D,"&lt;&gt;*ithdr*",'Raw Data'!$D:$D,"&lt;&gt;*ancel*",'Raw Data'!$P:$P,"--")
+
SUMIFS('Raw Data'!$X:$X, 'Raw Data'!$AN:$AN,"&lt;=" &amp;DATE(LEFT($AV$3, 4), MONTH("1 " &amp; AI$6 &amp; " " &amp; LEFT($AV$3, 4)) + 1, 0 ), 'Raw Data'!$AN:$AN,"&gt;" &amp;DATE(LEFT($AV$3, 4), MONTH("1 " &amp; AI$6 &amp; " " &amp; LEFT($AV$3, 4)), 0 ), 'Raw Data'!$J:$J, $A196, 'Raw Data'!$P:$P,""&amp;'Raw Data'!$B$1,'Raw Data'!$D:$D,"&lt;&gt;*ithdr*",'Raw Data'!$D:$D,"&lt;&gt;*ancel*")
+
SUMIFS('Raw Data'!$V:$V, 'Raw Data'!$AN:$AN,"&lt;=" &amp;DATE(LEFT($AV$3, 4), MONTH("1 " &amp; AI$6 &amp; " " &amp; LEFT($AV$3, 4)) + 1, 0 ), 'Raw Data'!$AN:$AN,"&gt;" &amp;DATE(LEFT($AV$3, 4), MONTH("1 " &amp; AI$6 &amp; " " &amp; LEFT($AV$3, 4)), 0 ), 'Raw Data'!$J:$J, $A196, 'Raw Data'!$O:$O,""&amp;'Raw Data'!$B$1,'Raw Data'!$D:$D,"&lt;&gt;*ithdr*",'Raw Data'!$D:$D,"&lt;&gt;*ancel*",'Raw Data'!$P:$P,"--")
+
SUMIFS('Raw Data'!$V:$V, 'Raw Data'!$AN:$AN,"&lt;=" &amp;DATE(LEFT($AV$3, 4), MONTH("1 " &amp; AI$6 &amp; " " &amp; LEFT($AV$3, 4)) + 1, 0 ), 'Raw Data'!$AN:$AN,"&gt;" &amp;DATE(LEFT($AV$3, 4), MONTH("1 " &amp; AI$6 &amp; " " &amp; LEFT($AV$3, 4)), 0 ), 'Raw Data'!$J:$J, $A196, 'Raw Data'!$P:$P,""&amp;'Raw Data'!$B$1,'Raw Data'!$D:$D,"&lt;&gt;*ithdr*",'Raw Data'!$D:$D,"&lt;&gt;*ancel*")</f>
        <v>0</v>
      </c>
      <c r="AJ206" s="73"/>
      <c r="AK206" s="73"/>
      <c r="AL206" s="77"/>
      <c r="AM206" s="113">
        <f>SUMIFS('Raw Data'!$AA:$AA, 'Raw Data'!$AN:$AN,"&lt;=" &amp;DATE(LEFT($AV$3, 4), MONTH("1 " &amp; AM$6 &amp; " " &amp; LEFT($AV$3, 4)) + 1, 0 ), 'Raw Data'!$AN:$AN,"&gt;" &amp;DATE(LEFT($AV$3, 4), MONTH("1 " &amp; AM$6 &amp; " " &amp; LEFT($AV$3, 4)), 0 ), 'Raw Data'!$J:$J, $A196, 'Raw Data'!$O:$O,""&amp;'Raw Data'!$B$1,'Raw Data'!$D:$D,"&lt;&gt;*ithdr*",'Raw Data'!$D:$D,"&lt;&gt;*ancel*",'Raw Data'!$P:$P,"--")
+
SUMIFS('Raw Data'!$AA:$AA, 'Raw Data'!$AN:$AN,"&lt;=" &amp;DATE(LEFT($AV$3, 4), MONTH("1 " &amp; AM$6 &amp; " " &amp; LEFT($AV$3, 4)) + 1, 0 ), 'Raw Data'!$AN:$AN,"&gt;" &amp;DATE(LEFT($AV$3, 4), MONTH("1 " &amp; AM$6 &amp; " " &amp; LEFT($AV$3, 4)), 0 ), 'Raw Data'!$J:$J, $A196, 'Raw Data'!$P:$P,""&amp;'Raw Data'!$B$1,'Raw Data'!$D:$D,"&lt;&gt;*ithdr*",'Raw Data'!$D:$D,"&lt;&gt;*ancel*")
+
SUMIFS('Raw Data'!$X:$X, 'Raw Data'!$AN:$AN,"&lt;=" &amp;DATE(LEFT($AV$3, 4), MONTH("1 " &amp; AM$6 &amp; " " &amp; LEFT($AV$3, 4)) + 1, 0 ), 'Raw Data'!$AN:$AN,"&gt;" &amp;DATE(LEFT($AV$3, 4), MONTH("1 " &amp; AM$6 &amp; " " &amp; LEFT($AV$3, 4)), 0 ), 'Raw Data'!$J:$J, $A196, 'Raw Data'!$O:$O,""&amp;'Raw Data'!$B$1,'Raw Data'!$D:$D,"&lt;&gt;*ithdr*",'Raw Data'!$D:$D,"&lt;&gt;*ancel*",'Raw Data'!$P:$P,"--")
+
SUMIFS('Raw Data'!$X:$X, 'Raw Data'!$AN:$AN,"&lt;=" &amp;DATE(LEFT($AV$3, 4), MONTH("1 " &amp; AM$6 &amp; " " &amp; LEFT($AV$3, 4)) + 1, 0 ), 'Raw Data'!$AN:$AN,"&gt;" &amp;DATE(LEFT($AV$3, 4), MONTH("1 " &amp; AM$6 &amp; " " &amp; LEFT($AV$3, 4)), 0 ), 'Raw Data'!$J:$J, $A196, 'Raw Data'!$P:$P,""&amp;'Raw Data'!$B$1,'Raw Data'!$D:$D,"&lt;&gt;*ithdr*",'Raw Data'!$D:$D,"&lt;&gt;*ancel*")
+
SUMIFS('Raw Data'!$V:$V, 'Raw Data'!$AN:$AN,"&lt;=" &amp;DATE(LEFT($AV$3, 4), MONTH("1 " &amp; AM$6 &amp; " " &amp; LEFT($AV$3, 4)) + 1, 0 ), 'Raw Data'!$AN:$AN,"&gt;" &amp;DATE(LEFT($AV$3, 4), MONTH("1 " &amp; AM$6 &amp; " " &amp; LEFT($AV$3, 4)), 0 ), 'Raw Data'!$J:$J, $A196, 'Raw Data'!$O:$O,""&amp;'Raw Data'!$B$1,'Raw Data'!$D:$D,"&lt;&gt;*ithdr*",'Raw Data'!$D:$D,"&lt;&gt;*ancel*",'Raw Data'!$P:$P,"--")
+
SUMIFS('Raw Data'!$V:$V, 'Raw Data'!$AN:$AN,"&lt;=" &amp;DATE(LEFT($AV$3, 4), MONTH("1 " &amp; AM$6 &amp; " " &amp; LEFT($AV$3, 4)) + 1, 0 ), 'Raw Data'!$AN:$AN,"&gt;" &amp;DATE(LEFT($AV$3, 4), MONTH("1 " &amp; AM$6 &amp; " " &amp; LEFT($AV$3, 4)), 0 ), 'Raw Data'!$J:$J, $A196, 'Raw Data'!$P:$P,""&amp;'Raw Data'!$B$1,'Raw Data'!$D:$D,"&lt;&gt;*ithdr*",'Raw Data'!$D:$D,"&lt;&gt;*ancel*")</f>
        <v>0</v>
      </c>
      <c r="AN206" s="73"/>
      <c r="AO206" s="73"/>
      <c r="AP206" s="77"/>
      <c r="AQ206" s="113">
        <f>SUMIFS('Raw Data'!$AA:$AA, 'Raw Data'!$AN:$AN,"&lt;=" &amp;DATE(LEFT($AV$3, 4), MONTH("1 " &amp; AQ$6 &amp; " " &amp; LEFT($AV$3, 4)) + 1, 0 ), 'Raw Data'!$AN:$AN,"&gt;" &amp;DATE(LEFT($AV$3, 4), MONTH("1 " &amp; AQ$6 &amp; " " &amp; LEFT($AV$3, 4)), 0 ), 'Raw Data'!$J:$J, $A196, 'Raw Data'!$O:$O,""&amp;'Raw Data'!$B$1,'Raw Data'!$D:$D,"&lt;&gt;*ithdr*",'Raw Data'!$D:$D,"&lt;&gt;*ancel*",'Raw Data'!$P:$P,"--")
+
SUMIFS('Raw Data'!$AA:$AA, 'Raw Data'!$AN:$AN,"&lt;=" &amp;DATE(LEFT($AV$3, 4), MONTH("1 " &amp; AQ$6 &amp; " " &amp; LEFT($AV$3, 4)) + 1, 0 ), 'Raw Data'!$AN:$AN,"&gt;" &amp;DATE(LEFT($AV$3, 4), MONTH("1 " &amp; AQ$6 &amp; " " &amp; LEFT($AV$3, 4)), 0 ), 'Raw Data'!$J:$J, $A196, 'Raw Data'!$P:$P,""&amp;'Raw Data'!$B$1,'Raw Data'!$D:$D,"&lt;&gt;*ithdr*",'Raw Data'!$D:$D,"&lt;&gt;*ancel*")
+
SUMIFS('Raw Data'!$X:$X, 'Raw Data'!$AN:$AN,"&lt;=" &amp;DATE(LEFT($AV$3, 4), MONTH("1 " &amp; AQ$6 &amp; " " &amp; LEFT($AV$3, 4)) + 1, 0 ), 'Raw Data'!$AN:$AN,"&gt;" &amp;DATE(LEFT($AV$3, 4), MONTH("1 " &amp; AQ$6 &amp; " " &amp; LEFT($AV$3, 4)), 0 ), 'Raw Data'!$J:$J, $A196, 'Raw Data'!$O:$O,""&amp;'Raw Data'!$B$1,'Raw Data'!$D:$D,"&lt;&gt;*ithdr*",'Raw Data'!$D:$D,"&lt;&gt;*ancel*",'Raw Data'!$P:$P,"--")
+
SUMIFS('Raw Data'!$X:$X, 'Raw Data'!$AN:$AN,"&lt;=" &amp;DATE(LEFT($AV$3, 4), MONTH("1 " &amp; AQ$6 &amp; " " &amp; LEFT($AV$3, 4)) + 1, 0 ), 'Raw Data'!$AN:$AN,"&gt;" &amp;DATE(LEFT($AV$3, 4), MONTH("1 " &amp; AQ$6 &amp; " " &amp; LEFT($AV$3, 4)), 0 ), 'Raw Data'!$J:$J, $A196, 'Raw Data'!$P:$P,""&amp;'Raw Data'!$B$1,'Raw Data'!$D:$D,"&lt;&gt;*ithdr*",'Raw Data'!$D:$D,"&lt;&gt;*ancel*")
+
SUMIFS('Raw Data'!$V:$V, 'Raw Data'!$AN:$AN,"&lt;=" &amp;DATE(LEFT($AV$3, 4), MONTH("1 " &amp; AQ$6 &amp; " " &amp; LEFT($AV$3, 4)) + 1, 0 ), 'Raw Data'!$AN:$AN,"&gt;" &amp;DATE(LEFT($AV$3, 4), MONTH("1 " &amp; AQ$6 &amp; " " &amp; LEFT($AV$3, 4)), 0 ), 'Raw Data'!$J:$J, $A196, 'Raw Data'!$O:$O,""&amp;'Raw Data'!$B$1,'Raw Data'!$D:$D,"&lt;&gt;*ithdr*",'Raw Data'!$D:$D,"&lt;&gt;*ancel*",'Raw Data'!$P:$P,"--")
+
SUMIFS('Raw Data'!$V:$V, 'Raw Data'!$AN:$AN,"&lt;=" &amp;DATE(LEFT($AV$3, 4), MONTH("1 " &amp; AQ$6 &amp; " " &amp; LEFT($AV$3, 4)) + 1, 0 ), 'Raw Data'!$AN:$AN,"&gt;" &amp;DATE(LEFT($AV$3, 4), MONTH("1 " &amp; AQ$6 &amp; " " &amp; LEFT($AV$3, 4)), 0 ), 'Raw Data'!$J:$J, $A196, 'Raw Data'!$P:$P,""&amp;'Raw Data'!$B$1,'Raw Data'!$D:$D,"&lt;&gt;*ithdr*",'Raw Data'!$D:$D,"&lt;&gt;*ancel*")</f>
        <v>0</v>
      </c>
      <c r="AR206" s="73"/>
      <c r="AS206" s="73"/>
      <c r="AT206" s="77"/>
      <c r="AU206" s="113">
        <f>SUMIFS('Raw Data'!$AA:$AA, 'Raw Data'!$AN:$AN,"&lt;=" &amp;DATE(MID($AV$3, 15, 4), MONTH("1 " &amp; AU$6 &amp; " " &amp; MID($AV$3, 15, 4)) + 1, 0 ), 'Raw Data'!$AN:$AN,"&gt;" &amp;DATE(MID($AV$3, 15, 4), MONTH("1 " &amp; AU$6 &amp; " " &amp; MID($AV$3, 15, 4)), 0 ), 'Raw Data'!$J:$J, $A196, 'Raw Data'!$O:$O,""&amp;'Raw Data'!$B$1,'Raw Data'!$D:$D,"&lt;&gt;*ithdr*",'Raw Data'!$D:$D,"&lt;&gt;*ancel*",'Raw Data'!$P:$P,"--")
+
SUMIFS('Raw Data'!$AA:$AA, 'Raw Data'!$AN:$AN,"&lt;=" &amp;DATE(MID($AV$3, 15, 4), MONTH("1 " &amp; AU$6 &amp; " " &amp; MID($AV$3, 15, 4)) + 1, 0 ), 'Raw Data'!$AN:$AN,"&gt;" &amp;DATE(MID($AV$3, 15, 4), MONTH("1 " &amp; AU$6 &amp; " " &amp; MID($AV$3, 15, 4)), 0 ), 'Raw Data'!$J:$J, $A196, 'Raw Data'!$P:$P,""&amp;'Raw Data'!$B$1,'Raw Data'!$D:$D,"&lt;&gt;*ithdr*",'Raw Data'!$D:$D,"&lt;&gt;*ancel*")
+
SUMIFS('Raw Data'!$X:$X, 'Raw Data'!$AN:$AN,"&lt;=" &amp;DATE(MID($AV$3, 15, 4), MONTH("1 " &amp; AU$6 &amp; " " &amp; MID($AV$3, 15, 4)) + 1, 0 ), 'Raw Data'!$AN:$AN,"&gt;" &amp;DATE(MID($AV$3, 15, 4), MONTH("1 " &amp; AU$6 &amp; " " &amp; MID($AV$3, 15, 4)), 0 ), 'Raw Data'!$J:$J, $A196, 'Raw Data'!$O:$O,""&amp;'Raw Data'!$B$1,'Raw Data'!$D:$D,"&lt;&gt;*ithdr*",'Raw Data'!$D:$D,"&lt;&gt;*ancel*",'Raw Data'!$P:$P,"--")
+
SUMIFS('Raw Data'!$X:$X, 'Raw Data'!$AN:$AN,"&lt;=" &amp;DATE(MID($AV$3, 15, 4), MONTH("1 " &amp; AU$6 &amp; " " &amp; MID($AV$3, 15, 4)) + 1, 0 ), 'Raw Data'!$AN:$AN,"&gt;" &amp;DATE(MID($AV$3, 15, 4), MONTH("1 " &amp; AU$6 &amp; " " &amp; MID($AV$3, 15, 4)), 0 ), 'Raw Data'!$J:$J, $A196, 'Raw Data'!$P:$P,""&amp;'Raw Data'!$B$1,'Raw Data'!$D:$D,"&lt;&gt;*ithdr*",'Raw Data'!$D:$D,"&lt;&gt;*ancel*")
+
SUMIFS('Raw Data'!$V:$V, 'Raw Data'!$AN:$AN,"&lt;=" &amp;DATE(MID($AV$3, 15, 4), MONTH("1 " &amp; AU$6 &amp; " " &amp; MID($AV$3, 15, 4)) + 1, 0 ), 'Raw Data'!$AN:$AN,"&gt;" &amp;DATE(MID($AV$3, 15, 4), MONTH("1 " &amp; AU$6 &amp; " " &amp; MID($AV$3, 15, 4)), 0 ), 'Raw Data'!$J:$J, $A196, 'Raw Data'!$O:$O,""&amp;'Raw Data'!$B$1,'Raw Data'!$D:$D,"&lt;&gt;*ithdr*",'Raw Data'!$D:$D,"&lt;&gt;*ancel*",'Raw Data'!$P:$P,"--")
+
SUMIFS('Raw Data'!$V:$V, 'Raw Data'!$AN:$AN,"&lt;=" &amp;DATE(MID($AV$3, 15, 4), MONTH("1 " &amp; AU$6 &amp; " " &amp; MID($AV$3, 15, 4)) + 1, 0 ), 'Raw Data'!$AN:$AN,"&gt;" &amp;DATE(MID($AV$3, 15, 4), MONTH("1 " &amp; AU$6 &amp; " " &amp; MID($AV$3, 15, 4)), 0 ), 'Raw Data'!$J:$J, $A196, 'Raw Data'!$P:$P,""&amp;'Raw Data'!$B$1,'Raw Data'!$D:$D,"&lt;&gt;*ithdr*",'Raw Data'!$D:$D,"&lt;&gt;*ancel*")</f>
        <v>0</v>
      </c>
      <c r="AV206" s="73"/>
      <c r="AW206" s="73"/>
      <c r="AX206" s="77"/>
      <c r="AY206" s="113">
        <f>SUMIFS('Raw Data'!$AA:$AA, 'Raw Data'!$AN:$AN,"&lt;=" &amp;DATE(MID($AV$3, 15, 4), MONTH("1 " &amp; AY$6 &amp; " " &amp; MID($AV$3, 15, 4)) + 1, 0 ), 'Raw Data'!$AN:$AN,"&gt;" &amp;DATE(MID($AV$3, 15, 4), MONTH("1 " &amp; AY$6 &amp; " " &amp; MID($AV$3, 15, 4)), 0 ), 'Raw Data'!$J:$J, $A196, 'Raw Data'!$O:$O,""&amp;'Raw Data'!$B$1,'Raw Data'!$D:$D,"&lt;&gt;*ithdr*",'Raw Data'!$D:$D,"&lt;&gt;*ancel*",'Raw Data'!$P:$P,"--")
+
SUMIFS('Raw Data'!$AA:$AA, 'Raw Data'!$AN:$AN,"&lt;=" &amp;DATE(MID($AV$3, 15, 4), MONTH("1 " &amp; AY$6 &amp; " " &amp; MID($AV$3, 15, 4)) + 1, 0 ), 'Raw Data'!$AN:$AN,"&gt;" &amp;DATE(MID($AV$3, 15, 4), MONTH("1 " &amp; AY$6 &amp; " " &amp; MID($AV$3, 15, 4)), 0 ), 'Raw Data'!$J:$J, $A196, 'Raw Data'!$P:$P,""&amp;'Raw Data'!$B$1,'Raw Data'!$D:$D,"&lt;&gt;*ithdr*",'Raw Data'!$D:$D,"&lt;&gt;*ancel*")
+
SUMIFS('Raw Data'!$X:$X, 'Raw Data'!$AN:$AN,"&lt;=" &amp;DATE(MID($AV$3, 15, 4), MONTH("1 " &amp; AY$6 &amp; " " &amp; MID($AV$3, 15, 4)) + 1, 0 ), 'Raw Data'!$AN:$AN,"&gt;" &amp;DATE(MID($AV$3, 15, 4), MONTH("1 " &amp; AY$6 &amp; " " &amp; MID($AV$3, 15, 4)), 0 ), 'Raw Data'!$J:$J, $A196, 'Raw Data'!$O:$O,""&amp;'Raw Data'!$B$1,'Raw Data'!$D:$D,"&lt;&gt;*ithdr*",'Raw Data'!$D:$D,"&lt;&gt;*ancel*",'Raw Data'!$P:$P,"--")
+
SUMIFS('Raw Data'!$X:$X, 'Raw Data'!$AN:$AN,"&lt;=" &amp;DATE(MID($AV$3, 15, 4), MONTH("1 " &amp; AY$6 &amp; " " &amp; MID($AV$3, 15, 4)) + 1, 0 ), 'Raw Data'!$AN:$AN,"&gt;" &amp;DATE(MID($AV$3, 15, 4), MONTH("1 " &amp; AY$6 &amp; " " &amp; MID($AV$3, 15, 4)), 0 ), 'Raw Data'!$J:$J, $A196, 'Raw Data'!$P:$P,""&amp;'Raw Data'!$B$1,'Raw Data'!$D:$D,"&lt;&gt;*ithdr*",'Raw Data'!$D:$D,"&lt;&gt;*ancel*")
+
SUMIFS('Raw Data'!$V:$V, 'Raw Data'!$AN:$AN,"&lt;=" &amp;DATE(MID($AV$3, 15, 4), MONTH("1 " &amp; AY$6 &amp; " " &amp; MID($AV$3, 15, 4)) + 1, 0 ), 'Raw Data'!$AN:$AN,"&gt;" &amp;DATE(MID($AV$3, 15, 4), MONTH("1 " &amp; AY$6 &amp; " " &amp; MID($AV$3, 15, 4)), 0 ), 'Raw Data'!$J:$J, $A196, 'Raw Data'!$O:$O,""&amp;'Raw Data'!$B$1,'Raw Data'!$D:$D,"&lt;&gt;*ithdr*",'Raw Data'!$D:$D,"&lt;&gt;*ancel*",'Raw Data'!$P:$P,"--")
+
SUMIFS('Raw Data'!$V:$V, 'Raw Data'!$AN:$AN,"&lt;=" &amp;DATE(MID($AV$3, 15, 4), MONTH("1 " &amp; AY$6 &amp; " " &amp; MID($AV$3, 15, 4)) + 1, 0 ), 'Raw Data'!$AN:$AN,"&gt;" &amp;DATE(MID($AV$3, 15, 4), MONTH("1 " &amp; AY$6 &amp; " " &amp; MID($AV$3, 15, 4)), 0 ), 'Raw Data'!$J:$J, $A196, 'Raw Data'!$P:$P,""&amp;'Raw Data'!$B$1,'Raw Data'!$D:$D,"&lt;&gt;*ithdr*",'Raw Data'!$D:$D,"&lt;&gt;*ancel*")</f>
        <v>0</v>
      </c>
      <c r="AZ206" s="73"/>
      <c r="BA206" s="73"/>
      <c r="BB206" s="77"/>
      <c r="BC206" s="113">
        <f>SUMIFS('Raw Data'!$AA:$AA, 'Raw Data'!$AN:$AN,"&lt;=" &amp;DATE(MID($AV$3, 15, 4), MONTH("1 " &amp; BC$6 &amp; " " &amp; MID($AV$3, 15, 4)) + 1, 0 ), 'Raw Data'!$AN:$AN,"&gt;" &amp;DATE(MID($AV$3, 15, 4), MONTH("1 " &amp; BC$6 &amp; " " &amp; MID($AV$3, 15, 4)), 0 ), 'Raw Data'!$J:$J, $A196, 'Raw Data'!$O:$O,""&amp;'Raw Data'!$B$1,'Raw Data'!$D:$D,"&lt;&gt;*ithdr*",'Raw Data'!$D:$D,"&lt;&gt;*ancel*",'Raw Data'!$P:$P,"--")
+
SUMIFS('Raw Data'!$AA:$AA, 'Raw Data'!$AN:$AN,"&lt;=" &amp;DATE(MID($AV$3, 15, 4), MONTH("1 " &amp; BC$6 &amp; " " &amp; MID($AV$3, 15, 4)) + 1, 0 ), 'Raw Data'!$AN:$AN,"&gt;" &amp;DATE(MID($AV$3, 15, 4), MONTH("1 " &amp; BC$6 &amp; " " &amp; MID($AV$3, 15, 4)), 0 ), 'Raw Data'!$J:$J, $A196, 'Raw Data'!$P:$P,""&amp;'Raw Data'!$B$1,'Raw Data'!$D:$D,"&lt;&gt;*ithdr*",'Raw Data'!$D:$D,"&lt;&gt;*ancel*")
+
SUMIFS('Raw Data'!$X:$X, 'Raw Data'!$AN:$AN,"&lt;=" &amp;DATE(MID($AV$3, 15, 4), MONTH("1 " &amp; BC$6 &amp; " " &amp; MID($AV$3, 15, 4)) + 1, 0 ), 'Raw Data'!$AN:$AN,"&gt;" &amp;DATE(MID($AV$3, 15, 4), MONTH("1 " &amp; BC$6 &amp; " " &amp; MID($AV$3, 15, 4)), 0 ), 'Raw Data'!$J:$J, $A196, 'Raw Data'!$O:$O,""&amp;'Raw Data'!$B$1,'Raw Data'!$D:$D,"&lt;&gt;*ithdr*",'Raw Data'!$D:$D,"&lt;&gt;*ancel*",'Raw Data'!$P:$P,"--")
+
SUMIFS('Raw Data'!$X:$X, 'Raw Data'!$AN:$AN,"&lt;=" &amp;DATE(MID($AV$3, 15, 4), MONTH("1 " &amp; BC$6 &amp; " " &amp; MID($AV$3, 15, 4)) + 1, 0 ), 'Raw Data'!$AN:$AN,"&gt;" &amp;DATE(MID($AV$3, 15, 4), MONTH("1 " &amp; BC$6 &amp; " " &amp; MID($AV$3, 15, 4)), 0 ), 'Raw Data'!$J:$J, $A196, 'Raw Data'!$P:$P,""&amp;'Raw Data'!$B$1,'Raw Data'!$D:$D,"&lt;&gt;*ithdr*",'Raw Data'!$D:$D,"&lt;&gt;*ancel*")
+
SUMIFS('Raw Data'!$V:$V, 'Raw Data'!$AN:$AN,"&lt;=" &amp;DATE(MID($AV$3, 15, 4), MONTH("1 " &amp; BC$6 &amp; " " &amp; MID($AV$3, 15, 4)) + 1, 0 ), 'Raw Data'!$AN:$AN,"&gt;" &amp;DATE(MID($AV$3, 15, 4), MONTH("1 " &amp; BC$6 &amp; " " &amp; MID($AV$3, 15, 4)), 0 ), 'Raw Data'!$J:$J, $A196, 'Raw Data'!$O:$O,""&amp;'Raw Data'!$B$1,'Raw Data'!$D:$D,"&lt;&gt;*ithdr*",'Raw Data'!$D:$D,"&lt;&gt;*ancel*",'Raw Data'!$P:$P,"--")
+
SUMIFS('Raw Data'!$V:$V, 'Raw Data'!$AN:$AN,"&lt;=" &amp;DATE(MID($AV$3, 15, 4), MONTH("1 " &amp; BC$6 &amp; " " &amp; MID($AV$3, 15, 4)) + 1, 0 ), 'Raw Data'!$AN:$AN,"&gt;" &amp;DATE(MID($AV$3, 15, 4), MONTH("1 " &amp; BC$6 &amp; " " &amp; MID($AV$3, 15, 4)), 0 ), 'Raw Data'!$J:$J, $A196, 'Raw Data'!$P:$P,""&amp;'Raw Data'!$B$1,'Raw Data'!$D:$D,"&lt;&gt;*ithdr*",'Raw Data'!$D:$D,"&lt;&gt;*ancel*")</f>
        <v>0</v>
      </c>
      <c r="BD206" s="73"/>
      <c r="BE206" s="73"/>
      <c r="BF206" s="77"/>
    </row>
    <row r="207" ht="12.75" customHeight="1">
      <c r="A207" s="75" t="s">
        <v>205</v>
      </c>
      <c r="B207" s="73"/>
      <c r="C207" s="73"/>
      <c r="D207" s="73"/>
      <c r="E207" s="73"/>
      <c r="F207" s="73"/>
      <c r="G207" s="73"/>
      <c r="H207" s="73"/>
      <c r="I207" s="73"/>
      <c r="J207" s="77"/>
      <c r="K207" s="94">
        <f>SUMIFS('Raw Data'!$AI:$AI, 'Raw Data'!$AN:$AN,"&lt;=" &amp;DATE(LEFT($AV$3, 4), MONTH("1 " &amp; K$6 &amp; " " &amp; LEFT($AV$3, 4)) + 1, 0 ), 'Raw Data'!$AN:$AN,"&gt;" &amp;DATE(LEFT($AV$3, 4), MONTH("1 " &amp; K$6 &amp; " " &amp; LEFT($AV$3, 4)), 0 ), 'Raw Data'!$J:$J, $A196, 'Raw Data'!$O:$O,""&amp;'Raw Data'!$B$1,'Raw Data'!$D:$D,"&lt;&gt;*ithdr*",'Raw Data'!$D:$D,"&lt;&gt;*ancel*",'Raw Data'!$P:$P,"--")
+
SUMIFS('Raw Data'!$AI:$AI, 'Raw Data'!$AN:$AN,"&lt;=" &amp;DATE(LEFT($AV$3, 4), MONTH("1 " &amp; K$6 &amp; " " &amp; LEFT($AV$3, 4)) + 1, 0 ), 'Raw Data'!$AN:$AN,"&gt;" &amp;DATE(LEFT($AV$3, 4), MONTH("1 " &amp; K$6 &amp; " " &amp; LEFT($AV$3, 4)), 0 ), 'Raw Data'!$J:$J, $A196, 'Raw Data'!$P:$P,""&amp;'Raw Data'!$B$1,'Raw Data'!$D:$D,"&lt;&gt;*ithdr*",'Raw Data'!$D:$D,"&lt;&gt;*ancel*")</f>
        <v>0</v>
      </c>
      <c r="L207" s="73"/>
      <c r="M207" s="73"/>
      <c r="N207" s="77"/>
      <c r="O207" s="94">
        <f>SUMIFS('Raw Data'!$AI:$AI, 'Raw Data'!$AN:$AN,"&lt;=" &amp;DATE(LEFT($AV$3, 4), MONTH("1 " &amp; O$6 &amp; " " &amp; LEFT($AV$3, 4)) + 1, 0 ), 'Raw Data'!$AN:$AN,"&gt;" &amp;DATE(LEFT($AV$3, 4), MONTH("1 " &amp; O$6 &amp; " " &amp; LEFT($AV$3, 4)), 0 ), 'Raw Data'!$J:$J, $A196, 'Raw Data'!$O:$O,""&amp;'Raw Data'!$B$1,'Raw Data'!$D:$D,"&lt;&gt;*ithdr*",'Raw Data'!$D:$D,"&lt;&gt;*ancel*",'Raw Data'!$P:$P,"--")
+
SUMIFS('Raw Data'!$AI:$AI, 'Raw Data'!$AN:$AN,"&lt;=" &amp;DATE(LEFT($AV$3, 4), MONTH("1 " &amp; O$6 &amp; " " &amp; LEFT($AV$3, 4)) + 1, 0 ), 'Raw Data'!$AN:$AN,"&gt;" &amp;DATE(LEFT($AV$3, 4), MONTH("1 " &amp; O$6 &amp; " " &amp; LEFT($AV$3, 4)), 0 ), 'Raw Data'!$J:$J, $A196, 'Raw Data'!$P:$P,""&amp;'Raw Data'!$B$1,'Raw Data'!$D:$D,"&lt;&gt;*ithdr*",'Raw Data'!$D:$D,"&lt;&gt;*ancel*")</f>
        <v>0</v>
      </c>
      <c r="P207" s="73"/>
      <c r="Q207" s="73"/>
      <c r="R207" s="77"/>
      <c r="S207" s="94">
        <f>SUMIFS('Raw Data'!$AI:$AI, 'Raw Data'!$AN:$AN,"&lt;=" &amp;DATE(LEFT($AV$3, 4), MONTH("1 " &amp; S$6 &amp; " " &amp; LEFT($AV$3, 4)) + 1, 0 ), 'Raw Data'!$AN:$AN,"&gt;" &amp;DATE(LEFT($AV$3, 4), MONTH("1 " &amp; S$6 &amp; " " &amp; LEFT($AV$3, 4)), 0 ), 'Raw Data'!$J:$J, $A196, 'Raw Data'!$O:$O,""&amp;'Raw Data'!$B$1,'Raw Data'!$D:$D,"&lt;&gt;*ithdr*",'Raw Data'!$D:$D,"&lt;&gt;*ancel*",'Raw Data'!$P:$P,"--")
+
SUMIFS('Raw Data'!$AI:$AI, 'Raw Data'!$AN:$AN,"&lt;=" &amp;DATE(LEFT($AV$3, 4), MONTH("1 " &amp; S$6 &amp; " " &amp; LEFT($AV$3, 4)) + 1, 0 ), 'Raw Data'!$AN:$AN,"&gt;" &amp;DATE(LEFT($AV$3, 4), MONTH("1 " &amp; S$6 &amp; " " &amp; LEFT($AV$3, 4)), 0 ), 'Raw Data'!$J:$J, $A196, 'Raw Data'!$P:$P,""&amp;'Raw Data'!$B$1,'Raw Data'!$D:$D,"&lt;&gt;*ithdr*",'Raw Data'!$D:$D,"&lt;&gt;*ancel*")</f>
        <v>0</v>
      </c>
      <c r="T207" s="73"/>
      <c r="U207" s="73"/>
      <c r="V207" s="77"/>
      <c r="W207" s="94">
        <f>SUMIFS('Raw Data'!$AI:$AI, 'Raw Data'!$AN:$AN,"&lt;=" &amp;DATE(LEFT($AV$3, 4), MONTH("1 " &amp; W$6 &amp; " " &amp; LEFT($AV$3, 4)) + 1, 0 ), 'Raw Data'!$AN:$AN,"&gt;" &amp;DATE(LEFT($AV$3, 4), MONTH("1 " &amp; W$6 &amp; " " &amp; LEFT($AV$3, 4)), 0 ), 'Raw Data'!$J:$J, $A196, 'Raw Data'!$O:$O,""&amp;'Raw Data'!$B$1,'Raw Data'!$D:$D,"&lt;&gt;*ithdr*",'Raw Data'!$D:$D,"&lt;&gt;*ancel*",'Raw Data'!$P:$P,"--")
+
SUMIFS('Raw Data'!$AI:$AI, 'Raw Data'!$AN:$AN,"&lt;=" &amp;DATE(LEFT($AV$3, 4), MONTH("1 " &amp; W$6 &amp; " " &amp; LEFT($AV$3, 4)) + 1, 0 ), 'Raw Data'!$AN:$AN,"&gt;" &amp;DATE(LEFT($AV$3, 4), MONTH("1 " &amp; W$6 &amp; " " &amp; LEFT($AV$3, 4)), 0 ), 'Raw Data'!$J:$J, $A196, 'Raw Data'!$P:$P,""&amp;'Raw Data'!$B$1,'Raw Data'!$D:$D,"&lt;&gt;*ithdr*",'Raw Data'!$D:$D,"&lt;&gt;*ancel*")</f>
        <v>0</v>
      </c>
      <c r="X207" s="73"/>
      <c r="Y207" s="73"/>
      <c r="Z207" s="77"/>
      <c r="AA207" s="94">
        <f>SUMIFS('Raw Data'!$AI:$AI, 'Raw Data'!$AN:$AN,"&lt;=" &amp;DATE(LEFT($AV$3, 4), MONTH("1 " &amp; AA$6 &amp; " " &amp; LEFT($AV$3, 4)) + 1, 0 ), 'Raw Data'!$AN:$AN,"&gt;" &amp;DATE(LEFT($AV$3, 4), MONTH("1 " &amp; AA$6 &amp; " " &amp; LEFT($AV$3, 4)), 0 ), 'Raw Data'!$J:$J, $A196, 'Raw Data'!$O:$O,""&amp;'Raw Data'!$B$1,'Raw Data'!$D:$D,"&lt;&gt;*ithdr*",'Raw Data'!$D:$D,"&lt;&gt;*ancel*",'Raw Data'!$P:$P,"--")
+
SUMIFS('Raw Data'!$AI:$AI, 'Raw Data'!$AN:$AN,"&lt;=" &amp;DATE(LEFT($AV$3, 4), MONTH("1 " &amp; AA$6 &amp; " " &amp; LEFT($AV$3, 4)) + 1, 0 ), 'Raw Data'!$AN:$AN,"&gt;" &amp;DATE(LEFT($AV$3, 4), MONTH("1 " &amp; AA$6 &amp; " " &amp; LEFT($AV$3, 4)), 0 ), 'Raw Data'!$J:$J, $A196, 'Raw Data'!$P:$P,""&amp;'Raw Data'!$B$1,'Raw Data'!$D:$D,"&lt;&gt;*ithdr*",'Raw Data'!$D:$D,"&lt;&gt;*ancel*")</f>
        <v>0</v>
      </c>
      <c r="AB207" s="73"/>
      <c r="AC207" s="73"/>
      <c r="AD207" s="77"/>
      <c r="AE207" s="94">
        <f>SUMIFS('Raw Data'!$AI:$AI, 'Raw Data'!$AN:$AN,"&lt;=" &amp;DATE(LEFT($AV$3, 4), MONTH("1 " &amp; AE$6 &amp; " " &amp; LEFT($AV$3, 4)) + 1, 0 ), 'Raw Data'!$AN:$AN,"&gt;" &amp;DATE(LEFT($AV$3, 4), MONTH("1 " &amp; AE$6 &amp; " " &amp; LEFT($AV$3, 4)), 0 ), 'Raw Data'!$J:$J, $A196, 'Raw Data'!$O:$O,""&amp;'Raw Data'!$B$1,'Raw Data'!$D:$D,"&lt;&gt;*ithdr*",'Raw Data'!$D:$D,"&lt;&gt;*ancel*",'Raw Data'!$P:$P,"--")
+
SUMIFS('Raw Data'!$AI:$AI, 'Raw Data'!$AN:$AN,"&lt;=" &amp;DATE(LEFT($AV$3, 4), MONTH("1 " &amp; AE$6 &amp; " " &amp; LEFT($AV$3, 4)) + 1, 0 ), 'Raw Data'!$AN:$AN,"&gt;" &amp;DATE(LEFT($AV$3, 4), MONTH("1 " &amp; AE$6 &amp; " " &amp; LEFT($AV$3, 4)), 0 ), 'Raw Data'!$J:$J, $A196, 'Raw Data'!$P:$P,""&amp;'Raw Data'!$B$1,'Raw Data'!$D:$D,"&lt;&gt;*ithdr*",'Raw Data'!$D:$D,"&lt;&gt;*ancel*")</f>
        <v>0</v>
      </c>
      <c r="AF207" s="73"/>
      <c r="AG207" s="73"/>
      <c r="AH207" s="77"/>
      <c r="AI207" s="94">
        <f>SUMIFS('Raw Data'!$AI:$AI, 'Raw Data'!$AN:$AN,"&lt;=" &amp;DATE(LEFT($AV$3, 4), MONTH("1 " &amp; AI$6 &amp; " " &amp; LEFT($AV$3, 4)) + 1, 0 ), 'Raw Data'!$AN:$AN,"&gt;" &amp;DATE(LEFT($AV$3, 4), MONTH("1 " &amp; AI$6 &amp; " " &amp; LEFT($AV$3, 4)), 0 ), 'Raw Data'!$J:$J, $A196, 'Raw Data'!$O:$O,""&amp;'Raw Data'!$B$1,'Raw Data'!$D:$D,"&lt;&gt;*ithdr*",'Raw Data'!$D:$D,"&lt;&gt;*ancel*",'Raw Data'!$P:$P,"--")
+
SUMIFS('Raw Data'!$AI:$AI, 'Raw Data'!$AN:$AN,"&lt;=" &amp;DATE(LEFT($AV$3, 4), MONTH("1 " &amp; AI$6 &amp; " " &amp; LEFT($AV$3, 4)) + 1, 0 ), 'Raw Data'!$AN:$AN,"&gt;" &amp;DATE(LEFT($AV$3, 4), MONTH("1 " &amp; AI$6 &amp; " " &amp; LEFT($AV$3, 4)), 0 ), 'Raw Data'!$J:$J, $A196, 'Raw Data'!$P:$P,""&amp;'Raw Data'!$B$1,'Raw Data'!$D:$D,"&lt;&gt;*ithdr*",'Raw Data'!$D:$D,"&lt;&gt;*ancel*")</f>
        <v>0</v>
      </c>
      <c r="AJ207" s="73"/>
      <c r="AK207" s="73"/>
      <c r="AL207" s="77"/>
      <c r="AM207" s="94">
        <f>SUMIFS('Raw Data'!$AI:$AI, 'Raw Data'!$AN:$AN,"&lt;=" &amp;DATE(LEFT($AV$3, 4), MONTH("1 " &amp; AM$6 &amp; " " &amp; LEFT($AV$3, 4)) + 1, 0 ), 'Raw Data'!$AN:$AN,"&gt;" &amp;DATE(LEFT($AV$3, 4), MONTH("1 " &amp; AM$6 &amp; " " &amp; LEFT($AV$3, 4)), 0 ), 'Raw Data'!$J:$J, $A196, 'Raw Data'!$O:$O,""&amp;'Raw Data'!$B$1,'Raw Data'!$D:$D,"&lt;&gt;*ithdr*",'Raw Data'!$D:$D,"&lt;&gt;*ancel*",'Raw Data'!$P:$P,"--")
+
SUMIFS('Raw Data'!$AI:$AI, 'Raw Data'!$AN:$AN,"&lt;=" &amp;DATE(LEFT($AV$3, 4), MONTH("1 " &amp; AM$6 &amp; " " &amp; LEFT($AV$3, 4)) + 1, 0 ), 'Raw Data'!$AN:$AN,"&gt;" &amp;DATE(LEFT($AV$3, 4), MONTH("1 " &amp; AM$6 &amp; " " &amp; LEFT($AV$3, 4)), 0 ), 'Raw Data'!$J:$J, $A196, 'Raw Data'!$P:$P,""&amp;'Raw Data'!$B$1,'Raw Data'!$D:$D,"&lt;&gt;*ithdr*",'Raw Data'!$D:$D,"&lt;&gt;*ancel*")</f>
        <v>0</v>
      </c>
      <c r="AN207" s="73"/>
      <c r="AO207" s="73"/>
      <c r="AP207" s="77"/>
      <c r="AQ207" s="94">
        <f>SUMIFS('Raw Data'!$AI:$AI, 'Raw Data'!$AN:$AN,"&lt;=" &amp;DATE(LEFT($AV$3, 4), MONTH("1 " &amp; AQ$6 &amp; " " &amp; LEFT($AV$3, 4)) + 1, 0 ), 'Raw Data'!$AN:$AN,"&gt;" &amp;DATE(LEFT($AV$3, 4), MONTH("1 " &amp; AQ$6 &amp; " " &amp; LEFT($AV$3, 4)), 0 ), 'Raw Data'!$J:$J, $A196, 'Raw Data'!$O:$O,""&amp;'Raw Data'!$B$1,'Raw Data'!$D:$D,"&lt;&gt;*ithdr*",'Raw Data'!$D:$D,"&lt;&gt;*ancel*",'Raw Data'!$P:$P,"--")
+
SUMIFS('Raw Data'!$AI:$AI, 'Raw Data'!$AN:$AN,"&lt;=" &amp;DATE(LEFT($AV$3, 4), MONTH("1 " &amp; AQ$6 &amp; " " &amp; LEFT($AV$3, 4)) + 1, 0 ), 'Raw Data'!$AN:$AN,"&gt;" &amp;DATE(LEFT($AV$3, 4), MONTH("1 " &amp; AQ$6 &amp; " " &amp; LEFT($AV$3, 4)), 0 ), 'Raw Data'!$J:$J, $A196, 'Raw Data'!$P:$P,""&amp;'Raw Data'!$B$1,'Raw Data'!$D:$D,"&lt;&gt;*ithdr*",'Raw Data'!$D:$D,"&lt;&gt;*ancel*")</f>
        <v>0</v>
      </c>
      <c r="AR207" s="73"/>
      <c r="AS207" s="73"/>
      <c r="AT207" s="77"/>
      <c r="AU207" s="94">
        <f>SUMIFS('Raw Data'!$AI:$AI, 'Raw Data'!$AN:$AN,"&lt;=" &amp;DATE(MID($AV$3, 15, 4), MONTH("1 " &amp; AU$6 &amp; " " &amp; MID($AV$3, 15, 4)) + 1, 0 ), 'Raw Data'!$AN:$AN,"&gt;" &amp;DATE(MID($AV$3, 15, 4), MONTH("1 " &amp; AU$6 &amp; " " &amp; MID($AV$3, 15, 4)), 0 ), 'Raw Data'!$J:$J, $A196, 'Raw Data'!$O:$O,""&amp;'Raw Data'!$B$1,'Raw Data'!$D:$D,"&lt;&gt;*ithdr*",'Raw Data'!$D:$D,"&lt;&gt;*ancel*",'Raw Data'!$P:$P,"--")
+
SUMIFS('Raw Data'!$AI:$AI, 'Raw Data'!$AN:$AN,"&lt;=" &amp;DATE(MID($AV$3, 15, 4), MONTH("1 " &amp; AU$6 &amp; " " &amp; MID($AV$3, 15, 4)) + 1, 0 ), 'Raw Data'!$AN:$AN,"&gt;" &amp;DATE(MID($AV$3, 15, 4), MONTH("1 " &amp; AU$6 &amp; " " &amp; MID($AV$3, 15, 4)), 0 ), 'Raw Data'!$J:$J, $A196, 'Raw Data'!$P:$P,""&amp;'Raw Data'!$B$1,'Raw Data'!$D:$D,"&lt;&gt;*ithdr*",'Raw Data'!$D:$D,"&lt;&gt;*ancel*")</f>
        <v>0</v>
      </c>
      <c r="AV207" s="73"/>
      <c r="AW207" s="73"/>
      <c r="AX207" s="77"/>
      <c r="AY207" s="94">
        <f>SUMIFS('Raw Data'!$AI:$AI, 'Raw Data'!$AN:$AN,"&lt;=" &amp;DATE(MID($AV$3, 15, 4), MONTH("1 " &amp; AY$6 &amp; " " &amp; MID($AV$3, 15, 4)) + 1, 0 ), 'Raw Data'!$AN:$AN,"&gt;" &amp;DATE(MID($AV$3, 15, 4), MONTH("1 " &amp; AY$6 &amp; " " &amp; MID($AV$3, 15, 4)), 0 ), 'Raw Data'!$J:$J, $A196, 'Raw Data'!$O:$O,""&amp;'Raw Data'!$B$1,'Raw Data'!$D:$D,"&lt;&gt;*ithdr*",'Raw Data'!$D:$D,"&lt;&gt;*ancel*",'Raw Data'!$P:$P,"--")
+
SUMIFS('Raw Data'!$AI:$AI, 'Raw Data'!$AN:$AN,"&lt;=" &amp;DATE(MID($AV$3, 15, 4), MONTH("1 " &amp; AY$6 &amp; " " &amp; MID($AV$3, 15, 4)) + 1, 0 ), 'Raw Data'!$AN:$AN,"&gt;" &amp;DATE(MID($AV$3, 15, 4), MONTH("1 " &amp; AY$6 &amp; " " &amp; MID($AV$3, 15, 4)), 0 ), 'Raw Data'!$J:$J, $A196, 'Raw Data'!$P:$P,""&amp;'Raw Data'!$B$1,'Raw Data'!$D:$D,"&lt;&gt;*ithdr*",'Raw Data'!$D:$D,"&lt;&gt;*ancel*")</f>
        <v>0</v>
      </c>
      <c r="AZ207" s="73"/>
      <c r="BA207" s="73"/>
      <c r="BB207" s="77"/>
      <c r="BC207" s="94">
        <f>SUMIFS('Raw Data'!$AI:$AI, 'Raw Data'!$AN:$AN,"&lt;=" &amp;DATE(MID($AV$3, 15, 4), MONTH("1 " &amp; BC$6 &amp; " " &amp; MID($AV$3, 15, 4)) + 1, 0 ), 'Raw Data'!$AN:$AN,"&gt;" &amp;DATE(MID($AV$3, 15, 4), MONTH("1 " &amp; BC$6 &amp; " " &amp; MID($AV$3, 15, 4)), 0 ), 'Raw Data'!$J:$J, $A196, 'Raw Data'!$O:$O,""&amp;'Raw Data'!$B$1,'Raw Data'!$D:$D,"&lt;&gt;*ithdr*",'Raw Data'!$D:$D,"&lt;&gt;*ancel*",'Raw Data'!$P:$P,"--")
+
SUMIFS('Raw Data'!$AI:$AI, 'Raw Data'!$AN:$AN,"&lt;=" &amp;DATE(MID($AV$3, 15, 4), MONTH("1 " &amp; BC$6 &amp; " " &amp; MID($AV$3, 15, 4)) + 1, 0 ), 'Raw Data'!$AN:$AN,"&gt;" &amp;DATE(MID($AV$3, 15, 4), MONTH("1 " &amp; BC$6 &amp; " " &amp; MID($AV$3, 15, 4)), 0 ), 'Raw Data'!$J:$J, $A196, 'Raw Data'!$P:$P,""&amp;'Raw Data'!$B$1,'Raw Data'!$D:$D,"&lt;&gt;*ithdr*",'Raw Data'!$D:$D,"&lt;&gt;*ancel*")</f>
        <v>0</v>
      </c>
      <c r="BD207" s="73"/>
      <c r="BE207" s="73"/>
      <c r="BF207" s="77"/>
    </row>
    <row r="208" ht="12.75" customHeight="1">
      <c r="A208" s="114" t="s">
        <v>206</v>
      </c>
      <c r="B208" s="73"/>
      <c r="C208" s="73"/>
      <c r="D208" s="73"/>
      <c r="E208" s="73"/>
      <c r="F208" s="73"/>
      <c r="G208" s="73"/>
      <c r="H208" s="73"/>
      <c r="I208" s="73"/>
      <c r="J208" s="77"/>
      <c r="K208" s="94">
        <f>SUMIFS('Raw Data'!$AI:$AI, 'Raw Data'!$AN:$AN,"&lt;=" &amp;DATE(LEFT($AV$3, 4), MONTH("1 " &amp; K$6 &amp; " " &amp; LEFT($AV$3, 4)) + 1, 0 ), 'Raw Data'!$AN:$AN,"&gt;" &amp;DATE(LEFT($AV$3, 4), MONTH("1 " &amp; K$6 &amp; " " &amp; LEFT($AV$3, 4)), 0 ), 'Raw Data'!$J:$J, $A196, 'Raw Data'!$H:$H, "Ear*", 'Raw Data'!$O:$O,""&amp;'Raw Data'!$B$1,'Raw Data'!$D:$D,"&lt;&gt;*ithdr*",'Raw Data'!$D:$D,"&lt;&gt;*ancel*",'Raw Data'!$P:$P,"--")
+
SUMIFS('Raw Data'!$AI:$AI, 'Raw Data'!$AN:$AN,"&lt;=" &amp;DATE(LEFT($AV$3, 4), MONTH("1 " &amp; K$6 &amp; " " &amp; LEFT($AV$3, 4)) + 1, 0 ), 'Raw Data'!$AN:$AN,"&gt;" &amp;DATE(LEFT($AV$3, 4), MONTH("1 " &amp; K$6 &amp; " " &amp; LEFT($AV$3, 4)), 0 ), 'Raw Data'!$J:$J, $A196, 'Raw Data'!$H:$H, "Ear*", 'Raw Data'!$P:$P,""&amp;'Raw Data'!$B$1,'Raw Data'!$D:$D,"&lt;&gt;*ithdr*",'Raw Data'!$D:$D,"&lt;&gt;*ancel*")</f>
        <v>0</v>
      </c>
      <c r="L208" s="73"/>
      <c r="M208" s="73"/>
      <c r="N208" s="77"/>
      <c r="O208" s="94">
        <f>SUMIFS('Raw Data'!$AI:$AI, 'Raw Data'!$AN:$AN,"&lt;=" &amp;DATE(LEFT($AV$3, 4), MONTH("1 " &amp; O$6 &amp; " " &amp; LEFT($AV$3, 4)) + 1, 0 ), 'Raw Data'!$AN:$AN,"&gt;" &amp;DATE(LEFT($AV$3, 4), MONTH("1 " &amp; O$6 &amp; " " &amp; LEFT($AV$3, 4)), 0 ), 'Raw Data'!$J:$J, $A196, 'Raw Data'!$H:$H, "Ear*", 'Raw Data'!$O:$O,""&amp;'Raw Data'!$B$1,'Raw Data'!$D:$D,"&lt;&gt;*ithdr*",'Raw Data'!$D:$D,"&lt;&gt;*ancel*",'Raw Data'!$P:$P,"--")
+
SUMIFS('Raw Data'!$AI:$AI, 'Raw Data'!$AN:$AN,"&lt;=" &amp;DATE(LEFT($AV$3, 4), MONTH("1 " &amp; O$6 &amp; " " &amp; LEFT($AV$3, 4)) + 1, 0 ), 'Raw Data'!$AN:$AN,"&gt;" &amp;DATE(LEFT($AV$3, 4), MONTH("1 " &amp; O$6 &amp; " " &amp; LEFT($AV$3, 4)), 0 ), 'Raw Data'!$J:$J, $A196, 'Raw Data'!$H:$H, "Ear*", 'Raw Data'!$P:$P,""&amp;'Raw Data'!$B$1,'Raw Data'!$D:$D,"&lt;&gt;*ithdr*",'Raw Data'!$D:$D,"&lt;&gt;*ancel*")</f>
        <v>0</v>
      </c>
      <c r="P208" s="73"/>
      <c r="Q208" s="73"/>
      <c r="R208" s="77"/>
      <c r="S208" s="94">
        <f>SUMIFS('Raw Data'!$AI:$AI, 'Raw Data'!$AN:$AN,"&lt;=" &amp;DATE(LEFT($AV$3, 4), MONTH("1 " &amp; S$6 &amp; " " &amp; LEFT($AV$3, 4)) + 1, 0 ), 'Raw Data'!$AN:$AN,"&gt;" &amp;DATE(LEFT($AV$3, 4), MONTH("1 " &amp; S$6 &amp; " " &amp; LEFT($AV$3, 4)), 0 ), 'Raw Data'!$J:$J, $A196, 'Raw Data'!$H:$H, "Ear*", 'Raw Data'!$O:$O,""&amp;'Raw Data'!$B$1,'Raw Data'!$D:$D,"&lt;&gt;*ithdr*",'Raw Data'!$D:$D,"&lt;&gt;*ancel*",'Raw Data'!$P:$P,"--")
+
SUMIFS('Raw Data'!$AI:$AI, 'Raw Data'!$AN:$AN,"&lt;=" &amp;DATE(LEFT($AV$3, 4), MONTH("1 " &amp; S$6 &amp; " " &amp; LEFT($AV$3, 4)) + 1, 0 ), 'Raw Data'!$AN:$AN,"&gt;" &amp;DATE(LEFT($AV$3, 4), MONTH("1 " &amp; S$6 &amp; " " &amp; LEFT($AV$3, 4)), 0 ), 'Raw Data'!$J:$J, $A196, 'Raw Data'!$H:$H, "Ear*", 'Raw Data'!$P:$P,""&amp;'Raw Data'!$B$1,'Raw Data'!$D:$D,"&lt;&gt;*ithdr*",'Raw Data'!$D:$D,"&lt;&gt;*ancel*")</f>
        <v>0</v>
      </c>
      <c r="T208" s="73"/>
      <c r="U208" s="73"/>
      <c r="V208" s="77"/>
      <c r="W208" s="94">
        <f>SUMIFS('Raw Data'!$AI:$AI, 'Raw Data'!$AN:$AN,"&lt;=" &amp;DATE(LEFT($AV$3, 4), MONTH("1 " &amp; W$6 &amp; " " &amp; LEFT($AV$3, 4)) + 1, 0 ), 'Raw Data'!$AN:$AN,"&gt;" &amp;DATE(LEFT($AV$3, 4), MONTH("1 " &amp; W$6 &amp; " " &amp; LEFT($AV$3, 4)), 0 ), 'Raw Data'!$J:$J, $A196, 'Raw Data'!$H:$H, "Ear*", 'Raw Data'!$O:$O,""&amp;'Raw Data'!$B$1,'Raw Data'!$D:$D,"&lt;&gt;*ithdr*",'Raw Data'!$D:$D,"&lt;&gt;*ancel*",'Raw Data'!$P:$P,"--")
+
SUMIFS('Raw Data'!$AI:$AI, 'Raw Data'!$AN:$AN,"&lt;=" &amp;DATE(LEFT($AV$3, 4), MONTH("1 " &amp; W$6 &amp; " " &amp; LEFT($AV$3, 4)) + 1, 0 ), 'Raw Data'!$AN:$AN,"&gt;" &amp;DATE(LEFT($AV$3, 4), MONTH("1 " &amp; W$6 &amp; " " &amp; LEFT($AV$3, 4)), 0 ), 'Raw Data'!$J:$J, $A196, 'Raw Data'!$H:$H, "Ear*", 'Raw Data'!$P:$P,""&amp;'Raw Data'!$B$1,'Raw Data'!$D:$D,"&lt;&gt;*ithdr*",'Raw Data'!$D:$D,"&lt;&gt;*ancel*")</f>
        <v>0</v>
      </c>
      <c r="X208" s="73"/>
      <c r="Y208" s="73"/>
      <c r="Z208" s="77"/>
      <c r="AA208" s="94">
        <f>SUMIFS('Raw Data'!$AI:$AI, 'Raw Data'!$AN:$AN,"&lt;=" &amp;DATE(LEFT($AV$3, 4), MONTH("1 " &amp; AA$6 &amp; " " &amp; LEFT($AV$3, 4)) + 1, 0 ), 'Raw Data'!$AN:$AN,"&gt;" &amp;DATE(LEFT($AV$3, 4), MONTH("1 " &amp; AA$6 &amp; " " &amp; LEFT($AV$3, 4)), 0 ), 'Raw Data'!$J:$J, $A196, 'Raw Data'!$H:$H, "Ear*", 'Raw Data'!$O:$O,""&amp;'Raw Data'!$B$1,'Raw Data'!$D:$D,"&lt;&gt;*ithdr*",'Raw Data'!$D:$D,"&lt;&gt;*ancel*",'Raw Data'!$P:$P,"--")
+
SUMIFS('Raw Data'!$AI:$AI, 'Raw Data'!$AN:$AN,"&lt;=" &amp;DATE(LEFT($AV$3, 4), MONTH("1 " &amp; AA$6 &amp; " " &amp; LEFT($AV$3, 4)) + 1, 0 ), 'Raw Data'!$AN:$AN,"&gt;" &amp;DATE(LEFT($AV$3, 4), MONTH("1 " &amp; AA$6 &amp; " " &amp; LEFT($AV$3, 4)), 0 ), 'Raw Data'!$J:$J, $A196, 'Raw Data'!$H:$H, "Ear*", 'Raw Data'!$P:$P,""&amp;'Raw Data'!$B$1,'Raw Data'!$D:$D,"&lt;&gt;*ithdr*",'Raw Data'!$D:$D,"&lt;&gt;*ancel*")</f>
        <v>0</v>
      </c>
      <c r="AB208" s="73"/>
      <c r="AC208" s="73"/>
      <c r="AD208" s="77"/>
      <c r="AE208" s="94">
        <f>SUMIFS('Raw Data'!$AI:$AI, 'Raw Data'!$AN:$AN,"&lt;=" &amp;DATE(LEFT($AV$3, 4), MONTH("1 " &amp; AE$6 &amp; " " &amp; LEFT($AV$3, 4)) + 1, 0 ), 'Raw Data'!$AN:$AN,"&gt;" &amp;DATE(LEFT($AV$3, 4), MONTH("1 " &amp; AE$6 &amp; " " &amp; LEFT($AV$3, 4)), 0 ), 'Raw Data'!$J:$J, $A196, 'Raw Data'!$H:$H, "Ear*", 'Raw Data'!$O:$O,""&amp;'Raw Data'!$B$1,'Raw Data'!$D:$D,"&lt;&gt;*ithdr*",'Raw Data'!$D:$D,"&lt;&gt;*ancel*",'Raw Data'!$P:$P,"--")
+
SUMIFS('Raw Data'!$AI:$AI, 'Raw Data'!$AN:$AN,"&lt;=" &amp;DATE(LEFT($AV$3, 4), MONTH("1 " &amp; AE$6 &amp; " " &amp; LEFT($AV$3, 4)) + 1, 0 ), 'Raw Data'!$AN:$AN,"&gt;" &amp;DATE(LEFT($AV$3, 4), MONTH("1 " &amp; AE$6 &amp; " " &amp; LEFT($AV$3, 4)), 0 ), 'Raw Data'!$J:$J, $A196, 'Raw Data'!$H:$H, "Ear*", 'Raw Data'!$P:$P,""&amp;'Raw Data'!$B$1,'Raw Data'!$D:$D,"&lt;&gt;*ithdr*",'Raw Data'!$D:$D,"&lt;&gt;*ancel*")</f>
        <v>0</v>
      </c>
      <c r="AF208" s="73"/>
      <c r="AG208" s="73"/>
      <c r="AH208" s="77"/>
      <c r="AI208" s="94">
        <f>SUMIFS('Raw Data'!$AI:$AI, 'Raw Data'!$AN:$AN,"&lt;=" &amp;DATE(LEFT($AV$3, 4), MONTH("1 " &amp; AI$6 &amp; " " &amp; LEFT($AV$3, 4)) + 1, 0 ), 'Raw Data'!$AN:$AN,"&gt;" &amp;DATE(LEFT($AV$3, 4), MONTH("1 " &amp; AI$6 &amp; " " &amp; LEFT($AV$3, 4)), 0 ), 'Raw Data'!$J:$J, $A196, 'Raw Data'!$H:$H, "Ear*", 'Raw Data'!$O:$O,""&amp;'Raw Data'!$B$1,'Raw Data'!$D:$D,"&lt;&gt;*ithdr*",'Raw Data'!$D:$D,"&lt;&gt;*ancel*",'Raw Data'!$P:$P,"--")
+
SUMIFS('Raw Data'!$AI:$AI, 'Raw Data'!$AN:$AN,"&lt;=" &amp;DATE(LEFT($AV$3, 4), MONTH("1 " &amp; AI$6 &amp; " " &amp; LEFT($AV$3, 4)) + 1, 0 ), 'Raw Data'!$AN:$AN,"&gt;" &amp;DATE(LEFT($AV$3, 4), MONTH("1 " &amp; AI$6 &amp; " " &amp; LEFT($AV$3, 4)), 0 ), 'Raw Data'!$J:$J, $A196, 'Raw Data'!$H:$H, "Ear*", 'Raw Data'!$P:$P,""&amp;'Raw Data'!$B$1,'Raw Data'!$D:$D,"&lt;&gt;*ithdr*",'Raw Data'!$D:$D,"&lt;&gt;*ancel*")</f>
        <v>0</v>
      </c>
      <c r="AJ208" s="73"/>
      <c r="AK208" s="73"/>
      <c r="AL208" s="77"/>
      <c r="AM208" s="94">
        <f>SUMIFS('Raw Data'!$AI:$AI, 'Raw Data'!$AN:$AN,"&lt;=" &amp;DATE(LEFT($AV$3, 4), MONTH("1 " &amp; AM$6 &amp; " " &amp; LEFT($AV$3, 4)) + 1, 0 ), 'Raw Data'!$AN:$AN,"&gt;" &amp;DATE(LEFT($AV$3, 4), MONTH("1 " &amp; AM$6 &amp; " " &amp; LEFT($AV$3, 4)), 0 ), 'Raw Data'!$J:$J, $A196, 'Raw Data'!$H:$H, "Ear*", 'Raw Data'!$O:$O,""&amp;'Raw Data'!$B$1,'Raw Data'!$D:$D,"&lt;&gt;*ithdr*",'Raw Data'!$D:$D,"&lt;&gt;*ancel*",'Raw Data'!$P:$P,"--")
+
SUMIFS('Raw Data'!$AI:$AI, 'Raw Data'!$AN:$AN,"&lt;=" &amp;DATE(LEFT($AV$3, 4), MONTH("1 " &amp; AM$6 &amp; " " &amp; LEFT($AV$3, 4)) + 1, 0 ), 'Raw Data'!$AN:$AN,"&gt;" &amp;DATE(LEFT($AV$3, 4), MONTH("1 " &amp; AM$6 &amp; " " &amp; LEFT($AV$3, 4)), 0 ), 'Raw Data'!$J:$J, $A196, 'Raw Data'!$H:$H, "Ear*", 'Raw Data'!$P:$P,""&amp;'Raw Data'!$B$1,'Raw Data'!$D:$D,"&lt;&gt;*ithdr*",'Raw Data'!$D:$D,"&lt;&gt;*ancel*")</f>
        <v>0</v>
      </c>
      <c r="AN208" s="73"/>
      <c r="AO208" s="73"/>
      <c r="AP208" s="77"/>
      <c r="AQ208" s="94">
        <f>SUMIFS('Raw Data'!$AI:$AI, 'Raw Data'!$AN:$AN,"&lt;=" &amp;DATE(LEFT($AV$3, 4), MONTH("1 " &amp; AQ$6 &amp; " " &amp; LEFT($AV$3, 4)) + 1, 0 ), 'Raw Data'!$AN:$AN,"&gt;" &amp;DATE(LEFT($AV$3, 4), MONTH("1 " &amp; AQ$6 &amp; " " &amp; LEFT($AV$3, 4)), 0 ), 'Raw Data'!$J:$J, $A196, 'Raw Data'!$H:$H, "Ear*", 'Raw Data'!$O:$O,""&amp;'Raw Data'!$B$1,'Raw Data'!$D:$D,"&lt;&gt;*ithdr*",'Raw Data'!$D:$D,"&lt;&gt;*ancel*",'Raw Data'!$P:$P,"--")
+
SUMIFS('Raw Data'!$AI:$AI, 'Raw Data'!$AN:$AN,"&lt;=" &amp;DATE(LEFT($AV$3, 4), MONTH("1 " &amp; AQ$6 &amp; " " &amp; LEFT($AV$3, 4)) + 1, 0 ), 'Raw Data'!$AN:$AN,"&gt;" &amp;DATE(LEFT($AV$3, 4), MONTH("1 " &amp; AQ$6 &amp; " " &amp; LEFT($AV$3, 4)), 0 ), 'Raw Data'!$J:$J, $A196, 'Raw Data'!$H:$H, "Ear*", 'Raw Data'!$P:$P,""&amp;'Raw Data'!$B$1,'Raw Data'!$D:$D,"&lt;&gt;*ithdr*",'Raw Data'!$D:$D,"&lt;&gt;*ancel*")</f>
        <v>0</v>
      </c>
      <c r="AR208" s="73"/>
      <c r="AS208" s="73"/>
      <c r="AT208" s="77"/>
      <c r="AU208" s="94">
        <f>SUMIFS('Raw Data'!$AI:$AI, 'Raw Data'!$AN:$AN,"&lt;=" &amp;DATE(MID($AV$3, 15, 4), MONTH("1 " &amp; AU$6 &amp; " " &amp; MID($AV$3, 15, 4)) + 1, 0 ), 'Raw Data'!$AN:$AN,"&gt;" &amp;DATE(MID($AV$3, 15, 4), MONTH("1 " &amp; AU$6 &amp; " " &amp; MID($AV$3, 15, 4)), 0 ), 'Raw Data'!$J:$J, $A196, 'Raw Data'!$H:$H, "Ear*", 'Raw Data'!$O:$O,""&amp;'Raw Data'!$B$1,'Raw Data'!$D:$D,"&lt;&gt;*ithdr*",'Raw Data'!$D:$D,"&lt;&gt;*ancel*",'Raw Data'!$P:$P,"--")
+
SUMIFS('Raw Data'!$AI:$AI, 'Raw Data'!$AN:$AN,"&lt;=" &amp;DATE(MID($AV$3, 15, 4), MONTH("1 " &amp; AU$6 &amp; " " &amp; MID($AV$3, 15, 4)) + 1, 0 ), 'Raw Data'!$AN:$AN,"&gt;" &amp;DATE(MID($AV$3, 15, 4), MONTH("1 " &amp; AU$6 &amp; " " &amp; MID($AV$3, 15, 4)), 0 ), 'Raw Data'!$J:$J, $A196, 'Raw Data'!$H:$H, "Ear*", 'Raw Data'!$P:$P,""&amp;'Raw Data'!$B$1,'Raw Data'!$D:$D,"&lt;&gt;*ithdr*",'Raw Data'!$D:$D,"&lt;&gt;*ancel*")</f>
        <v>0</v>
      </c>
      <c r="AV208" s="73"/>
      <c r="AW208" s="73"/>
      <c r="AX208" s="77"/>
      <c r="AY208" s="94">
        <f>SUMIFS('Raw Data'!$AI:$AI, 'Raw Data'!$AN:$AN,"&lt;=" &amp;DATE(MID($AV$3, 15, 4), MONTH("1 " &amp; AY$6 &amp; " " &amp; MID($AV$3, 15, 4)) + 1, 0 ), 'Raw Data'!$AN:$AN,"&gt;" &amp;DATE(MID($AV$3, 15, 4), MONTH("1 " &amp; AY$6 &amp; " " &amp; MID($AV$3, 15, 4)), 0 ), 'Raw Data'!$J:$J, $A196, 'Raw Data'!$H:$H, "Ear*", 'Raw Data'!$O:$O,""&amp;'Raw Data'!$B$1,'Raw Data'!$D:$D,"&lt;&gt;*ithdr*",'Raw Data'!$D:$D,"&lt;&gt;*ancel*",'Raw Data'!$P:$P,"--")
+
SUMIFS('Raw Data'!$AI:$AI, 'Raw Data'!$AN:$AN,"&lt;=" &amp;DATE(MID($AV$3, 15, 4), MONTH("1 " &amp; AY$6 &amp; " " &amp; MID($AV$3, 15, 4)) + 1, 0 ), 'Raw Data'!$AN:$AN,"&gt;" &amp;DATE(MID($AV$3, 15, 4), MONTH("1 " &amp; AY$6 &amp; " " &amp; MID($AV$3, 15, 4)), 0 ), 'Raw Data'!$J:$J, $A196, 'Raw Data'!$H:$H, "Ear*", 'Raw Data'!$P:$P,""&amp;'Raw Data'!$B$1,'Raw Data'!$D:$D,"&lt;&gt;*ithdr*",'Raw Data'!$D:$D,"&lt;&gt;*ancel*")</f>
        <v>0</v>
      </c>
      <c r="AZ208" s="73"/>
      <c r="BA208" s="73"/>
      <c r="BB208" s="77"/>
      <c r="BC208" s="94">
        <f>SUMIFS('Raw Data'!$AI:$AI, 'Raw Data'!$AN:$AN,"&lt;=" &amp;DATE(MID($AV$3, 15, 4), MONTH("1 " &amp; BC$6 &amp; " " &amp; MID($AV$3, 15, 4)) + 1, 0 ), 'Raw Data'!$AN:$AN,"&gt;" &amp;DATE(MID($AV$3, 15, 4), MONTH("1 " &amp; BC$6 &amp; " " &amp; MID($AV$3, 15, 4)), 0 ), 'Raw Data'!$J:$J, $A196, 'Raw Data'!$H:$H, "Ear*", 'Raw Data'!$O:$O,""&amp;'Raw Data'!$B$1,'Raw Data'!$D:$D,"&lt;&gt;*ithdr*",'Raw Data'!$D:$D,"&lt;&gt;*ancel*",'Raw Data'!$P:$P,"--")
+
SUMIFS('Raw Data'!$AI:$AI, 'Raw Data'!$AN:$AN,"&lt;=" &amp;DATE(MID($AV$3, 15, 4), MONTH("1 " &amp; BC$6 &amp; " " &amp; MID($AV$3, 15, 4)) + 1, 0 ), 'Raw Data'!$AN:$AN,"&gt;" &amp;DATE(MID($AV$3, 15, 4), MONTH("1 " &amp; BC$6 &amp; " " &amp; MID($AV$3, 15, 4)), 0 ), 'Raw Data'!$J:$J, $A196, 'Raw Data'!$H:$H, "Ear*", 'Raw Data'!$P:$P,""&amp;'Raw Data'!$B$1,'Raw Data'!$D:$D,"&lt;&gt;*ithdr*",'Raw Data'!$D:$D,"&lt;&gt;*ancel*")</f>
        <v>0</v>
      </c>
      <c r="BD208" s="73"/>
      <c r="BE208" s="73"/>
      <c r="BF208" s="77"/>
    </row>
    <row r="209" ht="12.75" customHeight="1">
      <c r="A209" s="114" t="s">
        <v>207</v>
      </c>
      <c r="B209" s="73"/>
      <c r="C209" s="73"/>
      <c r="D209" s="73"/>
      <c r="E209" s="73"/>
      <c r="F209" s="73"/>
      <c r="G209" s="73"/>
      <c r="H209" s="73"/>
      <c r="I209" s="73"/>
      <c r="J209" s="77"/>
      <c r="K209" s="94">
        <f>SUMIFS('Raw Data'!$AI:$AI, 'Raw Data'!$AN:$AN,"&lt;=" &amp;DATE(LEFT($AV$3, 4), MONTH("1 " &amp; K$6 &amp; " " &amp; LEFT($AV$3, 4)) + 1, 0 ), 'Raw Data'!$AN:$AN,"&gt;" &amp;DATE(LEFT($AV$3, 4), MONTH("1 " &amp; K$6 &amp; " " &amp; LEFT($AV$3, 4)), 0 ), 'Raw Data'!$J:$J, $A196, 'Raw Data'!$H:$H, "Non*", 'Raw Data'!$O:$O,""&amp;'Raw Data'!$B$1,'Raw Data'!$D:$D,"&lt;&gt;*ithdr*",'Raw Data'!$D:$D,"&lt;&gt;*ancel*",'Raw Data'!$P:$P,"--")
+
SUMIFS('Raw Data'!$AI:$AI, 'Raw Data'!$AN:$AN,"&lt;=" &amp;DATE(LEFT($AV$3, 4), MONTH("1 " &amp; K$6 &amp; " " &amp; LEFT($AV$3, 4)) + 1, 0 ), 'Raw Data'!$AN:$AN,"&gt;" &amp;DATE(LEFT($AV$3, 4), MONTH("1 " &amp; K$6 &amp; " " &amp; LEFT($AV$3, 4)), 0 ), 'Raw Data'!$J:$J, $A196, 'Raw Data'!$H:$H, "Non*", 'Raw Data'!$P:$P,""&amp;'Raw Data'!$B$1,'Raw Data'!$D:$D,"&lt;&gt;*ithdr*",'Raw Data'!$D:$D,"&lt;&gt;*ancel*")</f>
        <v>0</v>
      </c>
      <c r="L209" s="73"/>
      <c r="M209" s="73"/>
      <c r="N209" s="77"/>
      <c r="O209" s="94">
        <f>SUMIFS('Raw Data'!$AI:$AI, 'Raw Data'!$AN:$AN,"&lt;=" &amp;DATE(LEFT($AV$3, 4), MONTH("1 " &amp; O$6 &amp; " " &amp; LEFT($AV$3, 4)) + 1, 0 ), 'Raw Data'!$AN:$AN,"&gt;" &amp;DATE(LEFT($AV$3, 4), MONTH("1 " &amp; O$6 &amp; " " &amp; LEFT($AV$3, 4)), 0 ), 'Raw Data'!$J:$J, $A196, 'Raw Data'!$H:$H, "Non*", 'Raw Data'!$O:$O,""&amp;'Raw Data'!$B$1,'Raw Data'!$D:$D,"&lt;&gt;*ithdr*",'Raw Data'!$D:$D,"&lt;&gt;*ancel*",'Raw Data'!$P:$P,"--")
+
SUMIFS('Raw Data'!$AI:$AI, 'Raw Data'!$AN:$AN,"&lt;=" &amp;DATE(LEFT($AV$3, 4), MONTH("1 " &amp; O$6 &amp; " " &amp; LEFT($AV$3, 4)) + 1, 0 ), 'Raw Data'!$AN:$AN,"&gt;" &amp;DATE(LEFT($AV$3, 4), MONTH("1 " &amp; O$6 &amp; " " &amp; LEFT($AV$3, 4)), 0 ), 'Raw Data'!$J:$J, $A196, 'Raw Data'!$H:$H, "Non*", 'Raw Data'!$P:$P,""&amp;'Raw Data'!$B$1,'Raw Data'!$D:$D,"&lt;&gt;*ithdr*",'Raw Data'!$D:$D,"&lt;&gt;*ancel*")</f>
        <v>0</v>
      </c>
      <c r="P209" s="73"/>
      <c r="Q209" s="73"/>
      <c r="R209" s="77"/>
      <c r="S209" s="94">
        <f>SUMIFS('Raw Data'!$AI:$AI, 'Raw Data'!$AN:$AN,"&lt;=" &amp;DATE(LEFT($AV$3, 4), MONTH("1 " &amp; S$6 &amp; " " &amp; LEFT($AV$3, 4)) + 1, 0 ), 'Raw Data'!$AN:$AN,"&gt;" &amp;DATE(LEFT($AV$3, 4), MONTH("1 " &amp; S$6 &amp; " " &amp; LEFT($AV$3, 4)), 0 ), 'Raw Data'!$J:$J, $A196, 'Raw Data'!$H:$H, "Non*", 'Raw Data'!$O:$O,""&amp;'Raw Data'!$B$1,'Raw Data'!$D:$D,"&lt;&gt;*ithdr*",'Raw Data'!$D:$D,"&lt;&gt;*ancel*",'Raw Data'!$P:$P,"--")
+
SUMIFS('Raw Data'!$AI:$AI, 'Raw Data'!$AN:$AN,"&lt;=" &amp;DATE(LEFT($AV$3, 4), MONTH("1 " &amp; S$6 &amp; " " &amp; LEFT($AV$3, 4)) + 1, 0 ), 'Raw Data'!$AN:$AN,"&gt;" &amp;DATE(LEFT($AV$3, 4), MONTH("1 " &amp; S$6 &amp; " " &amp; LEFT($AV$3, 4)), 0 ), 'Raw Data'!$J:$J, $A196, 'Raw Data'!$H:$H, "Non*", 'Raw Data'!$P:$P,""&amp;'Raw Data'!$B$1,'Raw Data'!$D:$D,"&lt;&gt;*ithdr*",'Raw Data'!$D:$D,"&lt;&gt;*ancel*")</f>
        <v>0</v>
      </c>
      <c r="T209" s="73"/>
      <c r="U209" s="73"/>
      <c r="V209" s="77"/>
      <c r="W209" s="94">
        <f>SUMIFS('Raw Data'!$AI:$AI, 'Raw Data'!$AN:$AN,"&lt;=" &amp;DATE(LEFT($AV$3, 4), MONTH("1 " &amp; W$6 &amp; " " &amp; LEFT($AV$3, 4)) + 1, 0 ), 'Raw Data'!$AN:$AN,"&gt;" &amp;DATE(LEFT($AV$3, 4), MONTH("1 " &amp; W$6 &amp; " " &amp; LEFT($AV$3, 4)), 0 ), 'Raw Data'!$J:$J, $A196, 'Raw Data'!$H:$H, "Non*", 'Raw Data'!$O:$O,""&amp;'Raw Data'!$B$1,'Raw Data'!$D:$D,"&lt;&gt;*ithdr*",'Raw Data'!$D:$D,"&lt;&gt;*ancel*",'Raw Data'!$P:$P,"--")
+
SUMIFS('Raw Data'!$AI:$AI, 'Raw Data'!$AN:$AN,"&lt;=" &amp;DATE(LEFT($AV$3, 4), MONTH("1 " &amp; W$6 &amp; " " &amp; LEFT($AV$3, 4)) + 1, 0 ), 'Raw Data'!$AN:$AN,"&gt;" &amp;DATE(LEFT($AV$3, 4), MONTH("1 " &amp; W$6 &amp; " " &amp; LEFT($AV$3, 4)), 0 ), 'Raw Data'!$J:$J, $A196, 'Raw Data'!$H:$H, "Non*", 'Raw Data'!$P:$P,""&amp;'Raw Data'!$B$1,'Raw Data'!$D:$D,"&lt;&gt;*ithdr*",'Raw Data'!$D:$D,"&lt;&gt;*ancel*")</f>
        <v>0</v>
      </c>
      <c r="X209" s="73"/>
      <c r="Y209" s="73"/>
      <c r="Z209" s="77"/>
      <c r="AA209" s="94">
        <f>SUMIFS('Raw Data'!$AI:$AI, 'Raw Data'!$AN:$AN,"&lt;=" &amp;DATE(LEFT($AV$3, 4), MONTH("1 " &amp; AA$6 &amp; " " &amp; LEFT($AV$3, 4)) + 1, 0 ), 'Raw Data'!$AN:$AN,"&gt;" &amp;DATE(LEFT($AV$3, 4), MONTH("1 " &amp; AA$6 &amp; " " &amp; LEFT($AV$3, 4)), 0 ), 'Raw Data'!$J:$J, $A196, 'Raw Data'!$H:$H, "Non*", 'Raw Data'!$O:$O,""&amp;'Raw Data'!$B$1,'Raw Data'!$D:$D,"&lt;&gt;*ithdr*",'Raw Data'!$D:$D,"&lt;&gt;*ancel*",'Raw Data'!$P:$P,"--")
+
SUMIFS('Raw Data'!$AI:$AI, 'Raw Data'!$AN:$AN,"&lt;=" &amp;DATE(LEFT($AV$3, 4), MONTH("1 " &amp; AA$6 &amp; " " &amp; LEFT($AV$3, 4)) + 1, 0 ), 'Raw Data'!$AN:$AN,"&gt;" &amp;DATE(LEFT($AV$3, 4), MONTH("1 " &amp; AA$6 &amp; " " &amp; LEFT($AV$3, 4)), 0 ), 'Raw Data'!$J:$J, $A196, 'Raw Data'!$H:$H, "Non*", 'Raw Data'!$P:$P,""&amp;'Raw Data'!$B$1,'Raw Data'!$D:$D,"&lt;&gt;*ithdr*",'Raw Data'!$D:$D,"&lt;&gt;*ancel*")</f>
        <v>0</v>
      </c>
      <c r="AB209" s="73"/>
      <c r="AC209" s="73"/>
      <c r="AD209" s="77"/>
      <c r="AE209" s="94">
        <f>SUMIFS('Raw Data'!$AI:$AI, 'Raw Data'!$AN:$AN,"&lt;=" &amp;DATE(LEFT($AV$3, 4), MONTH("1 " &amp; AE$6 &amp; " " &amp; LEFT($AV$3, 4)) + 1, 0 ), 'Raw Data'!$AN:$AN,"&gt;" &amp;DATE(LEFT($AV$3, 4), MONTH("1 " &amp; AE$6 &amp; " " &amp; LEFT($AV$3, 4)), 0 ), 'Raw Data'!$J:$J, $A196, 'Raw Data'!$H:$H, "Non*", 'Raw Data'!$O:$O,""&amp;'Raw Data'!$B$1,'Raw Data'!$D:$D,"&lt;&gt;*ithdr*",'Raw Data'!$D:$D,"&lt;&gt;*ancel*",'Raw Data'!$P:$P,"--")
+
SUMIFS('Raw Data'!$AI:$AI, 'Raw Data'!$AN:$AN,"&lt;=" &amp;DATE(LEFT($AV$3, 4), MONTH("1 " &amp; AE$6 &amp; " " &amp; LEFT($AV$3, 4)) + 1, 0 ), 'Raw Data'!$AN:$AN,"&gt;" &amp;DATE(LEFT($AV$3, 4), MONTH("1 " &amp; AE$6 &amp; " " &amp; LEFT($AV$3, 4)), 0 ), 'Raw Data'!$J:$J, $A196, 'Raw Data'!$H:$H, "Non*", 'Raw Data'!$P:$P,""&amp;'Raw Data'!$B$1,'Raw Data'!$D:$D,"&lt;&gt;*ithdr*",'Raw Data'!$D:$D,"&lt;&gt;*ancel*")</f>
        <v>0</v>
      </c>
      <c r="AF209" s="73"/>
      <c r="AG209" s="73"/>
      <c r="AH209" s="77"/>
      <c r="AI209" s="94">
        <f>SUMIFS('Raw Data'!$AI:$AI, 'Raw Data'!$AN:$AN,"&lt;=" &amp;DATE(LEFT($AV$3, 4), MONTH("1 " &amp; AI$6 &amp; " " &amp; LEFT($AV$3, 4)) + 1, 0 ), 'Raw Data'!$AN:$AN,"&gt;" &amp;DATE(LEFT($AV$3, 4), MONTH("1 " &amp; AI$6 &amp; " " &amp; LEFT($AV$3, 4)), 0 ), 'Raw Data'!$J:$J, $A196, 'Raw Data'!$H:$H, "Non*", 'Raw Data'!$O:$O,""&amp;'Raw Data'!$B$1,'Raw Data'!$D:$D,"&lt;&gt;*ithdr*",'Raw Data'!$D:$D,"&lt;&gt;*ancel*",'Raw Data'!$P:$P,"--")
+
SUMIFS('Raw Data'!$AI:$AI, 'Raw Data'!$AN:$AN,"&lt;=" &amp;DATE(LEFT($AV$3, 4), MONTH("1 " &amp; AI$6 &amp; " " &amp; LEFT($AV$3, 4)) + 1, 0 ), 'Raw Data'!$AN:$AN,"&gt;" &amp;DATE(LEFT($AV$3, 4), MONTH("1 " &amp; AI$6 &amp; " " &amp; LEFT($AV$3, 4)), 0 ), 'Raw Data'!$J:$J, $A196, 'Raw Data'!$H:$H, "Non*", 'Raw Data'!$P:$P,""&amp;'Raw Data'!$B$1,'Raw Data'!$D:$D,"&lt;&gt;*ithdr*",'Raw Data'!$D:$D,"&lt;&gt;*ancel*")</f>
        <v>0</v>
      </c>
      <c r="AJ209" s="73"/>
      <c r="AK209" s="73"/>
      <c r="AL209" s="77"/>
      <c r="AM209" s="94">
        <f>SUMIFS('Raw Data'!$AI:$AI, 'Raw Data'!$AN:$AN,"&lt;=" &amp;DATE(LEFT($AV$3, 4), MONTH("1 " &amp; AM$6 &amp; " " &amp; LEFT($AV$3, 4)) + 1, 0 ), 'Raw Data'!$AN:$AN,"&gt;" &amp;DATE(LEFT($AV$3, 4), MONTH("1 " &amp; AM$6 &amp; " " &amp; LEFT($AV$3, 4)), 0 ), 'Raw Data'!$J:$J, $A196, 'Raw Data'!$H:$H, "Non*", 'Raw Data'!$O:$O,""&amp;'Raw Data'!$B$1,'Raw Data'!$D:$D,"&lt;&gt;*ithdr*",'Raw Data'!$D:$D,"&lt;&gt;*ancel*",'Raw Data'!$P:$P,"--")
+
SUMIFS('Raw Data'!$AI:$AI, 'Raw Data'!$AN:$AN,"&lt;=" &amp;DATE(LEFT($AV$3, 4), MONTH("1 " &amp; AM$6 &amp; " " &amp; LEFT($AV$3, 4)) + 1, 0 ), 'Raw Data'!$AN:$AN,"&gt;" &amp;DATE(LEFT($AV$3, 4), MONTH("1 " &amp; AM$6 &amp; " " &amp; LEFT($AV$3, 4)), 0 ), 'Raw Data'!$J:$J, $A196, 'Raw Data'!$H:$H, "Non*", 'Raw Data'!$P:$P,""&amp;'Raw Data'!$B$1,'Raw Data'!$D:$D,"&lt;&gt;*ithdr*",'Raw Data'!$D:$D,"&lt;&gt;*ancel*")</f>
        <v>0</v>
      </c>
      <c r="AN209" s="73"/>
      <c r="AO209" s="73"/>
      <c r="AP209" s="77"/>
      <c r="AQ209" s="94">
        <f>SUMIFS('Raw Data'!$AI:$AI, 'Raw Data'!$AN:$AN,"&lt;=" &amp;DATE(LEFT($AV$3, 4), MONTH("1 " &amp; AQ$6 &amp; " " &amp; LEFT($AV$3, 4)) + 1, 0 ), 'Raw Data'!$AN:$AN,"&gt;" &amp;DATE(LEFT($AV$3, 4), MONTH("1 " &amp; AQ$6 &amp; " " &amp; LEFT($AV$3, 4)), 0 ), 'Raw Data'!$J:$J, $A196, 'Raw Data'!$H:$H, "Non*", 'Raw Data'!$O:$O,""&amp;'Raw Data'!$B$1,'Raw Data'!$D:$D,"&lt;&gt;*ithdr*",'Raw Data'!$D:$D,"&lt;&gt;*ancel*",'Raw Data'!$P:$P,"--")
+
SUMIFS('Raw Data'!$AI:$AI, 'Raw Data'!$AN:$AN,"&lt;=" &amp;DATE(LEFT($AV$3, 4), MONTH("1 " &amp; AQ$6 &amp; " " &amp; LEFT($AV$3, 4)) + 1, 0 ), 'Raw Data'!$AN:$AN,"&gt;" &amp;DATE(LEFT($AV$3, 4), MONTH("1 " &amp; AQ$6 &amp; " " &amp; LEFT($AV$3, 4)), 0 ), 'Raw Data'!$J:$J, $A196, 'Raw Data'!$H:$H, "Non*", 'Raw Data'!$P:$P,""&amp;'Raw Data'!$B$1,'Raw Data'!$D:$D,"&lt;&gt;*ithdr*",'Raw Data'!$D:$D,"&lt;&gt;*ancel*")</f>
        <v>0</v>
      </c>
      <c r="AR209" s="73"/>
      <c r="AS209" s="73"/>
      <c r="AT209" s="77"/>
      <c r="AU209" s="94">
        <f>SUMIFS('Raw Data'!$AI:$AI, 'Raw Data'!$AN:$AN,"&lt;=" &amp;DATE(MID($AV$3, 15, 4), MONTH("1 " &amp; AU$6 &amp; " " &amp; MID($AV$3, 15, 4)) + 1, 0 ), 'Raw Data'!$AN:$AN,"&gt;" &amp;DATE(MID($AV$3, 15, 4), MONTH("1 " &amp; AU$6 &amp; " " &amp; MID($AV$3, 15, 4)), 0 ), 'Raw Data'!$J:$J, $A196, 'Raw Data'!$H:$H, "Non*", 'Raw Data'!$O:$O,""&amp;'Raw Data'!$B$1,'Raw Data'!$D:$D,"&lt;&gt;*ithdr*",'Raw Data'!$D:$D,"&lt;&gt;*ancel*",'Raw Data'!$P:$P,"--")
+
SUMIFS('Raw Data'!$AI:$AI, 'Raw Data'!$AN:$AN,"&lt;=" &amp;DATE(MID($AV$3, 15, 4), MONTH("1 " &amp; AU$6 &amp; " " &amp; MID($AV$3, 15, 4)) + 1, 0 ), 'Raw Data'!$AN:$AN,"&gt;" &amp;DATE(MID($AV$3, 15, 4), MONTH("1 " &amp; AU$6 &amp; " " &amp; MID($AV$3, 15, 4)), 0 ), 'Raw Data'!$J:$J, $A196, 'Raw Data'!$H:$H, "Non*", 'Raw Data'!$P:$P,""&amp;'Raw Data'!$B$1,'Raw Data'!$D:$D,"&lt;&gt;*ithdr*",'Raw Data'!$D:$D,"&lt;&gt;*ancel*")</f>
        <v>0</v>
      </c>
      <c r="AV209" s="73"/>
      <c r="AW209" s="73"/>
      <c r="AX209" s="77"/>
      <c r="AY209" s="94">
        <f>SUMIFS('Raw Data'!$AI:$AI, 'Raw Data'!$AN:$AN,"&lt;=" &amp;DATE(MID($AV$3, 15, 4), MONTH("1 " &amp; AY$6 &amp; " " &amp; MID($AV$3, 15, 4)) + 1, 0 ), 'Raw Data'!$AN:$AN,"&gt;" &amp;DATE(MID($AV$3, 15, 4), MONTH("1 " &amp; AY$6 &amp; " " &amp; MID($AV$3, 15, 4)), 0 ), 'Raw Data'!$J:$J, $A196, 'Raw Data'!$H:$H, "Non*", 'Raw Data'!$O:$O,""&amp;'Raw Data'!$B$1,'Raw Data'!$D:$D,"&lt;&gt;*ithdr*",'Raw Data'!$D:$D,"&lt;&gt;*ancel*",'Raw Data'!$P:$P,"--")
+
SUMIFS('Raw Data'!$AI:$AI, 'Raw Data'!$AN:$AN,"&lt;=" &amp;DATE(MID($AV$3, 15, 4), MONTH("1 " &amp; AY$6 &amp; " " &amp; MID($AV$3, 15, 4)) + 1, 0 ), 'Raw Data'!$AN:$AN,"&gt;" &amp;DATE(MID($AV$3, 15, 4), MONTH("1 " &amp; AY$6 &amp; " " &amp; MID($AV$3, 15, 4)), 0 ), 'Raw Data'!$J:$J, $A196, 'Raw Data'!$H:$H, "Non*", 'Raw Data'!$P:$P,""&amp;'Raw Data'!$B$1,'Raw Data'!$D:$D,"&lt;&gt;*ithdr*",'Raw Data'!$D:$D,"&lt;&gt;*ancel*")</f>
        <v>0</v>
      </c>
      <c r="AZ209" s="73"/>
      <c r="BA209" s="73"/>
      <c r="BB209" s="77"/>
      <c r="BC209" s="94">
        <f>SUMIFS('Raw Data'!$AI:$AI, 'Raw Data'!$AN:$AN,"&lt;=" &amp;DATE(MID($AV$3, 15, 4), MONTH("1 " &amp; BC$6 &amp; " " &amp; MID($AV$3, 15, 4)) + 1, 0 ), 'Raw Data'!$AN:$AN,"&gt;" &amp;DATE(MID($AV$3, 15, 4), MONTH("1 " &amp; BC$6 &amp; " " &amp; MID($AV$3, 15, 4)), 0 ), 'Raw Data'!$J:$J, $A196, 'Raw Data'!$H:$H, "Non*", 'Raw Data'!$O:$O,""&amp;'Raw Data'!$B$1,'Raw Data'!$D:$D,"&lt;&gt;*ithdr*",'Raw Data'!$D:$D,"&lt;&gt;*ancel*",'Raw Data'!$P:$P,"--")
+
SUMIFS('Raw Data'!$AI:$AI, 'Raw Data'!$AN:$AN,"&lt;=" &amp;DATE(MID($AV$3, 15, 4), MONTH("1 " &amp; BC$6 &amp; " " &amp; MID($AV$3, 15, 4)) + 1, 0 ), 'Raw Data'!$AN:$AN,"&gt;" &amp;DATE(MID($AV$3, 15, 4), MONTH("1 " &amp; BC$6 &amp; " " &amp; MID($AV$3, 15, 4)), 0 ), 'Raw Data'!$J:$J, $A196, 'Raw Data'!$H:$H, "Non*", 'Raw Data'!$P:$P,""&amp;'Raw Data'!$B$1,'Raw Data'!$D:$D,"&lt;&gt;*ithdr*",'Raw Data'!$D:$D,"&lt;&gt;*ancel*")</f>
        <v>0</v>
      </c>
      <c r="BD209" s="73"/>
      <c r="BE209" s="73"/>
      <c r="BF209" s="77"/>
    </row>
    <row r="210" ht="12.75" customHeight="1">
      <c r="A210" s="75" t="s">
        <v>208</v>
      </c>
      <c r="B210" s="73"/>
      <c r="C210" s="73"/>
      <c r="D210" s="73"/>
      <c r="E210" s="73"/>
      <c r="F210" s="73"/>
      <c r="G210" s="73"/>
      <c r="H210" s="73"/>
      <c r="I210" s="73"/>
      <c r="J210" s="77"/>
      <c r="K210" s="113">
        <f>COUNTIFS( 'Raw Data'!$AM:$AM,"&lt;=" &amp;DATE(LEFT($AV$3, 4), MONTH("1 " &amp; K$6 &amp; " " &amp; LEFT($AV$3, 4)) + 1, 0 ), 'Raw Data'!$AM:$AM,"&gt;" &amp;DATE(LEFT($AV$3, 4), MONTH("1 " &amp; K$6 &amp; " " &amp; LEFT($AV$3, 4)), 0 ), 'Raw Data'!$J:$J, $A196, 'Raw Data'!$O:$O,""&amp;'Raw Data'!$B$1,'Raw Data'!$D:$D,"&lt;&gt;*ithdr*",'Raw Data'!$D:$D,"&lt;&gt;*aitin*", 'Raw Data'!$D:$D,"&lt;&gt;*ancel*",'Raw Data'!$P:$P,"--")
+
COUNTIFS( 'Raw Data'!$AM:$AM,"&lt;=" &amp;DATE(LEFT($AV$3, 4), MONTH("1 " &amp; K$6 &amp; " " &amp; LEFT($AV$3, 4)) + 1, 0 ), 'Raw Data'!$AM:$AM,"&gt;" &amp;DATE(LEFT($AV$3, 4), MONTH("1 " &amp; K$6 &amp; " " &amp; LEFT($AV$3, 4)), 0 ), 'Raw Data'!$J:$J, $A196, 'Raw Data'!$P:$P,""&amp;'Raw Data'!$B$1,'Raw Data'!$D:$D,"&lt;&gt;*ithdr*", 'Raw Data'!$D:$D,"&lt;&gt;*aitin*", 'Raw Data'!$D:$D,"&lt;&gt;*ancel*")</f>
        <v>0</v>
      </c>
      <c r="L210" s="73"/>
      <c r="M210" s="73"/>
      <c r="N210" s="77"/>
      <c r="O210" s="113">
        <f>COUNTIFS( 'Raw Data'!$AM:$AM,"&lt;=" &amp;DATE(LEFT($AV$3, 4), MONTH("1 " &amp; O$6 &amp; " " &amp; LEFT($AV$3, 4)) + 1, 0 ), 'Raw Data'!$AM:$AM,"&gt;" &amp;DATE(LEFT($AV$3, 4), MONTH("1 " &amp; O$6 &amp; " " &amp; LEFT($AV$3, 4)), 0 ), 'Raw Data'!$J:$J, $A196, 'Raw Data'!$O:$O,""&amp;'Raw Data'!$B$1,'Raw Data'!$D:$D,"&lt;&gt;*ithdr*",'Raw Data'!$D:$D,"&lt;&gt;*aitin*", 'Raw Data'!$D:$D,"&lt;&gt;*ancel*",'Raw Data'!$P:$P,"--")
+
COUNTIFS( 'Raw Data'!$AM:$AM,"&lt;=" &amp;DATE(LEFT($AV$3, 4), MONTH("1 " &amp; O$6 &amp; " " &amp; LEFT($AV$3, 4)) + 1, 0 ), 'Raw Data'!$AM:$AM,"&gt;" &amp;DATE(LEFT($AV$3, 4), MONTH("1 " &amp; O$6 &amp; " " &amp; LEFT($AV$3, 4)), 0 ), 'Raw Data'!$J:$J, $A196, 'Raw Data'!$P:$P,""&amp;'Raw Data'!$B$1,'Raw Data'!$D:$D,"&lt;&gt;*ithdr*", 'Raw Data'!$D:$D,"&lt;&gt;*aitin*", 'Raw Data'!$D:$D,"&lt;&gt;*ancel*")</f>
        <v>0</v>
      </c>
      <c r="P210" s="73"/>
      <c r="Q210" s="73"/>
      <c r="R210" s="77"/>
      <c r="S210" s="113">
        <f>COUNTIFS( 'Raw Data'!$AM:$AM,"&lt;=" &amp;DATE(LEFT($AV$3, 4), MONTH("1 " &amp; S$6 &amp; " " &amp; LEFT($AV$3, 4)) + 1, 0 ), 'Raw Data'!$AM:$AM,"&gt;" &amp;DATE(LEFT($AV$3, 4), MONTH("1 " &amp; S$6 &amp; " " &amp; LEFT($AV$3, 4)), 0 ), 'Raw Data'!$J:$J, $A196, 'Raw Data'!$O:$O,""&amp;'Raw Data'!$B$1,'Raw Data'!$D:$D,"&lt;&gt;*ithdr*",'Raw Data'!$D:$D,"&lt;&gt;*aitin*", 'Raw Data'!$D:$D,"&lt;&gt;*ancel*",'Raw Data'!$P:$P,"--")
+
COUNTIFS( 'Raw Data'!$AM:$AM,"&lt;=" &amp;DATE(LEFT($AV$3, 4), MONTH("1 " &amp; S$6 &amp; " " &amp; LEFT($AV$3, 4)) + 1, 0 ), 'Raw Data'!$AM:$AM,"&gt;" &amp;DATE(LEFT($AV$3, 4), MONTH("1 " &amp; S$6 &amp; " " &amp; LEFT($AV$3, 4)), 0 ), 'Raw Data'!$J:$J, $A196, 'Raw Data'!$P:$P,""&amp;'Raw Data'!$B$1,'Raw Data'!$D:$D,"&lt;&gt;*ithdr*", 'Raw Data'!$D:$D,"&lt;&gt;*aitin*", 'Raw Data'!$D:$D,"&lt;&gt;*ancel*")</f>
        <v>0</v>
      </c>
      <c r="T210" s="73"/>
      <c r="U210" s="73"/>
      <c r="V210" s="77"/>
      <c r="W210" s="113">
        <f>COUNTIFS( 'Raw Data'!$AM:$AM,"&lt;=" &amp;DATE(LEFT($AV$3, 4), MONTH("1 " &amp; W$6 &amp; " " &amp; LEFT($AV$3, 4)) + 1, 0 ), 'Raw Data'!$AM:$AM,"&gt;" &amp;DATE(LEFT($AV$3, 4), MONTH("1 " &amp; W$6 &amp; " " &amp; LEFT($AV$3, 4)), 0 ), 'Raw Data'!$J:$J, $A196, 'Raw Data'!$O:$O,""&amp;'Raw Data'!$B$1,'Raw Data'!$D:$D,"&lt;&gt;*ithdr*",'Raw Data'!$D:$D,"&lt;&gt;*aitin*", 'Raw Data'!$D:$D,"&lt;&gt;*ancel*",'Raw Data'!$P:$P,"--")
+
COUNTIFS( 'Raw Data'!$AM:$AM,"&lt;=" &amp;DATE(LEFT($AV$3, 4), MONTH("1 " &amp; W$6 &amp; " " &amp; LEFT($AV$3, 4)) + 1, 0 ), 'Raw Data'!$AM:$AM,"&gt;" &amp;DATE(LEFT($AV$3, 4), MONTH("1 " &amp; W$6 &amp; " " &amp; LEFT($AV$3, 4)), 0 ), 'Raw Data'!$J:$J, $A196, 'Raw Data'!$P:$P,""&amp;'Raw Data'!$B$1,'Raw Data'!$D:$D,"&lt;&gt;*ithdr*", 'Raw Data'!$D:$D,"&lt;&gt;*aitin*", 'Raw Data'!$D:$D,"&lt;&gt;*ancel*")</f>
        <v>0</v>
      </c>
      <c r="X210" s="73"/>
      <c r="Y210" s="73"/>
      <c r="Z210" s="77"/>
      <c r="AA210" s="113">
        <f>COUNTIFS( 'Raw Data'!$AM:$AM,"&lt;=" &amp;DATE(LEFT($AV$3, 4), MONTH("1 " &amp; AA$6 &amp; " " &amp; LEFT($AV$3, 4)) + 1, 0 ), 'Raw Data'!$AM:$AM,"&gt;" &amp;DATE(LEFT($AV$3, 4), MONTH("1 " &amp; AA$6 &amp; " " &amp; LEFT($AV$3, 4)), 0 ), 'Raw Data'!$J:$J, $A196, 'Raw Data'!$O:$O,""&amp;'Raw Data'!$B$1,'Raw Data'!$D:$D,"&lt;&gt;*ithdr*",'Raw Data'!$D:$D,"&lt;&gt;*aitin*", 'Raw Data'!$D:$D,"&lt;&gt;*ancel*",'Raw Data'!$P:$P,"--")
+
COUNTIFS( 'Raw Data'!$AM:$AM,"&lt;=" &amp;DATE(LEFT($AV$3, 4), MONTH("1 " &amp; AA$6 &amp; " " &amp; LEFT($AV$3, 4)) + 1, 0 ), 'Raw Data'!$AM:$AM,"&gt;" &amp;DATE(LEFT($AV$3, 4), MONTH("1 " &amp; AA$6 &amp; " " &amp; LEFT($AV$3, 4)), 0 ), 'Raw Data'!$J:$J, $A196, 'Raw Data'!$P:$P,""&amp;'Raw Data'!$B$1,'Raw Data'!$D:$D,"&lt;&gt;*ithdr*", 'Raw Data'!$D:$D,"&lt;&gt;*aitin*", 'Raw Data'!$D:$D,"&lt;&gt;*ancel*")</f>
        <v>0</v>
      </c>
      <c r="AB210" s="73"/>
      <c r="AC210" s="73"/>
      <c r="AD210" s="77"/>
      <c r="AE210" s="113">
        <f>COUNTIFS( 'Raw Data'!$AM:$AM,"&lt;=" &amp;DATE(LEFT($AV$3, 4), MONTH("1 " &amp; AE$6 &amp; " " &amp; LEFT($AV$3, 4)) + 1, 0 ), 'Raw Data'!$AM:$AM,"&gt;" &amp;DATE(LEFT($AV$3, 4), MONTH("1 " &amp; AE$6 &amp; " " &amp; LEFT($AV$3, 4)), 0 ), 'Raw Data'!$J:$J, $A196, 'Raw Data'!$O:$O,""&amp;'Raw Data'!$B$1,'Raw Data'!$D:$D,"&lt;&gt;*ithdr*",'Raw Data'!$D:$D,"&lt;&gt;*aitin*", 'Raw Data'!$D:$D,"&lt;&gt;*ancel*",'Raw Data'!$P:$P,"--")
+
COUNTIFS( 'Raw Data'!$AM:$AM,"&lt;=" &amp;DATE(LEFT($AV$3, 4), MONTH("1 " &amp; AE$6 &amp; " " &amp; LEFT($AV$3, 4)) + 1, 0 ), 'Raw Data'!$AM:$AM,"&gt;" &amp;DATE(LEFT($AV$3, 4), MONTH("1 " &amp; AE$6 &amp; " " &amp; LEFT($AV$3, 4)), 0 ), 'Raw Data'!$J:$J, $A196, 'Raw Data'!$P:$P,""&amp;'Raw Data'!$B$1,'Raw Data'!$D:$D,"&lt;&gt;*ithdr*", 'Raw Data'!$D:$D,"&lt;&gt;*aitin*", 'Raw Data'!$D:$D,"&lt;&gt;*ancel*")</f>
        <v>0</v>
      </c>
      <c r="AF210" s="73"/>
      <c r="AG210" s="73"/>
      <c r="AH210" s="77"/>
      <c r="AI210" s="113">
        <f>COUNTIFS( 'Raw Data'!$AM:$AM,"&lt;=" &amp;DATE(LEFT($AV$3, 4), MONTH("1 " &amp; AI$6 &amp; " " &amp; LEFT($AV$3, 4)) + 1, 0 ), 'Raw Data'!$AM:$AM,"&gt;" &amp;DATE(LEFT($AV$3, 4), MONTH("1 " &amp; AI$6 &amp; " " &amp; LEFT($AV$3, 4)), 0 ), 'Raw Data'!$J:$J, $A196, 'Raw Data'!$O:$O,""&amp;'Raw Data'!$B$1,'Raw Data'!$D:$D,"&lt;&gt;*ithdr*",'Raw Data'!$D:$D,"&lt;&gt;*aitin*", 'Raw Data'!$D:$D,"&lt;&gt;*ancel*",'Raw Data'!$P:$P,"--")
+
COUNTIFS( 'Raw Data'!$AM:$AM,"&lt;=" &amp;DATE(LEFT($AV$3, 4), MONTH("1 " &amp; AI$6 &amp; " " &amp; LEFT($AV$3, 4)) + 1, 0 ), 'Raw Data'!$AM:$AM,"&gt;" &amp;DATE(LEFT($AV$3, 4), MONTH("1 " &amp; AI$6 &amp; " " &amp; LEFT($AV$3, 4)), 0 ), 'Raw Data'!$J:$J, $A196, 'Raw Data'!$P:$P,""&amp;'Raw Data'!$B$1,'Raw Data'!$D:$D,"&lt;&gt;*ithdr*", 'Raw Data'!$D:$D,"&lt;&gt;*aitin*", 'Raw Data'!$D:$D,"&lt;&gt;*ancel*")</f>
        <v>0</v>
      </c>
      <c r="AJ210" s="73"/>
      <c r="AK210" s="73"/>
      <c r="AL210" s="77"/>
      <c r="AM210" s="113">
        <f>COUNTIFS( 'Raw Data'!$AM:$AM,"&lt;=" &amp;DATE(LEFT($AV$3, 4), MONTH("1 " &amp; AM$6 &amp; " " &amp; LEFT($AV$3, 4)) + 1, 0 ), 'Raw Data'!$AM:$AM,"&gt;" &amp;DATE(LEFT($AV$3, 4), MONTH("1 " &amp; AM$6 &amp; " " &amp; LEFT($AV$3, 4)), 0 ), 'Raw Data'!$J:$J, $A196, 'Raw Data'!$O:$O,""&amp;'Raw Data'!$B$1,'Raw Data'!$D:$D,"&lt;&gt;*ithdr*",'Raw Data'!$D:$D,"&lt;&gt;*aitin*", 'Raw Data'!$D:$D,"&lt;&gt;*ancel*",'Raw Data'!$P:$P,"--")
+
COUNTIFS( 'Raw Data'!$AM:$AM,"&lt;=" &amp;DATE(LEFT($AV$3, 4), MONTH("1 " &amp; AM$6 &amp; " " &amp; LEFT($AV$3, 4)) + 1, 0 ), 'Raw Data'!$AM:$AM,"&gt;" &amp;DATE(LEFT($AV$3, 4), MONTH("1 " &amp; AM$6 &amp; " " &amp; LEFT($AV$3, 4)), 0 ), 'Raw Data'!$J:$J, $A196, 'Raw Data'!$P:$P,""&amp;'Raw Data'!$B$1,'Raw Data'!$D:$D,"&lt;&gt;*ithdr*", 'Raw Data'!$D:$D,"&lt;&gt;*aitin*", 'Raw Data'!$D:$D,"&lt;&gt;*ancel*")</f>
        <v>0</v>
      </c>
      <c r="AN210" s="73"/>
      <c r="AO210" s="73"/>
      <c r="AP210" s="77"/>
      <c r="AQ210" s="113">
        <f>COUNTIFS( 'Raw Data'!$AM:$AM,"&lt;=" &amp;DATE(LEFT($AV$3, 4), MONTH("1 " &amp; AQ$6 &amp; " " &amp; LEFT($AV$3, 4)) + 1, 0 ), 'Raw Data'!$AM:$AM,"&gt;" &amp;DATE(LEFT($AV$3, 4), MONTH("1 " &amp; AQ$6 &amp; " " &amp; LEFT($AV$3, 4)), 0 ), 'Raw Data'!$J:$J, $A196, 'Raw Data'!$O:$O,""&amp;'Raw Data'!$B$1,'Raw Data'!$D:$D,"&lt;&gt;*ithdr*",'Raw Data'!$D:$D,"&lt;&gt;*aitin*", 'Raw Data'!$D:$D,"&lt;&gt;*ancel*",'Raw Data'!$P:$P,"--")
+
COUNTIFS( 'Raw Data'!$AM:$AM,"&lt;=" &amp;DATE(LEFT($AV$3, 4), MONTH("1 " &amp; AQ$6 &amp; " " &amp; LEFT($AV$3, 4)) + 1, 0 ), 'Raw Data'!$AM:$AM,"&gt;" &amp;DATE(LEFT($AV$3, 4), MONTH("1 " &amp; AQ$6 &amp; " " &amp; LEFT($AV$3, 4)), 0 ), 'Raw Data'!$J:$J, $A196, 'Raw Data'!$P:$P,""&amp;'Raw Data'!$B$1,'Raw Data'!$D:$D,"&lt;&gt;*ithdr*", 'Raw Data'!$D:$D,"&lt;&gt;*aitin*", 'Raw Data'!$D:$D,"&lt;&gt;*ancel*")</f>
        <v>0</v>
      </c>
      <c r="AR210" s="73"/>
      <c r="AS210" s="73"/>
      <c r="AT210" s="77"/>
      <c r="AU210" s="113">
        <f>COUNTIFS( 'Raw Data'!$AM:$AM,"&lt;=" &amp;DATE(MID($AV$3, 15, 4), MONTH("1 " &amp; AU$6 &amp; " " &amp; MID($AV$3, 15, 4)) + 1, 0 ), 'Raw Data'!$AN:$AN,"&gt;" &amp;DATE(MID($AV$3, 15, 4), MONTH("1 " &amp; AU$6 &amp; " " &amp; MID($AV$3, 15, 4)), 0 ), 'Raw Data'!$J:$J, $A196, 'Raw Data'!$O:$O,""&amp;'Raw Data'!$B$1,'Raw Data'!$D:$D,"&lt;&gt;*ithdr*",'Raw Data'!$D:$D,"&lt;&gt;*aitin*",'Raw Data'!$D:$D,"&lt;&gt;*ancel*",'Raw Data'!$P:$P,"--")
+
COUNTIFS( 'Raw Data'!$AM:$AM,"&lt;=" &amp;DATE(MID($AV$3, 15, 4), MONTH("1 " &amp; AU$6 &amp; " " &amp; MID($AV$3, 15, 4)) + 1, 0 ), 'Raw Data'!$AN:$AN,"&gt;" &amp;DATE(MID($AV$3, 15, 4), MONTH("1 " &amp; AU$6 &amp; " " &amp; MID($AV$3, 15, 4)), 0 ), 'Raw Data'!$J:$J, $A196, 'Raw Data'!$P:$P,""&amp;'Raw Data'!$B$1,'Raw Data'!$D:$D,"&lt;&gt;*ithdr*", 'Raw Data'!$D:$D,"&lt;&gt;*aitin*", 'Raw Data'!$D:$D,"&lt;&gt;*ancel*")</f>
        <v>0</v>
      </c>
      <c r="AV210" s="73"/>
      <c r="AW210" s="73"/>
      <c r="AX210" s="77"/>
      <c r="AY210" s="113">
        <f>COUNTIFS( 'Raw Data'!$AM:$AM,"&lt;=" &amp;DATE(MID($AV$3, 15, 4), MONTH("1 " &amp; AY$6 &amp; " " &amp; MID($AV$3, 15, 4)) + 1, 0 ), 'Raw Data'!$AN:$AN,"&gt;" &amp;DATE(MID($AV$3, 15, 4), MONTH("1 " &amp; AY$6 &amp; " " &amp; MID($AV$3, 15, 4)), 0 ), 'Raw Data'!$J:$J, $A196, 'Raw Data'!$O:$O,""&amp;'Raw Data'!$B$1,'Raw Data'!$D:$D,"&lt;&gt;*ithdr*",'Raw Data'!$D:$D,"&lt;&gt;*aitin*",'Raw Data'!$D:$D,"&lt;&gt;*ancel*",'Raw Data'!$P:$P,"--")
+
COUNTIFS( 'Raw Data'!$AM:$AM,"&lt;=" &amp;DATE(MID($AV$3, 15, 4), MONTH("1 " &amp; AY$6 &amp; " " &amp; MID($AV$3, 15, 4)) + 1, 0 ), 'Raw Data'!$AN:$AN,"&gt;" &amp;DATE(MID($AV$3, 15, 4), MONTH("1 " &amp; AY$6 &amp; " " &amp; MID($AV$3, 15, 4)), 0 ), 'Raw Data'!$J:$J, $A196, 'Raw Data'!$P:$P,""&amp;'Raw Data'!$B$1,'Raw Data'!$D:$D,"&lt;&gt;*ithdr*", 'Raw Data'!$D:$D,"&lt;&gt;*aitin*", 'Raw Data'!$D:$D,"&lt;&gt;*ancel*")</f>
        <v>0</v>
      </c>
      <c r="AZ210" s="73"/>
      <c r="BA210" s="73"/>
      <c r="BB210" s="77"/>
      <c r="BC210" s="113">
        <f>COUNTIFS( 'Raw Data'!$AM:$AM,"&lt;=" &amp;DATE(MID($AV$3, 15, 4), MONTH("1 " &amp; BC$6 &amp; " " &amp; MID($AV$3, 15, 4)) + 1, 0 ), 'Raw Data'!$AN:$AN,"&gt;" &amp;DATE(MID($AV$3, 15, 4), MONTH("1 " &amp; BC$6 &amp; " " &amp; MID($AV$3, 15, 4)), 0 ), 'Raw Data'!$J:$J, $A196, 'Raw Data'!$O:$O,""&amp;'Raw Data'!$B$1,'Raw Data'!$D:$D,"&lt;&gt;*ithdr*",'Raw Data'!$D:$D,"&lt;&gt;*aitin*",'Raw Data'!$D:$D,"&lt;&gt;*ancel*",'Raw Data'!$P:$P,"--")
+
COUNTIFS( 'Raw Data'!$AM:$AM,"&lt;=" &amp;DATE(MID($AV$3, 15, 4), MONTH("1 " &amp; BC$6 &amp; " " &amp; MID($AV$3, 15, 4)) + 1, 0 ), 'Raw Data'!$AN:$AN,"&gt;" &amp;DATE(MID($AV$3, 15, 4), MONTH("1 " &amp; BC$6 &amp; " " &amp; MID($AV$3, 15, 4)), 0 ), 'Raw Data'!$J:$J, $A196, 'Raw Data'!$P:$P,""&amp;'Raw Data'!$B$1,'Raw Data'!$D:$D,"&lt;&gt;*ithdr*", 'Raw Data'!$D:$D,"&lt;&gt;*aitin*", 'Raw Data'!$D:$D,"&lt;&gt;*ancel*")</f>
        <v>0</v>
      </c>
      <c r="BD210" s="73"/>
      <c r="BE210" s="73"/>
      <c r="BF210" s="77"/>
    </row>
    <row r="211" ht="12.75" customHeight="1">
      <c r="A211" s="114" t="s">
        <v>209</v>
      </c>
      <c r="B211" s="73"/>
      <c r="C211" s="73"/>
      <c r="D211" s="73"/>
      <c r="E211" s="73"/>
      <c r="F211" s="73"/>
      <c r="G211" s="73"/>
      <c r="H211" s="73"/>
      <c r="I211" s="73"/>
      <c r="J211" s="77"/>
      <c r="K211" s="113">
        <f>COUNTIFS('Raw Data'!$AM:$AM,"&lt;=" &amp;DATE(LEFT($AV$3, 4), MONTH("1 " &amp; K$6 &amp; " " &amp; LEFT($AV$3, 4)) + 1, 0 ), 'Raw Data'!$AM:$AM,"&gt;" &amp;DATE(LEFT($AV$3, 4), MONTH("1 " &amp; K$6 &amp; " " &amp; LEFT($AV$3, 4)), 0 ), 'Raw Data'!$J:$J, $A196, 'Raw Data'!$H:$H, "Ear*", 'Raw Data'!$O:$O,""&amp;'Raw Data'!$B$1,'Raw Data'!$D:$D,"&lt;&gt;*ithdr*",'Raw Data'!$D:$D,"&lt;&gt;*ancel*",'Raw Data'!$P:$P,"--")
+
COUNTIFS( 'Raw Data'!$AM:$AM,"&lt;=" &amp;DATE(LEFT($AV$3, 4), MONTH("1 " &amp; K$6 &amp; " " &amp; LEFT($AV$3, 4)) + 1, 0 ), 'Raw Data'!$AM:$AM,"&gt;" &amp;DATE(LEFT($AV$3, 4), MONTH("1 " &amp; K$6 &amp; " " &amp; LEFT($AV$3, 4)), 0 ), 'Raw Data'!$J:$J, $A196, 'Raw Data'!$H:$H, "Ear*", 'Raw Data'!$P:$P,""&amp;'Raw Data'!$B$1,'Raw Data'!$D:$D,"&lt;&gt;*ithdr*",'Raw Data'!$D:$D,"&lt;&gt;*ancel*")</f>
        <v>0</v>
      </c>
      <c r="L211" s="73"/>
      <c r="M211" s="73"/>
      <c r="N211" s="77"/>
      <c r="O211" s="113">
        <f>COUNTIFS('Raw Data'!$AM:$AM,"&lt;=" &amp;DATE(LEFT($AV$3, 4), MONTH("1 " &amp; O$6 &amp; " " &amp; LEFT($AV$3, 4)) + 1, 0 ), 'Raw Data'!$AM:$AM,"&gt;" &amp;DATE(LEFT($AV$3, 4), MONTH("1 " &amp; O$6 &amp; " " &amp; LEFT($AV$3, 4)), 0 ), 'Raw Data'!$J:$J, $A196, 'Raw Data'!$H:$H, "Ear*", 'Raw Data'!$O:$O,""&amp;'Raw Data'!$B$1,'Raw Data'!$D:$D,"&lt;&gt;*ithdr*",'Raw Data'!$D:$D,"&lt;&gt;*ancel*",'Raw Data'!$P:$P,"--")
+
COUNTIFS( 'Raw Data'!$AM:$AM,"&lt;=" &amp;DATE(LEFT($AV$3, 4), MONTH("1 " &amp; O$6 &amp; " " &amp; LEFT($AV$3, 4)) + 1, 0 ), 'Raw Data'!$AM:$AM,"&gt;" &amp;DATE(LEFT($AV$3, 4), MONTH("1 " &amp; O$6 &amp; " " &amp; LEFT($AV$3, 4)), 0 ), 'Raw Data'!$J:$J, $A196, 'Raw Data'!$H:$H, "Ear*", 'Raw Data'!$P:$P,""&amp;'Raw Data'!$B$1,'Raw Data'!$D:$D,"&lt;&gt;*ithdr*",'Raw Data'!$D:$D,"&lt;&gt;*ancel*")</f>
        <v>0</v>
      </c>
      <c r="P211" s="73"/>
      <c r="Q211" s="73"/>
      <c r="R211" s="77"/>
      <c r="S211" s="113">
        <f>COUNTIFS('Raw Data'!$AM:$AM,"&lt;=" &amp;DATE(LEFT($AV$3, 4), MONTH("1 " &amp; S$6 &amp; " " &amp; LEFT($AV$3, 4)) + 1, 0 ), 'Raw Data'!$AM:$AM,"&gt;" &amp;DATE(LEFT($AV$3, 4), MONTH("1 " &amp; S$6 &amp; " " &amp; LEFT($AV$3, 4)), 0 ), 'Raw Data'!$J:$J, $A196, 'Raw Data'!$H:$H, "Ear*", 'Raw Data'!$O:$O,""&amp;'Raw Data'!$B$1,'Raw Data'!$D:$D,"&lt;&gt;*ithdr*",'Raw Data'!$D:$D,"&lt;&gt;*ancel*",'Raw Data'!$P:$P,"--")
+
COUNTIFS( 'Raw Data'!$AM:$AM,"&lt;=" &amp;DATE(LEFT($AV$3, 4), MONTH("1 " &amp; S$6 &amp; " " &amp; LEFT($AV$3, 4)) + 1, 0 ), 'Raw Data'!$AM:$AM,"&gt;" &amp;DATE(LEFT($AV$3, 4), MONTH("1 " &amp; S$6 &amp; " " &amp; LEFT($AV$3, 4)), 0 ), 'Raw Data'!$J:$J, $A196, 'Raw Data'!$H:$H, "Ear*", 'Raw Data'!$P:$P,""&amp;'Raw Data'!$B$1,'Raw Data'!$D:$D,"&lt;&gt;*ithdr*",'Raw Data'!$D:$D,"&lt;&gt;*ancel*")</f>
        <v>0</v>
      </c>
      <c r="T211" s="73"/>
      <c r="U211" s="73"/>
      <c r="V211" s="77"/>
      <c r="W211" s="113">
        <f>COUNTIFS('Raw Data'!$AM:$AM,"&lt;=" &amp;DATE(LEFT($AV$3, 4), MONTH("1 " &amp; W$6 &amp; " " &amp; LEFT($AV$3, 4)) + 1, 0 ), 'Raw Data'!$AM:$AM,"&gt;" &amp;DATE(LEFT($AV$3, 4), MONTH("1 " &amp; W$6 &amp; " " &amp; LEFT($AV$3, 4)), 0 ), 'Raw Data'!$J:$J, $A196, 'Raw Data'!$H:$H, "Ear*", 'Raw Data'!$O:$O,""&amp;'Raw Data'!$B$1,'Raw Data'!$D:$D,"&lt;&gt;*ithdr*",'Raw Data'!$D:$D,"&lt;&gt;*ancel*",'Raw Data'!$P:$P,"--")
+
COUNTIFS( 'Raw Data'!$AM:$AM,"&lt;=" &amp;DATE(LEFT($AV$3, 4), MONTH("1 " &amp; W$6 &amp; " " &amp; LEFT($AV$3, 4)) + 1, 0 ), 'Raw Data'!$AM:$AM,"&gt;" &amp;DATE(LEFT($AV$3, 4), MONTH("1 " &amp; W$6 &amp; " " &amp; LEFT($AV$3, 4)), 0 ), 'Raw Data'!$J:$J, $A196, 'Raw Data'!$H:$H, "Ear*", 'Raw Data'!$P:$P,""&amp;'Raw Data'!$B$1,'Raw Data'!$D:$D,"&lt;&gt;*ithdr*",'Raw Data'!$D:$D,"&lt;&gt;*ancel*")</f>
        <v>0</v>
      </c>
      <c r="X211" s="73"/>
      <c r="Y211" s="73"/>
      <c r="Z211" s="77"/>
      <c r="AA211" s="113">
        <f>COUNTIFS('Raw Data'!$AM:$AM,"&lt;=" &amp;DATE(LEFT($AV$3, 4), MONTH("1 " &amp; AA$6 &amp; " " &amp; LEFT($AV$3, 4)) + 1, 0 ), 'Raw Data'!$AM:$AM,"&gt;" &amp;DATE(LEFT($AV$3, 4), MONTH("1 " &amp; AA$6 &amp; " " &amp; LEFT($AV$3, 4)), 0 ), 'Raw Data'!$J:$J, $A196, 'Raw Data'!$H:$H, "Ear*", 'Raw Data'!$O:$O,""&amp;'Raw Data'!$B$1,'Raw Data'!$D:$D,"&lt;&gt;*ithdr*",'Raw Data'!$D:$D,"&lt;&gt;*ancel*",'Raw Data'!$P:$P,"--")
+
COUNTIFS( 'Raw Data'!$AM:$AM,"&lt;=" &amp;DATE(LEFT($AV$3, 4), MONTH("1 " &amp; AA$6 &amp; " " &amp; LEFT($AV$3, 4)) + 1, 0 ), 'Raw Data'!$AM:$AM,"&gt;" &amp;DATE(LEFT($AV$3, 4), MONTH("1 " &amp; AA$6 &amp; " " &amp; LEFT($AV$3, 4)), 0 ), 'Raw Data'!$J:$J, $A196, 'Raw Data'!$H:$H, "Ear*", 'Raw Data'!$P:$P,""&amp;'Raw Data'!$B$1,'Raw Data'!$D:$D,"&lt;&gt;*ithdr*",'Raw Data'!$D:$D,"&lt;&gt;*ancel*")</f>
        <v>0</v>
      </c>
      <c r="AB211" s="73"/>
      <c r="AC211" s="73"/>
      <c r="AD211" s="77"/>
      <c r="AE211" s="113">
        <f>COUNTIFS('Raw Data'!$AM:$AM,"&lt;=" &amp;DATE(LEFT($AV$3, 4), MONTH("1 " &amp; AE$6 &amp; " " &amp; LEFT($AV$3, 4)) + 1, 0 ), 'Raw Data'!$AM:$AM,"&gt;" &amp;DATE(LEFT($AV$3, 4), MONTH("1 " &amp; AE$6 &amp; " " &amp; LEFT($AV$3, 4)), 0 ), 'Raw Data'!$J:$J, $A196, 'Raw Data'!$H:$H, "Ear*", 'Raw Data'!$O:$O,""&amp;'Raw Data'!$B$1,'Raw Data'!$D:$D,"&lt;&gt;*ithdr*",'Raw Data'!$D:$D,"&lt;&gt;*ancel*",'Raw Data'!$P:$P,"--")
+
COUNTIFS( 'Raw Data'!$AM:$AM,"&lt;=" &amp;DATE(LEFT($AV$3, 4), MONTH("1 " &amp; AE$6 &amp; " " &amp; LEFT($AV$3, 4)) + 1, 0 ), 'Raw Data'!$AM:$AM,"&gt;" &amp;DATE(LEFT($AV$3, 4), MONTH("1 " &amp; AE$6 &amp; " " &amp; LEFT($AV$3, 4)), 0 ), 'Raw Data'!$J:$J, $A196, 'Raw Data'!$H:$H, "Ear*", 'Raw Data'!$P:$P,""&amp;'Raw Data'!$B$1,'Raw Data'!$D:$D,"&lt;&gt;*ithdr*",'Raw Data'!$D:$D,"&lt;&gt;*ancel*")</f>
        <v>0</v>
      </c>
      <c r="AF211" s="73"/>
      <c r="AG211" s="73"/>
      <c r="AH211" s="77"/>
      <c r="AI211" s="113">
        <f>COUNTIFS('Raw Data'!$AM:$AM,"&lt;=" &amp;DATE(LEFT($AV$3, 4), MONTH("1 " &amp; AI$6 &amp; " " &amp; LEFT($AV$3, 4)) + 1, 0 ), 'Raw Data'!$AM:$AM,"&gt;" &amp;DATE(LEFT($AV$3, 4), MONTH("1 " &amp; AI$6 &amp; " " &amp; LEFT($AV$3, 4)), 0 ), 'Raw Data'!$J:$J, $A196, 'Raw Data'!$H:$H, "Ear*", 'Raw Data'!$O:$O,""&amp;'Raw Data'!$B$1,'Raw Data'!$D:$D,"&lt;&gt;*ithdr*",'Raw Data'!$D:$D,"&lt;&gt;*ancel*",'Raw Data'!$P:$P,"--")
+
COUNTIFS( 'Raw Data'!$AM:$AM,"&lt;=" &amp;DATE(LEFT($AV$3, 4), MONTH("1 " &amp; AI$6 &amp; " " &amp; LEFT($AV$3, 4)) + 1, 0 ), 'Raw Data'!$AM:$AM,"&gt;" &amp;DATE(LEFT($AV$3, 4), MONTH("1 " &amp; AI$6 &amp; " " &amp; LEFT($AV$3, 4)), 0 ), 'Raw Data'!$J:$J, $A196, 'Raw Data'!$H:$H, "Ear*", 'Raw Data'!$P:$P,""&amp;'Raw Data'!$B$1,'Raw Data'!$D:$D,"&lt;&gt;*ithdr*",'Raw Data'!$D:$D,"&lt;&gt;*ancel*")</f>
        <v>0</v>
      </c>
      <c r="AJ211" s="73"/>
      <c r="AK211" s="73"/>
      <c r="AL211" s="77"/>
      <c r="AM211" s="113">
        <f>COUNTIFS('Raw Data'!$AM:$AM,"&lt;=" &amp;DATE(LEFT($AV$3, 4), MONTH("1 " &amp; AM$6 &amp; " " &amp; LEFT($AV$3, 4)) + 1, 0 ), 'Raw Data'!$AM:$AM,"&gt;" &amp;DATE(LEFT($AV$3, 4), MONTH("1 " &amp; AM$6 &amp; " " &amp; LEFT($AV$3, 4)), 0 ), 'Raw Data'!$J:$J, $A196, 'Raw Data'!$H:$H, "Ear*", 'Raw Data'!$O:$O,""&amp;'Raw Data'!$B$1,'Raw Data'!$D:$D,"&lt;&gt;*ithdr*",'Raw Data'!$D:$D,"&lt;&gt;*ancel*",'Raw Data'!$P:$P,"--")
+
COUNTIFS( 'Raw Data'!$AM:$AM,"&lt;=" &amp;DATE(LEFT($AV$3, 4), MONTH("1 " &amp; AM$6 &amp; " " &amp; LEFT($AV$3, 4)) + 1, 0 ), 'Raw Data'!$AM:$AM,"&gt;" &amp;DATE(LEFT($AV$3, 4), MONTH("1 " &amp; AM$6 &amp; " " &amp; LEFT($AV$3, 4)), 0 ), 'Raw Data'!$J:$J, $A196, 'Raw Data'!$H:$H, "Ear*", 'Raw Data'!$P:$P,""&amp;'Raw Data'!$B$1,'Raw Data'!$D:$D,"&lt;&gt;*ithdr*",'Raw Data'!$D:$D,"&lt;&gt;*ancel*")</f>
        <v>0</v>
      </c>
      <c r="AN211" s="73"/>
      <c r="AO211" s="73"/>
      <c r="AP211" s="77"/>
      <c r="AQ211" s="113">
        <f>COUNTIFS('Raw Data'!$AM:$AM,"&lt;=" &amp;DATE(LEFT($AV$3, 4), MONTH("1 " &amp; AQ$6 &amp; " " &amp; LEFT($AV$3, 4)) + 1, 0 ), 'Raw Data'!$AM:$AM,"&gt;" &amp;DATE(LEFT($AV$3, 4), MONTH("1 " &amp; AQ$6 &amp; " " &amp; LEFT($AV$3, 4)), 0 ), 'Raw Data'!$J:$J, $A196, 'Raw Data'!$H:$H, "Ear*", 'Raw Data'!$O:$O,""&amp;'Raw Data'!$B$1,'Raw Data'!$D:$D,"&lt;&gt;*ithdr*",'Raw Data'!$D:$D,"&lt;&gt;*ancel*",'Raw Data'!$P:$P,"--")
+
COUNTIFS( 'Raw Data'!$AM:$AM,"&lt;=" &amp;DATE(LEFT($AV$3, 4), MONTH("1 " &amp; AQ$6 &amp; " " &amp; LEFT($AV$3, 4)) + 1, 0 ), 'Raw Data'!$AM:$AM,"&gt;" &amp;DATE(LEFT($AV$3, 4), MONTH("1 " &amp; AQ$6 &amp; " " &amp; LEFT($AV$3, 4)), 0 ), 'Raw Data'!$J:$J, $A196, 'Raw Data'!$H:$H, "Ear*", 'Raw Data'!$P:$P,""&amp;'Raw Data'!$B$1,'Raw Data'!$D:$D,"&lt;&gt;*ithdr*",'Raw Data'!$D:$D,"&lt;&gt;*ancel*")</f>
        <v>0</v>
      </c>
      <c r="AR211" s="73"/>
      <c r="AS211" s="73"/>
      <c r="AT211" s="77"/>
      <c r="AU211" s="113">
        <f>COUNTIFS('Raw Data'!$AM:$AM,"&lt;=" &amp;DATE(MID($AV$3, 15, 4), MONTH("1 " &amp; AU$6 &amp; " " &amp; MID($AV$3, 15, 4)) + 1, 0 ), 'Raw Data'!$AN:$AN,"&gt;" &amp;DATE(MID($AV$3, 15, 4), MONTH("1 " &amp; AU$6 &amp; " " &amp; MID($AV$3, 15, 4)), 0 ), 'Raw Data'!$J:$J, $A196, 'Raw Data'!$H:$H, "Ear*", 'Raw Data'!$O:$O,""&amp;'Raw Data'!$B$1,'Raw Data'!$D:$D,"&lt;&gt;*ithdr*",'Raw Data'!$D:$D,"&lt;&gt;*ancel*",'Raw Data'!$P:$P,"--")
+
COUNTIFS( 'Raw Data'!$AM:$AM,"&lt;=" &amp;DATE(MID($AV$3, 15, 4), MONTH("1 " &amp; AU$6 &amp; " " &amp; MID($AV$3, 15, 4)) + 1, 0 ), 'Raw Data'!$AN:$AN,"&gt;" &amp;DATE(MID($AV$3, 15, 4), MONTH("1 " &amp; AU$6 &amp; " " &amp; MID($AV$3, 15, 4)), 0 ), 'Raw Data'!$J:$J, $A196, 'Raw Data'!$H:$H, "Ear*", 'Raw Data'!$P:$P,""&amp;'Raw Data'!$B$1,'Raw Data'!$D:$D,"&lt;&gt;*ithdr*",'Raw Data'!$D:$D,"&lt;&gt;*ancel*")</f>
        <v>0</v>
      </c>
      <c r="AV211" s="73"/>
      <c r="AW211" s="73"/>
      <c r="AX211" s="77"/>
      <c r="AY211" s="113">
        <f>COUNTIFS('Raw Data'!$AM:$AM,"&lt;=" &amp;DATE(MID($AV$3, 15, 4), MONTH("1 " &amp; AY$6 &amp; " " &amp; MID($AV$3, 15, 4)) + 1, 0 ), 'Raw Data'!$AN:$AN,"&gt;" &amp;DATE(MID($AV$3, 15, 4), MONTH("1 " &amp; AY$6 &amp; " " &amp; MID($AV$3, 15, 4)), 0 ), 'Raw Data'!$J:$J, $A196, 'Raw Data'!$H:$H, "Ear*", 'Raw Data'!$O:$O,""&amp;'Raw Data'!$B$1,'Raw Data'!$D:$D,"&lt;&gt;*ithdr*",'Raw Data'!$D:$D,"&lt;&gt;*ancel*",'Raw Data'!$P:$P,"--")
+
COUNTIFS( 'Raw Data'!$AM:$AM,"&lt;=" &amp;DATE(MID($AV$3, 15, 4), MONTH("1 " &amp; AY$6 &amp; " " &amp; MID($AV$3, 15, 4)) + 1, 0 ), 'Raw Data'!$AN:$AN,"&gt;" &amp;DATE(MID($AV$3, 15, 4), MONTH("1 " &amp; AY$6 &amp; " " &amp; MID($AV$3, 15, 4)), 0 ), 'Raw Data'!$J:$J, $A196, 'Raw Data'!$H:$H, "Ear*", 'Raw Data'!$P:$P,""&amp;'Raw Data'!$B$1,'Raw Data'!$D:$D,"&lt;&gt;*ithdr*",'Raw Data'!$D:$D,"&lt;&gt;*ancel*")</f>
        <v>0</v>
      </c>
      <c r="AZ211" s="73"/>
      <c r="BA211" s="73"/>
      <c r="BB211" s="77"/>
      <c r="BC211" s="113">
        <f>COUNTIFS('Raw Data'!$AM:$AM,"&lt;=" &amp;DATE(MID($AV$3, 15, 4), MONTH("1 " &amp; BC$6 &amp; " " &amp; MID($AV$3, 15, 4)) + 1, 0 ), 'Raw Data'!$AN:$AN,"&gt;" &amp;DATE(MID($AV$3, 15, 4), MONTH("1 " &amp; BC$6 &amp; " " &amp; MID($AV$3, 15, 4)), 0 ), 'Raw Data'!$J:$J, $A196, 'Raw Data'!$H:$H, "Ear*", 'Raw Data'!$O:$O,""&amp;'Raw Data'!$B$1,'Raw Data'!$D:$D,"&lt;&gt;*ithdr*",'Raw Data'!$D:$D,"&lt;&gt;*ancel*",'Raw Data'!$P:$P,"--")
+
COUNTIFS( 'Raw Data'!$AM:$AM,"&lt;=" &amp;DATE(MID($AV$3, 15, 4), MONTH("1 " &amp; BC$6 &amp; " " &amp; MID($AV$3, 15, 4)) + 1, 0 ), 'Raw Data'!$AN:$AN,"&gt;" &amp;DATE(MID($AV$3, 15, 4), MONTH("1 " &amp; BC$6 &amp; " " &amp; MID($AV$3, 15, 4)), 0 ), 'Raw Data'!$J:$J, $A196, 'Raw Data'!$H:$H, "Ear*", 'Raw Data'!$P:$P,""&amp;'Raw Data'!$B$1,'Raw Data'!$D:$D,"&lt;&gt;*ithdr*",'Raw Data'!$D:$D,"&lt;&gt;*ancel*")</f>
        <v>0</v>
      </c>
      <c r="BD211" s="73"/>
      <c r="BE211" s="73"/>
      <c r="BF211" s="77"/>
    </row>
    <row r="212" ht="12.75" customHeight="1">
      <c r="A212" s="114" t="s">
        <v>210</v>
      </c>
      <c r="B212" s="73"/>
      <c r="C212" s="73"/>
      <c r="D212" s="73"/>
      <c r="E212" s="73"/>
      <c r="F212" s="73"/>
      <c r="G212" s="73"/>
      <c r="H212" s="73"/>
      <c r="I212" s="73"/>
      <c r="J212" s="77"/>
      <c r="K212" s="113">
        <f>COUNTIFS('Raw Data'!$AM:$AM,"&lt;=" &amp;DATE(LEFT($AV$3, 4), MONTH("1 " &amp; K$6 &amp; " " &amp; LEFT($AV$3, 4)) + 1, 0 ), 'Raw Data'!$AM:$AM,"&gt;" &amp;DATE(LEFT($AV$3, 4), MONTH("1 " &amp; K$6 &amp; " " &amp; LEFT($AV$3, 4)), 0 ), 'Raw Data'!$J:$J, $A196, 'Raw Data'!$H:$H, "Non*", 'Raw Data'!$O:$O,""&amp;'Raw Data'!$B$1,'Raw Data'!$D:$D,"&lt;&gt;*ithdr*",'Raw Data'!$D:$D,"&lt;&gt;*ancel*",'Raw Data'!$P:$P,"--")
+
COUNTIFS( 'Raw Data'!$AM:$AM,"&lt;=" &amp;DATE(LEFT($AV$3, 4), MONTH("1 " &amp; K$6 &amp; " " &amp; LEFT($AV$3, 4)) + 1, 0 ), 'Raw Data'!$AM:$AM,"&gt;" &amp;DATE(LEFT($AV$3, 4), MONTH("1 " &amp; K$6 &amp; " " &amp; LEFT($AV$3, 4)), 0 ), 'Raw Data'!$J:$J, $A196, 'Raw Data'!$H:$H, "Non*", 'Raw Data'!$P:$P,""&amp;'Raw Data'!$B$1,'Raw Data'!$D:$D,"&lt;&gt;*ithdr*",'Raw Data'!$D:$D,"&lt;&gt;*ancel*")</f>
        <v>0</v>
      </c>
      <c r="L212" s="73"/>
      <c r="M212" s="73"/>
      <c r="N212" s="77"/>
      <c r="O212" s="113">
        <f>COUNTIFS('Raw Data'!$AM:$AM,"&lt;=" &amp;DATE(LEFT($AV$3, 4), MONTH("1 " &amp; O$6 &amp; " " &amp; LEFT($AV$3, 4)) + 1, 0 ), 'Raw Data'!$AM:$AM,"&gt;" &amp;DATE(LEFT($AV$3, 4), MONTH("1 " &amp; O$6 &amp; " " &amp; LEFT($AV$3, 4)), 0 ), 'Raw Data'!$J:$J, $A196, 'Raw Data'!$H:$H, "Non*", 'Raw Data'!$O:$O,""&amp;'Raw Data'!$B$1,'Raw Data'!$D:$D,"&lt;&gt;*ithdr*",'Raw Data'!$D:$D,"&lt;&gt;*ancel*",'Raw Data'!$P:$P,"--")
+
COUNTIFS( 'Raw Data'!$AM:$AM,"&lt;=" &amp;DATE(LEFT($AV$3, 4), MONTH("1 " &amp; O$6 &amp; " " &amp; LEFT($AV$3, 4)) + 1, 0 ), 'Raw Data'!$AM:$AM,"&gt;" &amp;DATE(LEFT($AV$3, 4), MONTH("1 " &amp; O$6 &amp; " " &amp; LEFT($AV$3, 4)), 0 ), 'Raw Data'!$J:$J, $A196, 'Raw Data'!$H:$H, "Non*", 'Raw Data'!$P:$P,""&amp;'Raw Data'!$B$1,'Raw Data'!$D:$D,"&lt;&gt;*ithdr*",'Raw Data'!$D:$D,"&lt;&gt;*ancel*")</f>
        <v>0</v>
      </c>
      <c r="P212" s="73"/>
      <c r="Q212" s="73"/>
      <c r="R212" s="77"/>
      <c r="S212" s="113">
        <f>COUNTIFS('Raw Data'!$AM:$AM,"&lt;=" &amp;DATE(LEFT($AV$3, 4), MONTH("1 " &amp; S$6 &amp; " " &amp; LEFT($AV$3, 4)) + 1, 0 ), 'Raw Data'!$AM:$AM,"&gt;" &amp;DATE(LEFT($AV$3, 4), MONTH("1 " &amp; S$6 &amp; " " &amp; LEFT($AV$3, 4)), 0 ), 'Raw Data'!$J:$J, $A196, 'Raw Data'!$H:$H, "Non*", 'Raw Data'!$O:$O,""&amp;'Raw Data'!$B$1,'Raw Data'!$D:$D,"&lt;&gt;*ithdr*",'Raw Data'!$D:$D,"&lt;&gt;*ancel*",'Raw Data'!$P:$P,"--")
+
COUNTIFS( 'Raw Data'!$AM:$AM,"&lt;=" &amp;DATE(LEFT($AV$3, 4), MONTH("1 " &amp; S$6 &amp; " " &amp; LEFT($AV$3, 4)) + 1, 0 ), 'Raw Data'!$AM:$AM,"&gt;" &amp;DATE(LEFT($AV$3, 4), MONTH("1 " &amp; S$6 &amp; " " &amp; LEFT($AV$3, 4)), 0 ), 'Raw Data'!$J:$J, $A196, 'Raw Data'!$H:$H, "Non*", 'Raw Data'!$P:$P,""&amp;'Raw Data'!$B$1,'Raw Data'!$D:$D,"&lt;&gt;*ithdr*",'Raw Data'!$D:$D,"&lt;&gt;*ancel*")</f>
        <v>0</v>
      </c>
      <c r="T212" s="73"/>
      <c r="U212" s="73"/>
      <c r="V212" s="77"/>
      <c r="W212" s="113">
        <f>COUNTIFS('Raw Data'!$AM:$AM,"&lt;=" &amp;DATE(LEFT($AV$3, 4), MONTH("1 " &amp; W$6 &amp; " " &amp; LEFT($AV$3, 4)) + 1, 0 ), 'Raw Data'!$AM:$AM,"&gt;" &amp;DATE(LEFT($AV$3, 4), MONTH("1 " &amp; W$6 &amp; " " &amp; LEFT($AV$3, 4)), 0 ), 'Raw Data'!$J:$J, $A196, 'Raw Data'!$H:$H, "Non*", 'Raw Data'!$O:$O,""&amp;'Raw Data'!$B$1,'Raw Data'!$D:$D,"&lt;&gt;*ithdr*",'Raw Data'!$D:$D,"&lt;&gt;*ancel*",'Raw Data'!$P:$P,"--")
+
COUNTIFS( 'Raw Data'!$AM:$AM,"&lt;=" &amp;DATE(LEFT($AV$3, 4), MONTH("1 " &amp; W$6 &amp; " " &amp; LEFT($AV$3, 4)) + 1, 0 ), 'Raw Data'!$AM:$AM,"&gt;" &amp;DATE(LEFT($AV$3, 4), MONTH("1 " &amp; W$6 &amp; " " &amp; LEFT($AV$3, 4)), 0 ), 'Raw Data'!$J:$J, $A196, 'Raw Data'!$H:$H, "Non*", 'Raw Data'!$P:$P,""&amp;'Raw Data'!$B$1,'Raw Data'!$D:$D,"&lt;&gt;*ithdr*",'Raw Data'!$D:$D,"&lt;&gt;*ancel*")</f>
        <v>0</v>
      </c>
      <c r="X212" s="73"/>
      <c r="Y212" s="73"/>
      <c r="Z212" s="77"/>
      <c r="AA212" s="113">
        <f>COUNTIFS('Raw Data'!$AM:$AM,"&lt;=" &amp;DATE(LEFT($AV$3, 4), MONTH("1 " &amp; AA$6 &amp; " " &amp; LEFT($AV$3, 4)) + 1, 0 ), 'Raw Data'!$AM:$AM,"&gt;" &amp;DATE(LEFT($AV$3, 4), MONTH("1 " &amp; AA$6 &amp; " " &amp; LEFT($AV$3, 4)), 0 ), 'Raw Data'!$J:$J, $A196, 'Raw Data'!$H:$H, "Non*", 'Raw Data'!$O:$O,""&amp;'Raw Data'!$B$1,'Raw Data'!$D:$D,"&lt;&gt;*ithdr*",'Raw Data'!$D:$D,"&lt;&gt;*ancel*",'Raw Data'!$P:$P,"--")
+
COUNTIFS( 'Raw Data'!$AM:$AM,"&lt;=" &amp;DATE(LEFT($AV$3, 4), MONTH("1 " &amp; AA$6 &amp; " " &amp; LEFT($AV$3, 4)) + 1, 0 ), 'Raw Data'!$AM:$AM,"&gt;" &amp;DATE(LEFT($AV$3, 4), MONTH("1 " &amp; AA$6 &amp; " " &amp; LEFT($AV$3, 4)), 0 ), 'Raw Data'!$J:$J, $A196, 'Raw Data'!$H:$H, "Non*", 'Raw Data'!$P:$P,""&amp;'Raw Data'!$B$1,'Raw Data'!$D:$D,"&lt;&gt;*ithdr*",'Raw Data'!$D:$D,"&lt;&gt;*ancel*")</f>
        <v>0</v>
      </c>
      <c r="AB212" s="73"/>
      <c r="AC212" s="73"/>
      <c r="AD212" s="77"/>
      <c r="AE212" s="113">
        <f>COUNTIFS('Raw Data'!$AM:$AM,"&lt;=" &amp;DATE(LEFT($AV$3, 4), MONTH("1 " &amp; AE$6 &amp; " " &amp; LEFT($AV$3, 4)) + 1, 0 ), 'Raw Data'!$AM:$AM,"&gt;" &amp;DATE(LEFT($AV$3, 4), MONTH("1 " &amp; AE$6 &amp; " " &amp; LEFT($AV$3, 4)), 0 ), 'Raw Data'!$J:$J, $A196, 'Raw Data'!$H:$H, "Non*", 'Raw Data'!$O:$O,""&amp;'Raw Data'!$B$1,'Raw Data'!$D:$D,"&lt;&gt;*ithdr*",'Raw Data'!$D:$D,"&lt;&gt;*ancel*",'Raw Data'!$P:$P,"--")
+
COUNTIFS( 'Raw Data'!$AM:$AM,"&lt;=" &amp;DATE(LEFT($AV$3, 4), MONTH("1 " &amp; AE$6 &amp; " " &amp; LEFT($AV$3, 4)) + 1, 0 ), 'Raw Data'!$AM:$AM,"&gt;" &amp;DATE(LEFT($AV$3, 4), MONTH("1 " &amp; AE$6 &amp; " " &amp; LEFT($AV$3, 4)), 0 ), 'Raw Data'!$J:$J, $A196, 'Raw Data'!$H:$H, "Non*", 'Raw Data'!$P:$P,""&amp;'Raw Data'!$B$1,'Raw Data'!$D:$D,"&lt;&gt;*ithdr*",'Raw Data'!$D:$D,"&lt;&gt;*ancel*")</f>
        <v>0</v>
      </c>
      <c r="AF212" s="73"/>
      <c r="AG212" s="73"/>
      <c r="AH212" s="77"/>
      <c r="AI212" s="113">
        <f>COUNTIFS('Raw Data'!$AM:$AM,"&lt;=" &amp;DATE(LEFT($AV$3, 4), MONTH("1 " &amp; AI$6 &amp; " " &amp; LEFT($AV$3, 4)) + 1, 0 ), 'Raw Data'!$AM:$AM,"&gt;" &amp;DATE(LEFT($AV$3, 4), MONTH("1 " &amp; AI$6 &amp; " " &amp; LEFT($AV$3, 4)), 0 ), 'Raw Data'!$J:$J, $A196, 'Raw Data'!$H:$H, "Non*", 'Raw Data'!$O:$O,""&amp;'Raw Data'!$B$1,'Raw Data'!$D:$D,"&lt;&gt;*ithdr*",'Raw Data'!$D:$D,"&lt;&gt;*ancel*",'Raw Data'!$P:$P,"--")
+
COUNTIFS( 'Raw Data'!$AM:$AM,"&lt;=" &amp;DATE(LEFT($AV$3, 4), MONTH("1 " &amp; AI$6 &amp; " " &amp; LEFT($AV$3, 4)) + 1, 0 ), 'Raw Data'!$AM:$AM,"&gt;" &amp;DATE(LEFT($AV$3, 4), MONTH("1 " &amp; AI$6 &amp; " " &amp; LEFT($AV$3, 4)), 0 ), 'Raw Data'!$J:$J, $A196, 'Raw Data'!$H:$H, "Non*", 'Raw Data'!$P:$P,""&amp;'Raw Data'!$B$1,'Raw Data'!$D:$D,"&lt;&gt;*ithdr*",'Raw Data'!$D:$D,"&lt;&gt;*ancel*")</f>
        <v>0</v>
      </c>
      <c r="AJ212" s="73"/>
      <c r="AK212" s="73"/>
      <c r="AL212" s="77"/>
      <c r="AM212" s="113">
        <f>COUNTIFS('Raw Data'!$AM:$AM,"&lt;=" &amp;DATE(LEFT($AV$3, 4), MONTH("1 " &amp; AM$6 &amp; " " &amp; LEFT($AV$3, 4)) + 1, 0 ), 'Raw Data'!$AM:$AM,"&gt;" &amp;DATE(LEFT($AV$3, 4), MONTH("1 " &amp; AM$6 &amp; " " &amp; LEFT($AV$3, 4)), 0 ), 'Raw Data'!$J:$J, $A196, 'Raw Data'!$H:$H, "Non*", 'Raw Data'!$O:$O,""&amp;'Raw Data'!$B$1,'Raw Data'!$D:$D,"&lt;&gt;*ithdr*",'Raw Data'!$D:$D,"&lt;&gt;*ancel*",'Raw Data'!$P:$P,"--")
+
COUNTIFS( 'Raw Data'!$AM:$AM,"&lt;=" &amp;DATE(LEFT($AV$3, 4), MONTH("1 " &amp; AM$6 &amp; " " &amp; LEFT($AV$3, 4)) + 1, 0 ), 'Raw Data'!$AM:$AM,"&gt;" &amp;DATE(LEFT($AV$3, 4), MONTH("1 " &amp; AM$6 &amp; " " &amp; LEFT($AV$3, 4)), 0 ), 'Raw Data'!$J:$J, $A196, 'Raw Data'!$H:$H, "Non*", 'Raw Data'!$P:$P,""&amp;'Raw Data'!$B$1,'Raw Data'!$D:$D,"&lt;&gt;*ithdr*",'Raw Data'!$D:$D,"&lt;&gt;*ancel*")</f>
        <v>0</v>
      </c>
      <c r="AN212" s="73"/>
      <c r="AO212" s="73"/>
      <c r="AP212" s="77"/>
      <c r="AQ212" s="113">
        <f>COUNTIFS('Raw Data'!$AM:$AM,"&lt;=" &amp;DATE(LEFT($AV$3, 4), MONTH("1 " &amp; AQ$6 &amp; " " &amp; LEFT($AV$3, 4)) + 1, 0 ), 'Raw Data'!$AM:$AM,"&gt;" &amp;DATE(LEFT($AV$3, 4), MONTH("1 " &amp; AQ$6 &amp; " " &amp; LEFT($AV$3, 4)), 0 ), 'Raw Data'!$J:$J, $A196, 'Raw Data'!$H:$H, "Non*", 'Raw Data'!$O:$O,""&amp;'Raw Data'!$B$1,'Raw Data'!$D:$D,"&lt;&gt;*ithdr*",'Raw Data'!$D:$D,"&lt;&gt;*ancel*",'Raw Data'!$P:$P,"--")
+
COUNTIFS( 'Raw Data'!$AM:$AM,"&lt;=" &amp;DATE(LEFT($AV$3, 4), MONTH("1 " &amp; AQ$6 &amp; " " &amp; LEFT($AV$3, 4)) + 1, 0 ), 'Raw Data'!$AM:$AM,"&gt;" &amp;DATE(LEFT($AV$3, 4), MONTH("1 " &amp; AQ$6 &amp; " " &amp; LEFT($AV$3, 4)), 0 ), 'Raw Data'!$J:$J, $A196, 'Raw Data'!$H:$H, "Non*", 'Raw Data'!$P:$P,""&amp;'Raw Data'!$B$1,'Raw Data'!$D:$D,"&lt;&gt;*ithdr*",'Raw Data'!$D:$D,"&lt;&gt;*ancel*")</f>
        <v>0</v>
      </c>
      <c r="AR212" s="73"/>
      <c r="AS212" s="73"/>
      <c r="AT212" s="77"/>
      <c r="AU212" s="113">
        <f>COUNTIFS('Raw Data'!$AM:$AM,"&lt;=" &amp;DATE(MID($AV$3, 15, 4), MONTH("1 " &amp; AU$6 &amp; " " &amp; MID($AV$3, 15, 4)) + 1, 0 ), 'Raw Data'!$AN:$AN,"&gt;" &amp;DATE(MID($AV$3, 15, 4), MONTH("1 " &amp; AU$6 &amp; " " &amp; MID($AV$3, 15, 4)), 0 ), 'Raw Data'!$J:$J, $A196, 'Raw Data'!$H:$H, "Non*", 'Raw Data'!$O:$O,""&amp;'Raw Data'!$B$1,'Raw Data'!$D:$D,"&lt;&gt;*ithdr*",'Raw Data'!$D:$D,"&lt;&gt;*ancel*",'Raw Data'!$P:$P,"--")
+
COUNTIFS( 'Raw Data'!$AM:$AM,"&lt;=" &amp;DATE(MID($AV$3, 15, 4), MONTH("1 " &amp; AU$6 &amp; " " &amp; MID($AV$3, 15, 4)) + 1, 0 ), 'Raw Data'!$AN:$AN,"&gt;" &amp;DATE(MID($AV$3, 15, 4), MONTH("1 " &amp; AU$6 &amp; " " &amp; MID($AV$3, 15, 4)), 0 ), 'Raw Data'!$J:$J, $A196, 'Raw Data'!$H:$H, "Non*", 'Raw Data'!$P:$P,""&amp;'Raw Data'!$B$1,'Raw Data'!$D:$D,"&lt;&gt;*ithdr*",'Raw Data'!$D:$D,"&lt;&gt;*ancel*")</f>
        <v>0</v>
      </c>
      <c r="AV212" s="73"/>
      <c r="AW212" s="73"/>
      <c r="AX212" s="77"/>
      <c r="AY212" s="113">
        <f>COUNTIFS('Raw Data'!$AM:$AM,"&lt;=" &amp;DATE(MID($AV$3, 15, 4), MONTH("1 " &amp; AY$6 &amp; " " &amp; MID($AV$3, 15, 4)) + 1, 0 ), 'Raw Data'!$AN:$AN,"&gt;" &amp;DATE(MID($AV$3, 15, 4), MONTH("1 " &amp; AY$6 &amp; " " &amp; MID($AV$3, 15, 4)), 0 ), 'Raw Data'!$J:$J, $A196, 'Raw Data'!$H:$H, "Non*", 'Raw Data'!$O:$O,""&amp;'Raw Data'!$B$1,'Raw Data'!$D:$D,"&lt;&gt;*ithdr*",'Raw Data'!$D:$D,"&lt;&gt;*ancel*",'Raw Data'!$P:$P,"--")
+
COUNTIFS( 'Raw Data'!$AM:$AM,"&lt;=" &amp;DATE(MID($AV$3, 15, 4), MONTH("1 " &amp; AY$6 &amp; " " &amp; MID($AV$3, 15, 4)) + 1, 0 ), 'Raw Data'!$AN:$AN,"&gt;" &amp;DATE(MID($AV$3, 15, 4), MONTH("1 " &amp; AY$6 &amp; " " &amp; MID($AV$3, 15, 4)), 0 ), 'Raw Data'!$J:$J, $A196, 'Raw Data'!$H:$H, "Non*", 'Raw Data'!$P:$P,""&amp;'Raw Data'!$B$1,'Raw Data'!$D:$D,"&lt;&gt;*ithdr*",'Raw Data'!$D:$D,"&lt;&gt;*ancel*")</f>
        <v>0</v>
      </c>
      <c r="AZ212" s="73"/>
      <c r="BA212" s="73"/>
      <c r="BB212" s="77"/>
      <c r="BC212" s="113">
        <f>COUNTIFS('Raw Data'!$AM:$AM,"&lt;=" &amp;DATE(MID($AV$3, 15, 4), MONTH("1 " &amp; BC$6 &amp; " " &amp; MID($AV$3, 15, 4)) + 1, 0 ), 'Raw Data'!$AN:$AN,"&gt;" &amp;DATE(MID($AV$3, 15, 4), MONTH("1 " &amp; BC$6 &amp; " " &amp; MID($AV$3, 15, 4)), 0 ), 'Raw Data'!$J:$J, $A196, 'Raw Data'!$H:$H, "Non*", 'Raw Data'!$O:$O,""&amp;'Raw Data'!$B$1,'Raw Data'!$D:$D,"&lt;&gt;*ithdr*",'Raw Data'!$D:$D,"&lt;&gt;*ancel*",'Raw Data'!$P:$P,"--")
+
COUNTIFS( 'Raw Data'!$AM:$AM,"&lt;=" &amp;DATE(MID($AV$3, 15, 4), MONTH("1 " &amp; BC$6 &amp; " " &amp; MID($AV$3, 15, 4)) + 1, 0 ), 'Raw Data'!$AN:$AN,"&gt;" &amp;DATE(MID($AV$3, 15, 4), MONTH("1 " &amp; BC$6 &amp; " " &amp; MID($AV$3, 15, 4)), 0 ), 'Raw Data'!$J:$J, $A196, 'Raw Data'!$H:$H, "Non*", 'Raw Data'!$P:$P,""&amp;'Raw Data'!$B$1,'Raw Data'!$D:$D,"&lt;&gt;*ithdr*",'Raw Data'!$D:$D,"&lt;&gt;*ancel*")</f>
        <v>0</v>
      </c>
      <c r="BD212" s="73"/>
      <c r="BE212" s="73"/>
      <c r="BF212" s="77"/>
    </row>
    <row r="213" ht="12.75" customHeight="1">
      <c r="A213" s="75" t="s">
        <v>211</v>
      </c>
      <c r="B213" s="73"/>
      <c r="C213" s="73"/>
      <c r="D213" s="73"/>
      <c r="E213" s="73"/>
      <c r="F213" s="73"/>
      <c r="G213" s="73"/>
      <c r="H213" s="73"/>
      <c r="I213" s="73"/>
      <c r="J213" s="77"/>
      <c r="K213" s="113">
        <f>COUNTIFS( 'Raw Data'!$AM:$AM,"&lt;=" &amp;DATE(LEFT($AV$3, 4), MONTH("1 " &amp; K$6 &amp; " " &amp; LEFT($AV$3, 4)) + 1, 0 ), 'Raw Data'!$AM:$AM,"&gt;" &amp;DATE(LEFT($AV$3, 4), MONTH("1 " &amp; K$6 &amp; " " &amp; LEFT($AV$3, 4)), 0 ), 'Raw Data'!$J:$J, $A196, 'Raw Data'!$O:$O,""&amp;'Raw Data'!$B$1,'Raw Data'!$D:$D,"&lt;&gt;*ithdr*",'Raw Data'!$D:$D,"&lt;&gt;*ancel*",'Raw Data'!$P:$P,"--",'Raw Data'!$AW:$AW,"*arl*")
+
COUNTIFS( 'Raw Data'!$AM:$AM,"&lt;=" &amp;DATE(LEFT($AV$3, 4), MONTH("1 " &amp; K$6 &amp; " " &amp; LEFT($AV$3, 4)) + 1, 0 ), 'Raw Data'!$AM:$AM,"&gt;" &amp;DATE(LEFT($AV$3, 4), MONTH("1 " &amp; K$6 &amp; " " &amp; LEFT($AV$3, 4)), 0 ), 'Raw Data'!$J:$J, $A196, 'Raw Data'!$P:$P,""&amp;'Raw Data'!$B$1,'Raw Data'!$D:$D,"&lt;&gt;*ithdr*",'Raw Data'!$D:$D,"&lt;&gt;*ancel*",'Raw Data'!$AW:$AW,"*arl*")</f>
        <v>0</v>
      </c>
      <c r="L213" s="73"/>
      <c r="M213" s="73"/>
      <c r="N213" s="77"/>
      <c r="O213" s="113">
        <f>COUNTIFS( 'Raw Data'!$AM:$AM,"&lt;=" &amp;DATE(LEFT($AV$3, 4), MONTH("1 " &amp; O$6 &amp; " " &amp; LEFT($AV$3, 4)) + 1, 0 ), 'Raw Data'!$AM:$AM,"&gt;" &amp;DATE(LEFT($AV$3, 4), MONTH("1 " &amp; O$6 &amp; " " &amp; LEFT($AV$3, 4)), 0 ), 'Raw Data'!$J:$J, $A196, 'Raw Data'!$O:$O,""&amp;'Raw Data'!$B$1,'Raw Data'!$D:$D,"&lt;&gt;*ithdr*",'Raw Data'!$D:$D,"&lt;&gt;*ancel*",'Raw Data'!$P:$P,"--",'Raw Data'!$AW:$AW,"*arl*")
+
COUNTIFS( 'Raw Data'!$AM:$AM,"&lt;=" &amp;DATE(LEFT($AV$3, 4), MONTH("1 " &amp; O$6 &amp; " " &amp; LEFT($AV$3, 4)) + 1, 0 ), 'Raw Data'!$AM:$AM,"&gt;" &amp;DATE(LEFT($AV$3, 4), MONTH("1 " &amp; O$6 &amp; " " &amp; LEFT($AV$3, 4)), 0 ), 'Raw Data'!$J:$J, $A196, 'Raw Data'!$P:$P,""&amp;'Raw Data'!$B$1,'Raw Data'!$D:$D,"&lt;&gt;*ithdr*",'Raw Data'!$D:$D,"&lt;&gt;*ancel*",'Raw Data'!$AW:$AW,"*arl*")</f>
        <v>0</v>
      </c>
      <c r="P213" s="73"/>
      <c r="Q213" s="73"/>
      <c r="R213" s="77"/>
      <c r="S213" s="113">
        <f>COUNTIFS( 'Raw Data'!$AM:$AM,"&lt;=" &amp;DATE(LEFT($AV$3, 4), MONTH("1 " &amp; S$6 &amp; " " &amp; LEFT($AV$3, 4)) + 1, 0 ), 'Raw Data'!$AM:$AM,"&gt;" &amp;DATE(LEFT($AV$3, 4), MONTH("1 " &amp; S$6 &amp; " " &amp; LEFT($AV$3, 4)), 0 ), 'Raw Data'!$J:$J, $A196, 'Raw Data'!$O:$O,""&amp;'Raw Data'!$B$1,'Raw Data'!$D:$D,"&lt;&gt;*ithdr*",'Raw Data'!$D:$D,"&lt;&gt;*ancel*",'Raw Data'!$P:$P,"--",'Raw Data'!$AW:$AW,"*arl*")
+
COUNTIFS( 'Raw Data'!$AM:$AM,"&lt;=" &amp;DATE(LEFT($AV$3, 4), MONTH("1 " &amp; S$6 &amp; " " &amp; LEFT($AV$3, 4)) + 1, 0 ), 'Raw Data'!$AM:$AM,"&gt;" &amp;DATE(LEFT($AV$3, 4), MONTH("1 " &amp; S$6 &amp; " " &amp; LEFT($AV$3, 4)), 0 ), 'Raw Data'!$J:$J, $A196, 'Raw Data'!$P:$P,""&amp;'Raw Data'!$B$1,'Raw Data'!$D:$D,"&lt;&gt;*ithdr*",'Raw Data'!$D:$D,"&lt;&gt;*ancel*",'Raw Data'!$AW:$AW,"*arl*")</f>
        <v>0</v>
      </c>
      <c r="T213" s="73"/>
      <c r="U213" s="73"/>
      <c r="V213" s="77"/>
      <c r="W213" s="113">
        <f>COUNTIFS( 'Raw Data'!$AM:$AM,"&lt;=" &amp;DATE(LEFT($AV$3, 4), MONTH("1 " &amp; W$6 &amp; " " &amp; LEFT($AV$3, 4)) + 1, 0 ), 'Raw Data'!$AM:$AM,"&gt;" &amp;DATE(LEFT($AV$3, 4), MONTH("1 " &amp; W$6 &amp; " " &amp; LEFT($AV$3, 4)), 0 ), 'Raw Data'!$J:$J, $A196, 'Raw Data'!$O:$O,""&amp;'Raw Data'!$B$1,'Raw Data'!$D:$D,"&lt;&gt;*ithdr*",'Raw Data'!$D:$D,"&lt;&gt;*ancel*",'Raw Data'!$P:$P,"--",'Raw Data'!$AW:$AW,"*arl*")
+
COUNTIFS( 'Raw Data'!$AM:$AM,"&lt;=" &amp;DATE(LEFT($AV$3, 4), MONTH("1 " &amp; W$6 &amp; " " &amp; LEFT($AV$3, 4)) + 1, 0 ), 'Raw Data'!$AM:$AM,"&gt;" &amp;DATE(LEFT($AV$3, 4), MONTH("1 " &amp; W$6 &amp; " " &amp; LEFT($AV$3, 4)), 0 ), 'Raw Data'!$J:$J, $A196, 'Raw Data'!$P:$P,""&amp;'Raw Data'!$B$1,'Raw Data'!$D:$D,"&lt;&gt;*ithdr*",'Raw Data'!$D:$D,"&lt;&gt;*ancel*",'Raw Data'!$AW:$AW,"*arl*")</f>
        <v>0</v>
      </c>
      <c r="X213" s="73"/>
      <c r="Y213" s="73"/>
      <c r="Z213" s="77"/>
      <c r="AA213" s="113">
        <f>COUNTIFS( 'Raw Data'!$AM:$AM,"&lt;=" &amp;DATE(LEFT($AV$3, 4), MONTH("1 " &amp; AA$6 &amp; " " &amp; LEFT($AV$3, 4)) + 1, 0 ), 'Raw Data'!$AM:$AM,"&gt;" &amp;DATE(LEFT($AV$3, 4), MONTH("1 " &amp; AA$6 &amp; " " &amp; LEFT($AV$3, 4)), 0 ), 'Raw Data'!$J:$J, $A196, 'Raw Data'!$O:$O,""&amp;'Raw Data'!$B$1,'Raw Data'!$D:$D,"&lt;&gt;*ithdr*",'Raw Data'!$D:$D,"&lt;&gt;*ancel*",'Raw Data'!$P:$P,"--",'Raw Data'!$AW:$AW,"*arl*")
+
COUNTIFS( 'Raw Data'!$AM:$AM,"&lt;=" &amp;DATE(LEFT($AV$3, 4), MONTH("1 " &amp; AA$6 &amp; " " &amp; LEFT($AV$3, 4)) + 1, 0 ), 'Raw Data'!$AM:$AM,"&gt;" &amp;DATE(LEFT($AV$3, 4), MONTH("1 " &amp; AA$6 &amp; " " &amp; LEFT($AV$3, 4)), 0 ), 'Raw Data'!$J:$J, $A196, 'Raw Data'!$P:$P,""&amp;'Raw Data'!$B$1,'Raw Data'!$D:$D,"&lt;&gt;*ithdr*",'Raw Data'!$D:$D,"&lt;&gt;*ancel*",'Raw Data'!$AW:$AW,"*arl*")</f>
        <v>0</v>
      </c>
      <c r="AB213" s="73"/>
      <c r="AC213" s="73"/>
      <c r="AD213" s="77"/>
      <c r="AE213" s="113">
        <f>COUNTIFS( 'Raw Data'!$AM:$AM,"&lt;=" &amp;DATE(LEFT($AV$3, 4), MONTH("1 " &amp; AE$6 &amp; " " &amp; LEFT($AV$3, 4)) + 1, 0 ), 'Raw Data'!$AM:$AM,"&gt;" &amp;DATE(LEFT($AV$3, 4), MONTH("1 " &amp; AE$6 &amp; " " &amp; LEFT($AV$3, 4)), 0 ), 'Raw Data'!$J:$J, $A196, 'Raw Data'!$O:$O,""&amp;'Raw Data'!$B$1,'Raw Data'!$D:$D,"&lt;&gt;*ithdr*",'Raw Data'!$D:$D,"&lt;&gt;*ancel*",'Raw Data'!$P:$P,"--",'Raw Data'!$AW:$AW,"*arl*")
+
COUNTIFS( 'Raw Data'!$AM:$AM,"&lt;=" &amp;DATE(LEFT($AV$3, 4), MONTH("1 " &amp; AE$6 &amp; " " &amp; LEFT($AV$3, 4)) + 1, 0 ), 'Raw Data'!$AM:$AM,"&gt;" &amp;DATE(LEFT($AV$3, 4), MONTH("1 " &amp; AE$6 &amp; " " &amp; LEFT($AV$3, 4)), 0 ), 'Raw Data'!$J:$J, $A196, 'Raw Data'!$P:$P,""&amp;'Raw Data'!$B$1,'Raw Data'!$D:$D,"&lt;&gt;*ithdr*",'Raw Data'!$D:$D,"&lt;&gt;*ancel*",'Raw Data'!$AW:$AW,"*arl*")</f>
        <v>0</v>
      </c>
      <c r="AF213" s="73"/>
      <c r="AG213" s="73"/>
      <c r="AH213" s="77"/>
      <c r="AI213" s="113">
        <f>COUNTIFS( 'Raw Data'!$AM:$AM,"&lt;=" &amp;DATE(LEFT($AV$3, 4), MONTH("1 " &amp; AI$6 &amp; " " &amp; LEFT($AV$3, 4)) + 1, 0 ), 'Raw Data'!$AM:$AM,"&gt;" &amp;DATE(LEFT($AV$3, 4), MONTH("1 " &amp; AI$6 &amp; " " &amp; LEFT($AV$3, 4)), 0 ), 'Raw Data'!$J:$J, $A196, 'Raw Data'!$O:$O,""&amp;'Raw Data'!$B$1,'Raw Data'!$D:$D,"&lt;&gt;*ithdr*",'Raw Data'!$D:$D,"&lt;&gt;*ancel*",'Raw Data'!$P:$P,"--",'Raw Data'!$AW:$AW,"*arl*")
+
COUNTIFS( 'Raw Data'!$AM:$AM,"&lt;=" &amp;DATE(LEFT($AV$3, 4), MONTH("1 " &amp; AI$6 &amp; " " &amp; LEFT($AV$3, 4)) + 1, 0 ), 'Raw Data'!$AM:$AM,"&gt;" &amp;DATE(LEFT($AV$3, 4), MONTH("1 " &amp; AI$6 &amp; " " &amp; LEFT($AV$3, 4)), 0 ), 'Raw Data'!$J:$J, $A196, 'Raw Data'!$P:$P,""&amp;'Raw Data'!$B$1,'Raw Data'!$D:$D,"&lt;&gt;*ithdr*",'Raw Data'!$D:$D,"&lt;&gt;*ancel*",'Raw Data'!$AW:$AW,"*arl*")</f>
        <v>0</v>
      </c>
      <c r="AJ213" s="73"/>
      <c r="AK213" s="73"/>
      <c r="AL213" s="77"/>
      <c r="AM213" s="113">
        <f>COUNTIFS( 'Raw Data'!$AM:$AM,"&lt;=" &amp;DATE(LEFT($AV$3, 4), MONTH("1 " &amp; AM$6 &amp; " " &amp; LEFT($AV$3, 4)) + 1, 0 ), 'Raw Data'!$AM:$AM,"&gt;" &amp;DATE(LEFT($AV$3, 4), MONTH("1 " &amp; AM$6 &amp; " " &amp; LEFT($AV$3, 4)), 0 ), 'Raw Data'!$J:$J, $A196, 'Raw Data'!$O:$O,""&amp;'Raw Data'!$B$1,'Raw Data'!$D:$D,"&lt;&gt;*ithdr*",'Raw Data'!$D:$D,"&lt;&gt;*ancel*",'Raw Data'!$P:$P,"--",'Raw Data'!$AW:$AW,"*arl*")
+
COUNTIFS( 'Raw Data'!$AM:$AM,"&lt;=" &amp;DATE(LEFT($AV$3, 4), MONTH("1 " &amp; AM$6 &amp; " " &amp; LEFT($AV$3, 4)) + 1, 0 ), 'Raw Data'!$AM:$AM,"&gt;" &amp;DATE(LEFT($AV$3, 4), MONTH("1 " &amp; AM$6 &amp; " " &amp; LEFT($AV$3, 4)), 0 ), 'Raw Data'!$J:$J, $A196, 'Raw Data'!$P:$P,""&amp;'Raw Data'!$B$1,'Raw Data'!$D:$D,"&lt;&gt;*ithdr*",'Raw Data'!$D:$D,"&lt;&gt;*ancel*",'Raw Data'!$AW:$AW,"*arl*")</f>
        <v>0</v>
      </c>
      <c r="AN213" s="73"/>
      <c r="AO213" s="73"/>
      <c r="AP213" s="77"/>
      <c r="AQ213" s="113">
        <f>COUNTIFS( 'Raw Data'!$AM:$AM,"&lt;=" &amp;DATE(LEFT($AV$3, 4), MONTH("1 " &amp; AQ$6 &amp; " " &amp; LEFT($AV$3, 4)) + 1, 0 ), 'Raw Data'!$AM:$AM,"&gt;" &amp;DATE(LEFT($AV$3, 4), MONTH("1 " &amp; AQ$6 &amp; " " &amp; LEFT($AV$3, 4)), 0 ), 'Raw Data'!$J:$J, $A196, 'Raw Data'!$O:$O,""&amp;'Raw Data'!$B$1,'Raw Data'!$D:$D,"&lt;&gt;*ithdr*",'Raw Data'!$D:$D,"&lt;&gt;*ancel*",'Raw Data'!$P:$P,"--",'Raw Data'!$AW:$AW,"*arl*")
+
COUNTIFS( 'Raw Data'!$AM:$AM,"&lt;=" &amp;DATE(LEFT($AV$3, 4), MONTH("1 " &amp; AQ$6 &amp; " " &amp; LEFT($AV$3, 4)) + 1, 0 ), 'Raw Data'!$AM:$AM,"&gt;" &amp;DATE(LEFT($AV$3, 4), MONTH("1 " &amp; AQ$6 &amp; " " &amp; LEFT($AV$3, 4)), 0 ), 'Raw Data'!$J:$J, $A196, 'Raw Data'!$P:$P,""&amp;'Raw Data'!$B$1,'Raw Data'!$D:$D,"&lt;&gt;*ithdr*",'Raw Data'!$D:$D,"&lt;&gt;*ancel*",'Raw Data'!$AW:$AW,"*arl*")</f>
        <v>0</v>
      </c>
      <c r="AR213" s="73"/>
      <c r="AS213" s="73"/>
      <c r="AT213" s="77"/>
      <c r="AU213" s="113">
        <f>COUNTIFS( 'Raw Data'!$AM:$AM,"&lt;=" &amp;DATE(MID($AV$3, 15, 4), MONTH("1 " &amp; AU$6 &amp; " " &amp; MID($AV$3, 15, 4)) + 1, 0 ), 'Raw Data'!$AN:$AN,"&gt;" &amp;DATE(MID($AV$3, 15, 4), MONTH("1 " &amp; AU$6 &amp; " " &amp; MID($AV$3, 15, 4)), 0 ), 'Raw Data'!$J:$J, $A196, 'Raw Data'!$O:$O,""&amp;'Raw Data'!$B$1,'Raw Data'!$D:$D,"&lt;&gt;*ithdr*",'Raw Data'!$D:$D,"&lt;&gt;*ancel*",'Raw Data'!$P:$P,"--",'Raw Data'!$AW:$AW,"*arl*")
+
COUNTIFS( 'Raw Data'!$AM:$AM,"&lt;=" &amp;DATE(MID($AV$3, 15, 4), MONTH("1 " &amp; AU$6 &amp; " " &amp; MID($AV$3, 15, 4)) + 1, 0 ), 'Raw Data'!$AN:$AN,"&gt;" &amp;DATE(MID($AV$3, 15, 4), MONTH("1 " &amp; AU$6 &amp; " " &amp; MID($AV$3, 15, 4)), 0 ), 'Raw Data'!$J:$J, $A196, 'Raw Data'!$P:$P,""&amp;'Raw Data'!$B$1,'Raw Data'!$D:$D,"&lt;&gt;*ithdr*",'Raw Data'!$D:$D,"&lt;&gt;*ancel*",'Raw Data'!$AW:$AW,"*arl*")</f>
        <v>0</v>
      </c>
      <c r="AV213" s="73"/>
      <c r="AW213" s="73"/>
      <c r="AX213" s="77"/>
      <c r="AY213" s="113">
        <f>COUNTIFS( 'Raw Data'!$AM:$AM,"&lt;=" &amp;DATE(MID($AV$3, 15, 4), MONTH("1 " &amp; AY$6 &amp; " " &amp; MID($AV$3, 15, 4)) + 1, 0 ), 'Raw Data'!$AN:$AN,"&gt;" &amp;DATE(MID($AV$3, 15, 4), MONTH("1 " &amp; AY$6 &amp; " " &amp; MID($AV$3, 15, 4)), 0 ), 'Raw Data'!$J:$J, $A196, 'Raw Data'!$O:$O,""&amp;'Raw Data'!$B$1,'Raw Data'!$D:$D,"&lt;&gt;*ithdr*",'Raw Data'!$D:$D,"&lt;&gt;*ancel*",'Raw Data'!$P:$P,"--",'Raw Data'!$AW:$AW,"*arl*")
+
COUNTIFS( 'Raw Data'!$AM:$AM,"&lt;=" &amp;DATE(MID($AV$3, 15, 4), MONTH("1 " &amp; AY$6 &amp; " " &amp; MID($AV$3, 15, 4)) + 1, 0 ), 'Raw Data'!$AN:$AN,"&gt;" &amp;DATE(MID($AV$3, 15, 4), MONTH("1 " &amp; AY$6 &amp; " " &amp; MID($AV$3, 15, 4)), 0 ), 'Raw Data'!$J:$J, $A196, 'Raw Data'!$P:$P,""&amp;'Raw Data'!$B$1,'Raw Data'!$D:$D,"&lt;&gt;*ithdr*",'Raw Data'!$D:$D,"&lt;&gt;*ancel*",'Raw Data'!$AW:$AW,"*arl*")</f>
        <v>0</v>
      </c>
      <c r="AZ213" s="73"/>
      <c r="BA213" s="73"/>
      <c r="BB213" s="77"/>
      <c r="BC213" s="113">
        <f>COUNTIFS( 'Raw Data'!$AM:$AM,"&lt;=" &amp;DATE(MID($AV$3, 15, 4), MONTH("1 " &amp; BC$6 &amp; " " &amp; MID($AV$3, 15, 4)) + 1, 0 ), 'Raw Data'!$AN:$AN,"&gt;" &amp;DATE(MID($AV$3, 15, 4), MONTH("1 " &amp; BC$6 &amp; " " &amp; MID($AV$3, 15, 4)), 0 ), 'Raw Data'!$J:$J, $A196, 'Raw Data'!$O:$O,""&amp;'Raw Data'!$B$1,'Raw Data'!$D:$D,"&lt;&gt;*ithdr*",'Raw Data'!$D:$D,"&lt;&gt;*ancel*",'Raw Data'!$P:$P,"--",'Raw Data'!$AW:$AW,"*arl*")
+
COUNTIFS( 'Raw Data'!$AM:$AM,"&lt;=" &amp;DATE(MID($AV$3, 15, 4), MONTH("1 " &amp; BC$6 &amp; " " &amp; MID($AV$3, 15, 4)) + 1, 0 ), 'Raw Data'!$AN:$AN,"&gt;" &amp;DATE(MID($AV$3, 15, 4), MONTH("1 " &amp; BC$6 &amp; " " &amp; MID($AV$3, 15, 4)), 0 ), 'Raw Data'!$J:$J, $A196, 'Raw Data'!$P:$P,""&amp;'Raw Data'!$B$1,'Raw Data'!$D:$D,"&lt;&gt;*ithdr*",'Raw Data'!$D:$D,"&lt;&gt;*ancel*",'Raw Data'!$AW:$AW,"*arl*")</f>
        <v>0</v>
      </c>
      <c r="BD213" s="73"/>
      <c r="BE213" s="73"/>
      <c r="BF213" s="77"/>
    </row>
    <row r="214" ht="12.75" customHeight="1">
      <c r="A214" s="75" t="s">
        <v>212</v>
      </c>
      <c r="B214" s="73"/>
      <c r="C214" s="73"/>
      <c r="D214" s="73"/>
      <c r="E214" s="73"/>
      <c r="F214" s="73"/>
      <c r="G214" s="73"/>
      <c r="H214" s="73"/>
      <c r="I214" s="73"/>
      <c r="J214" s="77"/>
      <c r="K214" s="106" t="str">
        <f>IFERROR(ROUND(((K213/K210)*100),0), "---")</f>
        <v>---</v>
      </c>
      <c r="L214" s="73"/>
      <c r="M214" s="73"/>
      <c r="N214" s="77"/>
      <c r="O214" s="106" t="str">
        <f>IFERROR(ROUND(((O213/O210)*100),0), "---")</f>
        <v>---</v>
      </c>
      <c r="P214" s="73"/>
      <c r="Q214" s="73"/>
      <c r="R214" s="77"/>
      <c r="S214" s="106" t="str">
        <f>IFERROR(ROUND(((S213/S210)*100),0), "---")</f>
        <v>---</v>
      </c>
      <c r="T214" s="73"/>
      <c r="U214" s="73"/>
      <c r="V214" s="77"/>
      <c r="W214" s="106" t="str">
        <f>IFERROR(ROUND(((W213/W210)*100),0), "---")</f>
        <v>---</v>
      </c>
      <c r="X214" s="73"/>
      <c r="Y214" s="73"/>
      <c r="Z214" s="77"/>
      <c r="AA214" s="106" t="str">
        <f>IFERROR(ROUND(((AA213/AA210)*100),0), "---")</f>
        <v>---</v>
      </c>
      <c r="AB214" s="73"/>
      <c r="AC214" s="73"/>
      <c r="AD214" s="77"/>
      <c r="AE214" s="106" t="str">
        <f>IFERROR(ROUND(((AE213/AE210)*100),0), "---")</f>
        <v>---</v>
      </c>
      <c r="AF214" s="73"/>
      <c r="AG214" s="73"/>
      <c r="AH214" s="77"/>
      <c r="AI214" s="106" t="str">
        <f>IFERROR(ROUND(((AI213/AI210)*100),0), "---")</f>
        <v>---</v>
      </c>
      <c r="AJ214" s="73"/>
      <c r="AK214" s="73"/>
      <c r="AL214" s="77"/>
      <c r="AM214" s="106" t="str">
        <f>IFERROR(ROUND(((AM213/AM210)*100),0), "---")</f>
        <v>---</v>
      </c>
      <c r="AN214" s="73"/>
      <c r="AO214" s="73"/>
      <c r="AP214" s="77"/>
      <c r="AQ214" s="106" t="str">
        <f>IFERROR(ROUND(((AQ213/AQ210)*100),0), "---")</f>
        <v>---</v>
      </c>
      <c r="AR214" s="73"/>
      <c r="AS214" s="73"/>
      <c r="AT214" s="77"/>
      <c r="AU214" s="106" t="str">
        <f>IFERROR(ROUND(((AU213/AU210)*100),0), "---")</f>
        <v>---</v>
      </c>
      <c r="AV214" s="73"/>
      <c r="AW214" s="73"/>
      <c r="AX214" s="77"/>
      <c r="AY214" s="106" t="str">
        <f>IFERROR(ROUND(((AY213/AY210)*100),0), "---")</f>
        <v>---</v>
      </c>
      <c r="AZ214" s="73"/>
      <c r="BA214" s="73"/>
      <c r="BB214" s="77"/>
      <c r="BC214" s="106" t="str">
        <f>IFERROR(ROUND(((BC213/BC210)*100),0), "---")</f>
        <v>---</v>
      </c>
      <c r="BD214" s="73"/>
      <c r="BE214" s="73"/>
      <c r="BF214" s="77"/>
    </row>
    <row r="215" ht="12.75" customHeight="1">
      <c r="A215" s="75" t="s">
        <v>175</v>
      </c>
      <c r="B215" s="73"/>
      <c r="C215" s="73"/>
      <c r="D215" s="73"/>
      <c r="E215" s="73"/>
      <c r="F215" s="73"/>
      <c r="G215" s="73"/>
      <c r="H215" s="73"/>
      <c r="I215" s="73"/>
      <c r="J215" s="77"/>
      <c r="K215" s="113">
        <f>SUMIFS('Raw Data'!$R:$R, 'Raw Data'!$AN:$AN,"&lt;=" &amp;DATE(LEFT($AV$3, 4), MONTH("1 " &amp; K$6 &amp; " " &amp; LEFT($AV$3, 4)) + 1, 0 ), 'Raw Data'!$AN:$AN,"&gt;" &amp;DATE(LEFT($AV$3, 4), MONTH("1 " &amp; K$6 &amp; " " &amp; LEFT($AV$3, 4)), 0 ), 'Raw Data'!$J:$J, $A196, 'Raw Data'!$O:$O,""&amp;'Raw Data'!$B$1,'Raw Data'!$D:$D,"&lt;&gt;*ithdr*",'Raw Data'!$D:$D,"&lt;&gt;*ancel*",'Raw Data'!$P:$P,"--")
+
SUMIFS('Raw Data'!$R:$R, 'Raw Data'!$AN:$AN,"&lt;=" &amp;DATE(LEFT($AV$3, 4), MONTH("1 " &amp; K$6 &amp; " " &amp; LEFT($AV$3, 4)) + 1, 0 ), 'Raw Data'!$AN:$AN,"&gt;" &amp;DATE(LEFT($AV$3, 4), MONTH("1 " &amp; K$6 &amp; " " &amp; LEFT($AV$3, 4)), 0 ), 'Raw Data'!$J:$J, $A196, 'Raw Data'!$P:$P,""&amp;'Raw Data'!$B$1,'Raw Data'!$D:$D,"&lt;&gt;*ithdr*",'Raw Data'!$D:$D,"&lt;&gt;*ancel*")</f>
        <v>0</v>
      </c>
      <c r="L215" s="73"/>
      <c r="M215" s="73"/>
      <c r="N215" s="77"/>
      <c r="O215" s="113">
        <f>SUMIFS('Raw Data'!$R:$R, 'Raw Data'!$AN:$AN,"&lt;=" &amp;DATE(LEFT($AV$3, 4), MONTH("1 " &amp; O$6 &amp; " " &amp; LEFT($AV$3, 4)) + 1, 0 ), 'Raw Data'!$AN:$AN,"&gt;" &amp;DATE(LEFT($AV$3, 4), MONTH("1 " &amp; O$6 &amp; " " &amp; LEFT($AV$3, 4)), 0 ), 'Raw Data'!$J:$J, $A196, 'Raw Data'!$O:$O,""&amp;'Raw Data'!$B$1,'Raw Data'!$D:$D,"&lt;&gt;*ithdr*",'Raw Data'!$D:$D,"&lt;&gt;*ancel*",'Raw Data'!$P:$P,"--")
+
SUMIFS('Raw Data'!$R:$R, 'Raw Data'!$AN:$AN,"&lt;=" &amp;DATE(LEFT($AV$3, 4), MONTH("1 " &amp; O$6 &amp; " " &amp; LEFT($AV$3, 4)) + 1, 0 ), 'Raw Data'!$AN:$AN,"&gt;" &amp;DATE(LEFT($AV$3, 4), MONTH("1 " &amp; O$6 &amp; " " &amp; LEFT($AV$3, 4)), 0 ), 'Raw Data'!$J:$J, $A196, 'Raw Data'!$P:$P,""&amp;'Raw Data'!$B$1,'Raw Data'!$D:$D,"&lt;&gt;*ithdr*",'Raw Data'!$D:$D,"&lt;&gt;*ancel*")</f>
        <v>0</v>
      </c>
      <c r="P215" s="73"/>
      <c r="Q215" s="73"/>
      <c r="R215" s="77"/>
      <c r="S215" s="113">
        <f>SUMIFS('Raw Data'!$R:$R, 'Raw Data'!$AN:$AN,"&lt;=" &amp;DATE(LEFT($AV$3, 4), MONTH("1 " &amp; S$6 &amp; " " &amp; LEFT($AV$3, 4)) + 1, 0 ), 'Raw Data'!$AN:$AN,"&gt;" &amp;DATE(LEFT($AV$3, 4), MONTH("1 " &amp; S$6 &amp; " " &amp; LEFT($AV$3, 4)), 0 ), 'Raw Data'!$J:$J, $A196, 'Raw Data'!$O:$O,""&amp;'Raw Data'!$B$1,'Raw Data'!$D:$D,"&lt;&gt;*ithdr*",'Raw Data'!$D:$D,"&lt;&gt;*ancel*",'Raw Data'!$P:$P,"--")
+
SUMIFS('Raw Data'!$R:$R, 'Raw Data'!$AN:$AN,"&lt;=" &amp;DATE(LEFT($AV$3, 4), MONTH("1 " &amp; S$6 &amp; " " &amp; LEFT($AV$3, 4)) + 1, 0 ), 'Raw Data'!$AN:$AN,"&gt;" &amp;DATE(LEFT($AV$3, 4), MONTH("1 " &amp; S$6 &amp; " " &amp; LEFT($AV$3, 4)), 0 ), 'Raw Data'!$J:$J, $A196, 'Raw Data'!$P:$P,""&amp;'Raw Data'!$B$1,'Raw Data'!$D:$D,"&lt;&gt;*ithdr*",'Raw Data'!$D:$D,"&lt;&gt;*ancel*")</f>
        <v>0</v>
      </c>
      <c r="T215" s="73"/>
      <c r="U215" s="73"/>
      <c r="V215" s="77"/>
      <c r="W215" s="113">
        <f>SUMIFS('Raw Data'!$R:$R, 'Raw Data'!$AN:$AN,"&lt;=" &amp;DATE(LEFT($AV$3, 4), MONTH("1 " &amp; W$6 &amp; " " &amp; LEFT($AV$3, 4)) + 1, 0 ), 'Raw Data'!$AN:$AN,"&gt;" &amp;DATE(LEFT($AV$3, 4), MONTH("1 " &amp; W$6 &amp; " " &amp; LEFT($AV$3, 4)), 0 ), 'Raw Data'!$J:$J, $A196, 'Raw Data'!$O:$O,""&amp;'Raw Data'!$B$1,'Raw Data'!$D:$D,"&lt;&gt;*ithdr*",'Raw Data'!$D:$D,"&lt;&gt;*ancel*",'Raw Data'!$P:$P,"--")
+
SUMIFS('Raw Data'!$R:$R, 'Raw Data'!$AN:$AN,"&lt;=" &amp;DATE(LEFT($AV$3, 4), MONTH("1 " &amp; W$6 &amp; " " &amp; LEFT($AV$3, 4)) + 1, 0 ), 'Raw Data'!$AN:$AN,"&gt;" &amp;DATE(LEFT($AV$3, 4), MONTH("1 " &amp; W$6 &amp; " " &amp; LEFT($AV$3, 4)), 0 ), 'Raw Data'!$J:$J, $A196, 'Raw Data'!$P:$P,""&amp;'Raw Data'!$B$1,'Raw Data'!$D:$D,"&lt;&gt;*ithdr*",'Raw Data'!$D:$D,"&lt;&gt;*ancel*")</f>
        <v>0</v>
      </c>
      <c r="X215" s="73"/>
      <c r="Y215" s="73"/>
      <c r="Z215" s="77"/>
      <c r="AA215" s="113">
        <f>SUMIFS('Raw Data'!$R:$R, 'Raw Data'!$AN:$AN,"&lt;=" &amp;DATE(LEFT($AV$3, 4), MONTH("1 " &amp; AA$6 &amp; " " &amp; LEFT($AV$3, 4)) + 1, 0 ), 'Raw Data'!$AN:$AN,"&gt;" &amp;DATE(LEFT($AV$3, 4), MONTH("1 " &amp; AA$6 &amp; " " &amp; LEFT($AV$3, 4)), 0 ), 'Raw Data'!$J:$J, $A196, 'Raw Data'!$O:$O,""&amp;'Raw Data'!$B$1,'Raw Data'!$D:$D,"&lt;&gt;*ithdr*",'Raw Data'!$D:$D,"&lt;&gt;*ancel*",'Raw Data'!$P:$P,"--")
+
SUMIFS('Raw Data'!$R:$R, 'Raw Data'!$AN:$AN,"&lt;=" &amp;DATE(LEFT($AV$3, 4), MONTH("1 " &amp; AA$6 &amp; " " &amp; LEFT($AV$3, 4)) + 1, 0 ), 'Raw Data'!$AN:$AN,"&gt;" &amp;DATE(LEFT($AV$3, 4), MONTH("1 " &amp; AA$6 &amp; " " &amp; LEFT($AV$3, 4)), 0 ), 'Raw Data'!$J:$J, $A196, 'Raw Data'!$P:$P,""&amp;'Raw Data'!$B$1,'Raw Data'!$D:$D,"&lt;&gt;*ithdr*",'Raw Data'!$D:$D,"&lt;&gt;*ancel*")</f>
        <v>0</v>
      </c>
      <c r="AB215" s="73"/>
      <c r="AC215" s="73"/>
      <c r="AD215" s="77"/>
      <c r="AE215" s="113">
        <f>SUMIFS('Raw Data'!$R:$R, 'Raw Data'!$AN:$AN,"&lt;=" &amp;DATE(LEFT($AV$3, 4), MONTH("1 " &amp; AE$6 &amp; " " &amp; LEFT($AV$3, 4)) + 1, 0 ), 'Raw Data'!$AN:$AN,"&gt;" &amp;DATE(LEFT($AV$3, 4), MONTH("1 " &amp; AE$6 &amp; " " &amp; LEFT($AV$3, 4)), 0 ), 'Raw Data'!$J:$J, $A196, 'Raw Data'!$O:$O,""&amp;'Raw Data'!$B$1,'Raw Data'!$D:$D,"&lt;&gt;*ithdr*",'Raw Data'!$D:$D,"&lt;&gt;*ancel*",'Raw Data'!$P:$P,"--")
+
SUMIFS('Raw Data'!$R:$R, 'Raw Data'!$AN:$AN,"&lt;=" &amp;DATE(LEFT($AV$3, 4), MONTH("1 " &amp; AE$6 &amp; " " &amp; LEFT($AV$3, 4)) + 1, 0 ), 'Raw Data'!$AN:$AN,"&gt;" &amp;DATE(LEFT($AV$3, 4), MONTH("1 " &amp; AE$6 &amp; " " &amp; LEFT($AV$3, 4)), 0 ), 'Raw Data'!$J:$J, $A196, 'Raw Data'!$P:$P,""&amp;'Raw Data'!$B$1,'Raw Data'!$D:$D,"&lt;&gt;*ithdr*",'Raw Data'!$D:$D,"&lt;&gt;*ancel*")</f>
        <v>0</v>
      </c>
      <c r="AF215" s="73"/>
      <c r="AG215" s="73"/>
      <c r="AH215" s="77"/>
      <c r="AI215" s="113">
        <f>SUMIFS('Raw Data'!$R:$R, 'Raw Data'!$AN:$AN,"&lt;=" &amp;DATE(LEFT($AV$3, 4), MONTH("1 " &amp; AI$6 &amp; " " &amp; LEFT($AV$3, 4)) + 1, 0 ), 'Raw Data'!$AN:$AN,"&gt;" &amp;DATE(LEFT($AV$3, 4), MONTH("1 " &amp; AI$6 &amp; " " &amp; LEFT($AV$3, 4)), 0 ), 'Raw Data'!$J:$J, $A196, 'Raw Data'!$O:$O,""&amp;'Raw Data'!$B$1,'Raw Data'!$D:$D,"&lt;&gt;*ithdr*",'Raw Data'!$D:$D,"&lt;&gt;*ancel*",'Raw Data'!$P:$P,"--")
+
SUMIFS('Raw Data'!$R:$R, 'Raw Data'!$AN:$AN,"&lt;=" &amp;DATE(LEFT($AV$3, 4), MONTH("1 " &amp; AI$6 &amp; " " &amp; LEFT($AV$3, 4)) + 1, 0 ), 'Raw Data'!$AN:$AN,"&gt;" &amp;DATE(LEFT($AV$3, 4), MONTH("1 " &amp; AI$6 &amp; " " &amp; LEFT($AV$3, 4)), 0 ), 'Raw Data'!$J:$J, $A196, 'Raw Data'!$P:$P,""&amp;'Raw Data'!$B$1,'Raw Data'!$D:$D,"&lt;&gt;*ithdr*",'Raw Data'!$D:$D,"&lt;&gt;*ancel*")</f>
        <v>0</v>
      </c>
      <c r="AJ215" s="73"/>
      <c r="AK215" s="73"/>
      <c r="AL215" s="77"/>
      <c r="AM215" s="113">
        <f>SUMIFS('Raw Data'!$R:$R, 'Raw Data'!$AN:$AN,"&lt;=" &amp;DATE(LEFT($AV$3, 4), MONTH("1 " &amp; AM$6 &amp; " " &amp; LEFT($AV$3, 4)) + 1, 0 ), 'Raw Data'!$AN:$AN,"&gt;" &amp;DATE(LEFT($AV$3, 4), MONTH("1 " &amp; AM$6 &amp; " " &amp; LEFT($AV$3, 4)), 0 ), 'Raw Data'!$J:$J, $A196, 'Raw Data'!$O:$O,""&amp;'Raw Data'!$B$1,'Raw Data'!$D:$D,"&lt;&gt;*ithdr*",'Raw Data'!$D:$D,"&lt;&gt;*ancel*",'Raw Data'!$P:$P,"--")
+
SUMIFS('Raw Data'!$R:$R, 'Raw Data'!$AN:$AN,"&lt;=" &amp;DATE(LEFT($AV$3, 4), MONTH("1 " &amp; AM$6 &amp; " " &amp; LEFT($AV$3, 4)) + 1, 0 ), 'Raw Data'!$AN:$AN,"&gt;" &amp;DATE(LEFT($AV$3, 4), MONTH("1 " &amp; AM$6 &amp; " " &amp; LEFT($AV$3, 4)), 0 ), 'Raw Data'!$J:$J, $A196, 'Raw Data'!$P:$P,""&amp;'Raw Data'!$B$1,'Raw Data'!$D:$D,"&lt;&gt;*ithdr*",'Raw Data'!$D:$D,"&lt;&gt;*ancel*")</f>
        <v>0</v>
      </c>
      <c r="AN215" s="73"/>
      <c r="AO215" s="73"/>
      <c r="AP215" s="77"/>
      <c r="AQ215" s="113">
        <f>SUMIFS('Raw Data'!$R:$R, 'Raw Data'!$AN:$AN,"&lt;=" &amp;DATE(LEFT($AV$3, 4), MONTH("1 " &amp; AQ$6 &amp; " " &amp; LEFT($AV$3, 4)) + 1, 0 ), 'Raw Data'!$AN:$AN,"&gt;" &amp;DATE(LEFT($AV$3, 4), MONTH("1 " &amp; AQ$6 &amp; " " &amp; LEFT($AV$3, 4)), 0 ), 'Raw Data'!$J:$J, $A196, 'Raw Data'!$O:$O,""&amp;'Raw Data'!$B$1,'Raw Data'!$D:$D,"&lt;&gt;*ithdr*",'Raw Data'!$D:$D,"&lt;&gt;*ancel*",'Raw Data'!$P:$P,"--")
+
SUMIFS('Raw Data'!$R:$R, 'Raw Data'!$AN:$AN,"&lt;=" &amp;DATE(LEFT($AV$3, 4), MONTH("1 " &amp; AQ$6 &amp; " " &amp; LEFT($AV$3, 4)) + 1, 0 ), 'Raw Data'!$AN:$AN,"&gt;" &amp;DATE(LEFT($AV$3, 4), MONTH("1 " &amp; AQ$6 &amp; " " &amp; LEFT($AV$3, 4)), 0 ), 'Raw Data'!$J:$J, $A196, 'Raw Data'!$P:$P,""&amp;'Raw Data'!$B$1,'Raw Data'!$D:$D,"&lt;&gt;*ithdr*",'Raw Data'!$D:$D,"&lt;&gt;*ancel*")</f>
        <v>0</v>
      </c>
      <c r="AR215" s="73"/>
      <c r="AS215" s="73"/>
      <c r="AT215" s="77"/>
      <c r="AU215" s="113">
        <f>SUMIFS('Raw Data'!$R:$R, 'Raw Data'!$AN:$AN,"&lt;=" &amp;DATE(MID($AV$3, 15, 4), MONTH("1 " &amp; AU$6 &amp; " " &amp; MID($AV$3, 15, 4)) + 1, 0 ), 'Raw Data'!$AN:$AN,"&gt;" &amp;DATE(MID($AV$3, 15, 4), MONTH("1 " &amp; AU$6 &amp; " " &amp; MID($AV$3, 15, 4)), 0 ), 'Raw Data'!$J:$J, $A196, 'Raw Data'!$O:$O,""&amp;'Raw Data'!$B$1,'Raw Data'!$D:$D,"&lt;&gt;*ithdr*",'Raw Data'!$D:$D,"&lt;&gt;*ancel*",'Raw Data'!$P:$P,"--")
+
SUMIFS('Raw Data'!$R:$R, 'Raw Data'!$AN:$AN,"&lt;=" &amp;DATE(MID($AV$3, 15, 4), MONTH("1 " &amp; AU$6 &amp; " " &amp; MID($AV$3, 15, 4)) + 1, 0 ), 'Raw Data'!$AN:$AN,"&gt;" &amp;DATE(MID($AV$3, 15, 4), MONTH("1 " &amp; AU$6 &amp; " " &amp; MID($AV$3, 15, 4)), 0 ), 'Raw Data'!$J:$J, $A196, 'Raw Data'!$P:$P,""&amp;'Raw Data'!$B$1,'Raw Data'!$D:$D,"&lt;&gt;*ithdr*",'Raw Data'!$D:$D,"&lt;&gt;*ancel*")</f>
        <v>0</v>
      </c>
      <c r="AV215" s="73"/>
      <c r="AW215" s="73"/>
      <c r="AX215" s="77"/>
      <c r="AY215" s="113">
        <f>SUMIFS('Raw Data'!$R:$R, 'Raw Data'!$AN:$AN,"&lt;=" &amp;DATE(MID($AV$3, 15, 4), MONTH("1 " &amp; AY$6 &amp; " " &amp; MID($AV$3, 15, 4)) + 1, 0 ), 'Raw Data'!$AN:$AN,"&gt;" &amp;DATE(MID($AV$3, 15, 4), MONTH("1 " &amp; AY$6 &amp; " " &amp; MID($AV$3, 15, 4)), 0 ), 'Raw Data'!$J:$J, $A196, 'Raw Data'!$O:$O,""&amp;'Raw Data'!$B$1,'Raw Data'!$D:$D,"&lt;&gt;*ithdr*",'Raw Data'!$D:$D,"&lt;&gt;*ancel*",'Raw Data'!$P:$P,"--")
+
SUMIFS('Raw Data'!$R:$R, 'Raw Data'!$AN:$AN,"&lt;=" &amp;DATE(MID($AV$3, 15, 4), MONTH("1 " &amp; AY$6 &amp; " " &amp; MID($AV$3, 15, 4)) + 1, 0 ), 'Raw Data'!$AN:$AN,"&gt;" &amp;DATE(MID($AV$3, 15, 4), MONTH("1 " &amp; AY$6 &amp; " " &amp; MID($AV$3, 15, 4)), 0 ), 'Raw Data'!$J:$J, $A196, 'Raw Data'!$P:$P,""&amp;'Raw Data'!$B$1,'Raw Data'!$D:$D,"&lt;&gt;*ithdr*",'Raw Data'!$D:$D,"&lt;&gt;*ancel*")</f>
        <v>0</v>
      </c>
      <c r="AZ215" s="73"/>
      <c r="BA215" s="73"/>
      <c r="BB215" s="77"/>
      <c r="BC215" s="113">
        <f>SUMIFS('Raw Data'!$R:$R, 'Raw Data'!$AN:$AN,"&lt;=" &amp;DATE(MID($AV$3, 15, 4), MONTH("1 " &amp; BC$6 &amp; " " &amp; MID($AV$3, 15, 4)) + 1, 0 ), 'Raw Data'!$AN:$AN,"&gt;" &amp;DATE(MID($AV$3, 15, 4), MONTH("1 " &amp; BC$6 &amp; " " &amp; MID($AV$3, 15, 4)), 0 ), 'Raw Data'!$J:$J, $A196, 'Raw Data'!$O:$O,""&amp;'Raw Data'!$B$1,'Raw Data'!$D:$D,"&lt;&gt;*ithdr*",'Raw Data'!$D:$D,"&lt;&gt;*ancel*",'Raw Data'!$P:$P,"--")
+
SUMIFS('Raw Data'!$R:$R, 'Raw Data'!$AN:$AN,"&lt;=" &amp;DATE(MID($AV$3, 15, 4), MONTH("1 " &amp; BC$6 &amp; " " &amp; MID($AV$3, 15, 4)) + 1, 0 ), 'Raw Data'!$AN:$AN,"&gt;" &amp;DATE(MID($AV$3, 15, 4), MONTH("1 " &amp; BC$6 &amp; " " &amp; MID($AV$3, 15, 4)), 0 ), 'Raw Data'!$J:$J, $A196, 'Raw Data'!$P:$P,""&amp;'Raw Data'!$B$1,'Raw Data'!$D:$D,"&lt;&gt;*ithdr*",'Raw Data'!$D:$D,"&lt;&gt;*ancel*")</f>
        <v>0</v>
      </c>
      <c r="BD215" s="73"/>
      <c r="BE215" s="73"/>
      <c r="BF215" s="77"/>
    </row>
    <row r="216" ht="12.75" customHeight="1">
      <c r="A216" s="116" t="s">
        <v>111</v>
      </c>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c r="AF216" s="73"/>
      <c r="AG216" s="73"/>
      <c r="AH216" s="73"/>
      <c r="AI216" s="73"/>
      <c r="AJ216" s="73"/>
      <c r="AK216" s="73"/>
      <c r="AL216" s="73"/>
      <c r="AM216" s="73"/>
      <c r="AN216" s="73"/>
      <c r="AO216" s="73"/>
      <c r="AP216" s="73"/>
      <c r="AQ216" s="73"/>
      <c r="AR216" s="73"/>
      <c r="AS216" s="73"/>
      <c r="AT216" s="73"/>
      <c r="AU216" s="73"/>
      <c r="AV216" s="73"/>
      <c r="AW216" s="73"/>
      <c r="AX216" s="73"/>
      <c r="AY216" s="73"/>
      <c r="AZ216" s="73"/>
      <c r="BA216" s="73"/>
      <c r="BB216" s="73"/>
      <c r="BC216" s="73"/>
      <c r="BD216" s="73"/>
      <c r="BE216" s="73"/>
      <c r="BF216" s="74"/>
    </row>
    <row r="217" ht="12.75" customHeight="1">
      <c r="A217" s="75" t="s">
        <v>153</v>
      </c>
      <c r="B217" s="73"/>
      <c r="C217" s="73"/>
      <c r="D217" s="73"/>
      <c r="E217" s="73"/>
      <c r="F217" s="73"/>
      <c r="G217" s="73"/>
      <c r="H217" s="73"/>
      <c r="I217" s="73"/>
      <c r="J217" s="77"/>
      <c r="K217" s="113">
        <f>SUMIFS('Raw Data'!$S:$S, 'Raw Data'!$AN:$AN,"&lt;=" &amp;DATE(LEFT($AV$3, 4), MONTH("1 " &amp; K$6 &amp; " " &amp; LEFT($AV$3, 4)) + 1, 0 ), 'Raw Data'!$AN:$AN,"&gt;" &amp;DATE(LEFT($AV$3, 4), MONTH("1 " &amp; K$6 &amp; " " &amp; LEFT($AV$3, 4)), 0 ), 'Raw Data'!$J:$J, $A216, 'Raw Data'!$O:$O,""&amp;'Raw Data'!$B$1,'Raw Data'!$D:$D,"&lt;&gt;*ithdr*",'Raw Data'!$D:$D,"&lt;&gt;*ancel*",'Raw Data'!$P:$P,"--")
+
SUMIFS('Raw Data'!$S:$S, 'Raw Data'!$AN:$AN,"&lt;=" &amp;DATE(LEFT($AV$3, 4), MONTH("1 " &amp; K$6 &amp; " " &amp; LEFT($AV$3, 4)) + 1, 0 ), 'Raw Data'!$AN:$AN,"&gt;" &amp;DATE(LEFT($AV$3, 4), MONTH("1 " &amp; K$6 &amp; " " &amp; LEFT($AV$3, 4)), 0 ), 'Raw Data'!$J:$J, $A216, 'Raw Data'!$P:$P,""&amp;'Raw Data'!$B$1,'Raw Data'!$D:$D,"&lt;&gt;*ithdr*",'Raw Data'!$D:$D,"&lt;&gt;*ancel*")</f>
        <v>0</v>
      </c>
      <c r="L217" s="73"/>
      <c r="M217" s="73"/>
      <c r="N217" s="77"/>
      <c r="O217" s="113">
        <f>SUMIFS('Raw Data'!$S:$S, 'Raw Data'!$AN:$AN,"&lt;=" &amp;DATE(LEFT($AV$3, 4), MONTH("1 " &amp; O$6 &amp; " " &amp; LEFT($AV$3, 4)) + 1, 0 ), 'Raw Data'!$AN:$AN,"&gt;" &amp;DATE(LEFT($AV$3, 4), MONTH("1 " &amp; O$6 &amp; " " &amp; LEFT($AV$3, 4)), 0 ), 'Raw Data'!$J:$J, $A216, 'Raw Data'!$O:$O,""&amp;'Raw Data'!$B$1,'Raw Data'!$D:$D,"&lt;&gt;*ithdr*",'Raw Data'!$D:$D,"&lt;&gt;*ancel*",'Raw Data'!$P:$P,"--")
+
SUMIFS('Raw Data'!$S:$S, 'Raw Data'!$AN:$AN,"&lt;=" &amp;DATE(LEFT($AV$3, 4), MONTH("1 " &amp; O$6 &amp; " " &amp; LEFT($AV$3, 4)) + 1, 0 ), 'Raw Data'!$AN:$AN,"&gt;" &amp;DATE(LEFT($AV$3, 4), MONTH("1 " &amp; O$6 &amp; " " &amp; LEFT($AV$3, 4)), 0 ), 'Raw Data'!$J:$J, $A216, 'Raw Data'!$P:$P,""&amp;'Raw Data'!$B$1,'Raw Data'!$D:$D,"&lt;&gt;*ithdr*",'Raw Data'!$D:$D,"&lt;&gt;*ancel*")</f>
        <v>0</v>
      </c>
      <c r="P217" s="73"/>
      <c r="Q217" s="73"/>
      <c r="R217" s="77"/>
      <c r="S217" s="113">
        <f>SUMIFS('Raw Data'!$S:$S, 'Raw Data'!$AN:$AN,"&lt;=" &amp;DATE(LEFT($AV$3, 4), MONTH("1 " &amp; S$6 &amp; " " &amp; LEFT($AV$3, 4)) + 1, 0 ), 'Raw Data'!$AN:$AN,"&gt;" &amp;DATE(LEFT($AV$3, 4), MONTH("1 " &amp; S$6 &amp; " " &amp; LEFT($AV$3, 4)), 0 ), 'Raw Data'!$J:$J, $A216, 'Raw Data'!$O:$O,""&amp;'Raw Data'!$B$1,'Raw Data'!$D:$D,"&lt;&gt;*ithdr*",'Raw Data'!$D:$D,"&lt;&gt;*ancel*",'Raw Data'!$P:$P,"--")
+
SUMIFS('Raw Data'!$S:$S, 'Raw Data'!$AN:$AN,"&lt;=" &amp;DATE(LEFT($AV$3, 4), MONTH("1 " &amp; S$6 &amp; " " &amp; LEFT($AV$3, 4)) + 1, 0 ), 'Raw Data'!$AN:$AN,"&gt;" &amp;DATE(LEFT($AV$3, 4), MONTH("1 " &amp; S$6 &amp; " " &amp; LEFT($AV$3, 4)), 0 ), 'Raw Data'!$J:$J, $A216, 'Raw Data'!$P:$P,""&amp;'Raw Data'!$B$1,'Raw Data'!$D:$D,"&lt;&gt;*ithdr*",'Raw Data'!$D:$D,"&lt;&gt;*ancel*")</f>
        <v>0</v>
      </c>
      <c r="T217" s="73"/>
      <c r="U217" s="73"/>
      <c r="V217" s="77"/>
      <c r="W217" s="113">
        <f>SUMIFS('Raw Data'!$S:$S, 'Raw Data'!$AN:$AN,"&lt;=" &amp;DATE(LEFT($AV$3, 4), MONTH("1 " &amp; W$6 &amp; " " &amp; LEFT($AV$3, 4)) + 1, 0 ), 'Raw Data'!$AN:$AN,"&gt;" &amp;DATE(LEFT($AV$3, 4), MONTH("1 " &amp; W$6 &amp; " " &amp; LEFT($AV$3, 4)), 0 ), 'Raw Data'!$J:$J, $A216, 'Raw Data'!$O:$O,""&amp;'Raw Data'!$B$1,'Raw Data'!$D:$D,"&lt;&gt;*ithdr*",'Raw Data'!$D:$D,"&lt;&gt;*ancel*",'Raw Data'!$P:$P,"--")
+
SUMIFS('Raw Data'!$S:$S, 'Raw Data'!$AN:$AN,"&lt;=" &amp;DATE(LEFT($AV$3, 4), MONTH("1 " &amp; W$6 &amp; " " &amp; LEFT($AV$3, 4)) + 1, 0 ), 'Raw Data'!$AN:$AN,"&gt;" &amp;DATE(LEFT($AV$3, 4), MONTH("1 " &amp; W$6 &amp; " " &amp; LEFT($AV$3, 4)), 0 ), 'Raw Data'!$J:$J, $A216, 'Raw Data'!$P:$P,""&amp;'Raw Data'!$B$1,'Raw Data'!$D:$D,"&lt;&gt;*ithdr*",'Raw Data'!$D:$D,"&lt;&gt;*ancel*")</f>
        <v>0</v>
      </c>
      <c r="X217" s="73"/>
      <c r="Y217" s="73"/>
      <c r="Z217" s="77"/>
      <c r="AA217" s="113">
        <f>SUMIFS('Raw Data'!$S:$S, 'Raw Data'!$AN:$AN,"&lt;=" &amp;DATE(LEFT($AV$3, 4), MONTH("1 " &amp; AA$6 &amp; " " &amp; LEFT($AV$3, 4)) + 1, 0 ), 'Raw Data'!$AN:$AN,"&gt;" &amp;DATE(LEFT($AV$3, 4), MONTH("1 " &amp; AA$6 &amp; " " &amp; LEFT($AV$3, 4)), 0 ), 'Raw Data'!$J:$J, $A216, 'Raw Data'!$O:$O,""&amp;'Raw Data'!$B$1,'Raw Data'!$D:$D,"&lt;&gt;*ithdr*",'Raw Data'!$D:$D,"&lt;&gt;*ancel*",'Raw Data'!$P:$P,"--")
+
SUMIFS('Raw Data'!$S:$S, 'Raw Data'!$AN:$AN,"&lt;=" &amp;DATE(LEFT($AV$3, 4), MONTH("1 " &amp; AA$6 &amp; " " &amp; LEFT($AV$3, 4)) + 1, 0 ), 'Raw Data'!$AN:$AN,"&gt;" &amp;DATE(LEFT($AV$3, 4), MONTH("1 " &amp; AA$6 &amp; " " &amp; LEFT($AV$3, 4)), 0 ), 'Raw Data'!$J:$J, $A216, 'Raw Data'!$P:$P,""&amp;'Raw Data'!$B$1,'Raw Data'!$D:$D,"&lt;&gt;*ithdr*",'Raw Data'!$D:$D,"&lt;&gt;*ancel*")</f>
        <v>0</v>
      </c>
      <c r="AB217" s="73"/>
      <c r="AC217" s="73"/>
      <c r="AD217" s="77"/>
      <c r="AE217" s="113">
        <f>SUMIFS('Raw Data'!$S:$S, 'Raw Data'!$AN:$AN,"&lt;=" &amp;DATE(LEFT($AV$3, 4), MONTH("1 " &amp; AE$6 &amp; " " &amp; LEFT($AV$3, 4)) + 1, 0 ), 'Raw Data'!$AN:$AN,"&gt;" &amp;DATE(LEFT($AV$3, 4), MONTH("1 " &amp; AE$6 &amp; " " &amp; LEFT($AV$3, 4)), 0 ), 'Raw Data'!$J:$J, $A216, 'Raw Data'!$O:$O,""&amp;'Raw Data'!$B$1,'Raw Data'!$D:$D,"&lt;&gt;*ithdr*",'Raw Data'!$D:$D,"&lt;&gt;*ancel*",'Raw Data'!$P:$P,"--")
+
SUMIFS('Raw Data'!$S:$S, 'Raw Data'!$AN:$AN,"&lt;=" &amp;DATE(LEFT($AV$3, 4), MONTH("1 " &amp; AE$6 &amp; " " &amp; LEFT($AV$3, 4)) + 1, 0 ), 'Raw Data'!$AN:$AN,"&gt;" &amp;DATE(LEFT($AV$3, 4), MONTH("1 " &amp; AE$6 &amp; " " &amp; LEFT($AV$3, 4)), 0 ), 'Raw Data'!$J:$J, $A216, 'Raw Data'!$P:$P,""&amp;'Raw Data'!$B$1,'Raw Data'!$D:$D,"&lt;&gt;*ithdr*",'Raw Data'!$D:$D,"&lt;&gt;*ancel*")</f>
        <v>0</v>
      </c>
      <c r="AF217" s="73"/>
      <c r="AG217" s="73"/>
      <c r="AH217" s="77"/>
      <c r="AI217" s="113">
        <f>SUMIFS('Raw Data'!$S:$S, 'Raw Data'!$AN:$AN,"&lt;=" &amp;DATE(LEFT($AV$3, 4), MONTH("1 " &amp; AI$6 &amp; " " &amp; LEFT($AV$3, 4)) + 1, 0 ), 'Raw Data'!$AN:$AN,"&gt;" &amp;DATE(LEFT($AV$3, 4), MONTH("1 " &amp; AI$6 &amp; " " &amp; LEFT($AV$3, 4)), 0 ), 'Raw Data'!$J:$J, $A216, 'Raw Data'!$O:$O,""&amp;'Raw Data'!$B$1,'Raw Data'!$D:$D,"&lt;&gt;*ithdr*",'Raw Data'!$D:$D,"&lt;&gt;*ancel*",'Raw Data'!$P:$P,"--")
+
SUMIFS('Raw Data'!$S:$S, 'Raw Data'!$AN:$AN,"&lt;=" &amp;DATE(LEFT($AV$3, 4), MONTH("1 " &amp; AI$6 &amp; " " &amp; LEFT($AV$3, 4)) + 1, 0 ), 'Raw Data'!$AN:$AN,"&gt;" &amp;DATE(LEFT($AV$3, 4), MONTH("1 " &amp; AI$6 &amp; " " &amp; LEFT($AV$3, 4)), 0 ), 'Raw Data'!$J:$J, $A216, 'Raw Data'!$P:$P,""&amp;'Raw Data'!$B$1,'Raw Data'!$D:$D,"&lt;&gt;*ithdr*",'Raw Data'!$D:$D,"&lt;&gt;*ancel*")</f>
        <v>0</v>
      </c>
      <c r="AJ217" s="73"/>
      <c r="AK217" s="73"/>
      <c r="AL217" s="77"/>
      <c r="AM217" s="113">
        <f>SUMIFS('Raw Data'!$S:$S, 'Raw Data'!$AN:$AN,"&lt;=" &amp;DATE(LEFT($AV$3, 4), MONTH("1 " &amp; AM$6 &amp; " " &amp; LEFT($AV$3, 4)) + 1, 0 ), 'Raw Data'!$AN:$AN,"&gt;" &amp;DATE(LEFT($AV$3, 4), MONTH("1 " &amp; AM$6 &amp; " " &amp; LEFT($AV$3, 4)), 0 ), 'Raw Data'!$J:$J, $A216, 'Raw Data'!$O:$O,""&amp;'Raw Data'!$B$1,'Raw Data'!$D:$D,"&lt;&gt;*ithdr*",'Raw Data'!$D:$D,"&lt;&gt;*ancel*",'Raw Data'!$P:$P,"--")
+
SUMIFS('Raw Data'!$S:$S, 'Raw Data'!$AN:$AN,"&lt;=" &amp;DATE(LEFT($AV$3, 4), MONTH("1 " &amp; AM$6 &amp; " " &amp; LEFT($AV$3, 4)) + 1, 0 ), 'Raw Data'!$AN:$AN,"&gt;" &amp;DATE(LEFT($AV$3, 4), MONTH("1 " &amp; AM$6 &amp; " " &amp; LEFT($AV$3, 4)), 0 ), 'Raw Data'!$J:$J, $A216, 'Raw Data'!$P:$P,""&amp;'Raw Data'!$B$1,'Raw Data'!$D:$D,"&lt;&gt;*ithdr*",'Raw Data'!$D:$D,"&lt;&gt;*ancel*")</f>
        <v>0</v>
      </c>
      <c r="AN217" s="73"/>
      <c r="AO217" s="73"/>
      <c r="AP217" s="77"/>
      <c r="AQ217" s="113">
        <f>SUMIFS('Raw Data'!$S:$S, 'Raw Data'!$AN:$AN,"&lt;=" &amp;DATE(LEFT($AV$3, 4), MONTH("1 " &amp; AQ$6 &amp; " " &amp; LEFT($AV$3, 4)) + 1, 0 ), 'Raw Data'!$AN:$AN,"&gt;" &amp;DATE(LEFT($AV$3, 4), MONTH("1 " &amp; AQ$6 &amp; " " &amp; LEFT($AV$3, 4)), 0 ), 'Raw Data'!$J:$J, $A216, 'Raw Data'!$O:$O,""&amp;'Raw Data'!$B$1,'Raw Data'!$D:$D,"&lt;&gt;*ithdr*",'Raw Data'!$D:$D,"&lt;&gt;*ancel*",'Raw Data'!$P:$P,"--")
+
SUMIFS('Raw Data'!$S:$S, 'Raw Data'!$AN:$AN,"&lt;=" &amp;DATE(LEFT($AV$3, 4), MONTH("1 " &amp; AQ$6 &amp; " " &amp; LEFT($AV$3, 4)) + 1, 0 ), 'Raw Data'!$AN:$AN,"&gt;" &amp;DATE(LEFT($AV$3, 4), MONTH("1 " &amp; AQ$6 &amp; " " &amp; LEFT($AV$3, 4)), 0 ), 'Raw Data'!$J:$J, $A216, 'Raw Data'!$P:$P,""&amp;'Raw Data'!$B$1,'Raw Data'!$D:$D,"&lt;&gt;*ithdr*",'Raw Data'!$D:$D,"&lt;&gt;*ancel*")</f>
        <v>0</v>
      </c>
      <c r="AR217" s="73"/>
      <c r="AS217" s="73"/>
      <c r="AT217" s="77"/>
      <c r="AU217" s="113">
        <f>SUMIFS('Raw Data'!$S:$S, 'Raw Data'!$AN:$AN,"&lt;=" &amp;DATE(MID($AV$3, 15, 4), MONTH("1 " &amp; AU$6 &amp; " " &amp; MID($AV$3, 15, 4)) + 1, 0 ), 'Raw Data'!$AN:$AN,"&gt;" &amp;DATE(MID($AV$3, 15, 4), MONTH("1 " &amp; AU$6 &amp; " " &amp; MID($AV$3, 15, 4)), 0 ), 'Raw Data'!$J:$J, $A216, 'Raw Data'!$O:$O,""&amp;'Raw Data'!$B$1,'Raw Data'!$D:$D,"&lt;&gt;*ithdr*",'Raw Data'!$D:$D,"&lt;&gt;*ancel*",'Raw Data'!$P:$P,"--")
+
SUMIFS('Raw Data'!$S:$S, 'Raw Data'!$AN:$AN,"&lt;=" &amp;DATE(MID($AV$3, 15, 4), MONTH("1 " &amp; AU$6 &amp; " " &amp; MID($AV$3, 15, 4)) + 1, 0 ), 'Raw Data'!$AN:$AN,"&gt;" &amp;DATE(MID($AV$3, 15, 4), MONTH("1 " &amp; AU$6 &amp; " " &amp; MID($AV$3, 15, 4)), 0 ), 'Raw Data'!$J:$J, $A216, 'Raw Data'!$P:$P,""&amp;'Raw Data'!$B$1,'Raw Data'!$D:$D,"&lt;&gt;*ithdr*",'Raw Data'!$D:$D,"&lt;&gt;*ancel*")</f>
        <v>0</v>
      </c>
      <c r="AV217" s="73"/>
      <c r="AW217" s="73"/>
      <c r="AX217" s="77"/>
      <c r="AY217" s="113">
        <f>SUMIFS('Raw Data'!$S:$S, 'Raw Data'!$AN:$AN,"&lt;=" &amp;DATE(MID($AV$3, 15, 4), MONTH("1 " &amp; AY$6 &amp; " " &amp; MID($AV$3, 15, 4)) + 1, 0 ), 'Raw Data'!$AN:$AN,"&gt;" &amp;DATE(MID($AV$3, 15, 4), MONTH("1 " &amp; AY$6 &amp; " " &amp; MID($AV$3, 15, 4)), 0 ), 'Raw Data'!$J:$J, $A216, 'Raw Data'!$O:$O,""&amp;'Raw Data'!$B$1,'Raw Data'!$D:$D,"&lt;&gt;*ithdr*",'Raw Data'!$D:$D,"&lt;&gt;*ancel*",'Raw Data'!$P:$P,"--")
+
SUMIFS('Raw Data'!$S:$S, 'Raw Data'!$AN:$AN,"&lt;=" &amp;DATE(MID($AV$3, 15, 4), MONTH("1 " &amp; AY$6 &amp; " " &amp; MID($AV$3, 15, 4)) + 1, 0 ), 'Raw Data'!$AN:$AN,"&gt;" &amp;DATE(MID($AV$3, 15, 4), MONTH("1 " &amp; AY$6 &amp; " " &amp; MID($AV$3, 15, 4)), 0 ), 'Raw Data'!$J:$J, $A216, 'Raw Data'!$P:$P,""&amp;'Raw Data'!$B$1,'Raw Data'!$D:$D,"&lt;&gt;*ithdr*",'Raw Data'!$D:$D,"&lt;&gt;*ancel*")</f>
        <v>0</v>
      </c>
      <c r="AZ217" s="73"/>
      <c r="BA217" s="73"/>
      <c r="BB217" s="77"/>
      <c r="BC217" s="113">
        <f>SUMIFS('Raw Data'!$S:$S, 'Raw Data'!$AN:$AN,"&lt;=" &amp;DATE(MID($AV$3, 15, 4), MONTH("1 " &amp; BC$6 &amp; " " &amp; MID($AV$3, 15, 4)) + 1, 0 ), 'Raw Data'!$AN:$AN,"&gt;" &amp;DATE(MID($AV$3, 15, 4), MONTH("1 " &amp; BC$6 &amp; " " &amp; MID($AV$3, 15, 4)), 0 ), 'Raw Data'!$J:$J, $A216, 'Raw Data'!$O:$O,""&amp;'Raw Data'!$B$1,'Raw Data'!$D:$D,"&lt;&gt;*ithdr*",'Raw Data'!$D:$D,"&lt;&gt;*ancel*",'Raw Data'!$P:$P,"--")
+
SUMIFS('Raw Data'!$S:$S, 'Raw Data'!$AN:$AN,"&lt;=" &amp;DATE(MID($AV$3, 15, 4), MONTH("1 " &amp; BC$6 &amp; " " &amp; MID($AV$3, 15, 4)) + 1, 0 ), 'Raw Data'!$AN:$AN,"&gt;" &amp;DATE(MID($AV$3, 15, 4), MONTH("1 " &amp; BC$6 &amp; " " &amp; MID($AV$3, 15, 4)), 0 ), 'Raw Data'!$J:$J, $A216, 'Raw Data'!$P:$P,""&amp;'Raw Data'!$B$1,'Raw Data'!$D:$D,"&lt;&gt;*ithdr*",'Raw Data'!$D:$D,"&lt;&gt;*ancel*")</f>
        <v>0</v>
      </c>
      <c r="BD217" s="73"/>
      <c r="BE217" s="73"/>
      <c r="BF217" s="77"/>
    </row>
    <row r="218" ht="12.75" customHeight="1">
      <c r="A218" s="114" t="s">
        <v>154</v>
      </c>
      <c r="B218" s="73"/>
      <c r="C218" s="73"/>
      <c r="D218" s="73"/>
      <c r="E218" s="73"/>
      <c r="F218" s="73"/>
      <c r="G218" s="73"/>
      <c r="H218" s="73"/>
      <c r="I218" s="73"/>
      <c r="J218" s="77"/>
      <c r="K218" s="113">
        <f>SUMIFS('Raw Data'!$S:$S, 'Raw Data'!$AN:$AN,"&lt;=" &amp;DATE(LEFT($AV$3, 4), MONTH("1 " &amp; K$6 &amp; " " &amp; LEFT($AV$3, 4)) + 1, 0 ), 'Raw Data'!$AN:$AN,"&gt;" &amp;DATE(LEFT($AV$3, 4), MONTH("1 " &amp; K$6 &amp; " " &amp; LEFT($AV$3, 4)), 0 ), 'Raw Data'!$J:$J, $A216, 'Raw Data'!$H:$H, "Ear*", 'Raw Data'!$O:$O,""&amp;'Raw Data'!$B$1,'Raw Data'!$D:$D,"&lt;&gt;*ithdr*",'Raw Data'!$D:$D,"&lt;&gt;*ancel*",'Raw Data'!$P:$P,"--")
+
SUMIFS('Raw Data'!$S:$S, 'Raw Data'!$AN:$AN,"&lt;=" &amp;DATE(LEFT($AV$3, 4), MONTH("1 " &amp; K$6 &amp; " " &amp; LEFT($AV$3, 4)) + 1, 0 ), 'Raw Data'!$AN:$AN,"&gt;" &amp;DATE(LEFT($AV$3, 4), MONTH("1 " &amp; K$6 &amp; " " &amp; LEFT($AV$3, 4)), 0 ), 'Raw Data'!$J:$J, $A216, 'Raw Data'!$H:$H, "Ear*", 'Raw Data'!$P:$P,""&amp;'Raw Data'!$B$1,'Raw Data'!$D:$D,"&lt;&gt;*ithdr*",'Raw Data'!$D:$D,"&lt;&gt;*ancel*")</f>
        <v>0</v>
      </c>
      <c r="L218" s="73"/>
      <c r="M218" s="73"/>
      <c r="N218" s="77"/>
      <c r="O218" s="113">
        <f>SUMIFS('Raw Data'!$S:$S, 'Raw Data'!$AN:$AN,"&lt;=" &amp;DATE(LEFT($AV$3, 4), MONTH("1 " &amp; O$6 &amp; " " &amp; LEFT($AV$3, 4)) + 1, 0 ), 'Raw Data'!$AN:$AN,"&gt;" &amp;DATE(LEFT($AV$3, 4), MONTH("1 " &amp; O$6 &amp; " " &amp; LEFT($AV$3, 4)), 0 ), 'Raw Data'!$J:$J, $A216, 'Raw Data'!$H:$H, "Ear*", 'Raw Data'!$O:$O,""&amp;'Raw Data'!$B$1,'Raw Data'!$D:$D,"&lt;&gt;*ithdr*",'Raw Data'!$D:$D,"&lt;&gt;*ancel*",'Raw Data'!$P:$P,"--")
+
SUMIFS('Raw Data'!$S:$S, 'Raw Data'!$AN:$AN,"&lt;=" &amp;DATE(LEFT($AV$3, 4), MONTH("1 " &amp; O$6 &amp; " " &amp; LEFT($AV$3, 4)) + 1, 0 ), 'Raw Data'!$AN:$AN,"&gt;" &amp;DATE(LEFT($AV$3, 4), MONTH("1 " &amp; O$6 &amp; " " &amp; LEFT($AV$3, 4)), 0 ), 'Raw Data'!$J:$J, $A216, 'Raw Data'!$H:$H, "Ear*", 'Raw Data'!$P:$P,""&amp;'Raw Data'!$B$1,'Raw Data'!$D:$D,"&lt;&gt;*ithdr*",'Raw Data'!$D:$D,"&lt;&gt;*ancel*")</f>
        <v>0</v>
      </c>
      <c r="P218" s="73"/>
      <c r="Q218" s="73"/>
      <c r="R218" s="77"/>
      <c r="S218" s="113">
        <f>SUMIFS('Raw Data'!$S:$S, 'Raw Data'!$AN:$AN,"&lt;=" &amp;DATE(LEFT($AV$3, 4), MONTH("1 " &amp; S$6 &amp; " " &amp; LEFT($AV$3, 4)) + 1, 0 ), 'Raw Data'!$AN:$AN,"&gt;" &amp;DATE(LEFT($AV$3, 4), MONTH("1 " &amp; S$6 &amp; " " &amp; LEFT($AV$3, 4)), 0 ), 'Raw Data'!$J:$J, $A216, 'Raw Data'!$H:$H, "Ear*", 'Raw Data'!$O:$O,""&amp;'Raw Data'!$B$1,'Raw Data'!$D:$D,"&lt;&gt;*ithdr*",'Raw Data'!$D:$D,"&lt;&gt;*ancel*",'Raw Data'!$P:$P,"--")
+
SUMIFS('Raw Data'!$S:$S, 'Raw Data'!$AN:$AN,"&lt;=" &amp;DATE(LEFT($AV$3, 4), MONTH("1 " &amp; S$6 &amp; " " &amp; LEFT($AV$3, 4)) + 1, 0 ), 'Raw Data'!$AN:$AN,"&gt;" &amp;DATE(LEFT($AV$3, 4), MONTH("1 " &amp; S$6 &amp; " " &amp; LEFT($AV$3, 4)), 0 ), 'Raw Data'!$J:$J, $A216, 'Raw Data'!$H:$H, "Ear*", 'Raw Data'!$P:$P,""&amp;'Raw Data'!$B$1,'Raw Data'!$D:$D,"&lt;&gt;*ithdr*",'Raw Data'!$D:$D,"&lt;&gt;*ancel*")</f>
        <v>0</v>
      </c>
      <c r="T218" s="73"/>
      <c r="U218" s="73"/>
      <c r="V218" s="77"/>
      <c r="W218" s="113">
        <f>SUMIFS('Raw Data'!$S:$S, 'Raw Data'!$AN:$AN,"&lt;=" &amp;DATE(LEFT($AV$3, 4), MONTH("1 " &amp; W$6 &amp; " " &amp; LEFT($AV$3, 4)) + 1, 0 ), 'Raw Data'!$AN:$AN,"&gt;" &amp;DATE(LEFT($AV$3, 4), MONTH("1 " &amp; W$6 &amp; " " &amp; LEFT($AV$3, 4)), 0 ), 'Raw Data'!$J:$J, $A216, 'Raw Data'!$H:$H, "Ear*", 'Raw Data'!$O:$O,""&amp;'Raw Data'!$B$1,'Raw Data'!$D:$D,"&lt;&gt;*ithdr*",'Raw Data'!$D:$D,"&lt;&gt;*ancel*",'Raw Data'!$P:$P,"--")
+
SUMIFS('Raw Data'!$S:$S, 'Raw Data'!$AN:$AN,"&lt;=" &amp;DATE(LEFT($AV$3, 4), MONTH("1 " &amp; W$6 &amp; " " &amp; LEFT($AV$3, 4)) + 1, 0 ), 'Raw Data'!$AN:$AN,"&gt;" &amp;DATE(LEFT($AV$3, 4), MONTH("1 " &amp; W$6 &amp; " " &amp; LEFT($AV$3, 4)), 0 ), 'Raw Data'!$J:$J, $A216, 'Raw Data'!$H:$H, "Ear*", 'Raw Data'!$P:$P,""&amp;'Raw Data'!$B$1,'Raw Data'!$D:$D,"&lt;&gt;*ithdr*",'Raw Data'!$D:$D,"&lt;&gt;*ancel*")</f>
        <v>0</v>
      </c>
      <c r="X218" s="73"/>
      <c r="Y218" s="73"/>
      <c r="Z218" s="77"/>
      <c r="AA218" s="113">
        <f>SUMIFS('Raw Data'!$S:$S, 'Raw Data'!$AN:$AN,"&lt;=" &amp;DATE(LEFT($AV$3, 4), MONTH("1 " &amp; AA$6 &amp; " " &amp; LEFT($AV$3, 4)) + 1, 0 ), 'Raw Data'!$AN:$AN,"&gt;" &amp;DATE(LEFT($AV$3, 4), MONTH("1 " &amp; AA$6 &amp; " " &amp; LEFT($AV$3, 4)), 0 ), 'Raw Data'!$J:$J, $A216, 'Raw Data'!$H:$H, "Ear*", 'Raw Data'!$O:$O,""&amp;'Raw Data'!$B$1,'Raw Data'!$D:$D,"&lt;&gt;*ithdr*",'Raw Data'!$D:$D,"&lt;&gt;*ancel*",'Raw Data'!$P:$P,"--")
+
SUMIFS('Raw Data'!$S:$S, 'Raw Data'!$AN:$AN,"&lt;=" &amp;DATE(LEFT($AV$3, 4), MONTH("1 " &amp; AA$6 &amp; " " &amp; LEFT($AV$3, 4)) + 1, 0 ), 'Raw Data'!$AN:$AN,"&gt;" &amp;DATE(LEFT($AV$3, 4), MONTH("1 " &amp; AA$6 &amp; " " &amp; LEFT($AV$3, 4)), 0 ), 'Raw Data'!$J:$J, $A216, 'Raw Data'!$H:$H, "Ear*", 'Raw Data'!$P:$P,""&amp;'Raw Data'!$B$1,'Raw Data'!$D:$D,"&lt;&gt;*ithdr*",'Raw Data'!$D:$D,"&lt;&gt;*ancel*")</f>
        <v>0</v>
      </c>
      <c r="AB218" s="73"/>
      <c r="AC218" s="73"/>
      <c r="AD218" s="77"/>
      <c r="AE218" s="113">
        <f>SUMIFS('Raw Data'!$S:$S, 'Raw Data'!$AN:$AN,"&lt;=" &amp;DATE(LEFT($AV$3, 4), MONTH("1 " &amp; AE$6 &amp; " " &amp; LEFT($AV$3, 4)) + 1, 0 ), 'Raw Data'!$AN:$AN,"&gt;" &amp;DATE(LEFT($AV$3, 4), MONTH("1 " &amp; AE$6 &amp; " " &amp; LEFT($AV$3, 4)), 0 ), 'Raw Data'!$J:$J, $A216, 'Raw Data'!$H:$H, "Ear*", 'Raw Data'!$O:$O,""&amp;'Raw Data'!$B$1,'Raw Data'!$D:$D,"&lt;&gt;*ithdr*",'Raw Data'!$D:$D,"&lt;&gt;*ancel*",'Raw Data'!$P:$P,"--")
+
SUMIFS('Raw Data'!$S:$S, 'Raw Data'!$AN:$AN,"&lt;=" &amp;DATE(LEFT($AV$3, 4), MONTH("1 " &amp; AE$6 &amp; " " &amp; LEFT($AV$3, 4)) + 1, 0 ), 'Raw Data'!$AN:$AN,"&gt;" &amp;DATE(LEFT($AV$3, 4), MONTH("1 " &amp; AE$6 &amp; " " &amp; LEFT($AV$3, 4)), 0 ), 'Raw Data'!$J:$J, $A216, 'Raw Data'!$H:$H, "Ear*", 'Raw Data'!$P:$P,""&amp;'Raw Data'!$B$1,'Raw Data'!$D:$D,"&lt;&gt;*ithdr*",'Raw Data'!$D:$D,"&lt;&gt;*ancel*")</f>
        <v>0</v>
      </c>
      <c r="AF218" s="73"/>
      <c r="AG218" s="73"/>
      <c r="AH218" s="77"/>
      <c r="AI218" s="113">
        <f>SUMIFS('Raw Data'!$S:$S, 'Raw Data'!$AN:$AN,"&lt;=" &amp;DATE(LEFT($AV$3, 4), MONTH("1 " &amp; AI$6 &amp; " " &amp; LEFT($AV$3, 4)) + 1, 0 ), 'Raw Data'!$AN:$AN,"&gt;" &amp;DATE(LEFT($AV$3, 4), MONTH("1 " &amp; AI$6 &amp; " " &amp; LEFT($AV$3, 4)), 0 ), 'Raw Data'!$J:$J, $A216, 'Raw Data'!$H:$H, "Ear*", 'Raw Data'!$O:$O,""&amp;'Raw Data'!$B$1,'Raw Data'!$D:$D,"&lt;&gt;*ithdr*",'Raw Data'!$D:$D,"&lt;&gt;*ancel*",'Raw Data'!$P:$P,"--")
+
SUMIFS('Raw Data'!$S:$S, 'Raw Data'!$AN:$AN,"&lt;=" &amp;DATE(LEFT($AV$3, 4), MONTH("1 " &amp; AI$6 &amp; " " &amp; LEFT($AV$3, 4)) + 1, 0 ), 'Raw Data'!$AN:$AN,"&gt;" &amp;DATE(LEFT($AV$3, 4), MONTH("1 " &amp; AI$6 &amp; " " &amp; LEFT($AV$3, 4)), 0 ), 'Raw Data'!$J:$J, $A216, 'Raw Data'!$H:$H, "Ear*", 'Raw Data'!$P:$P,""&amp;'Raw Data'!$B$1,'Raw Data'!$D:$D,"&lt;&gt;*ithdr*",'Raw Data'!$D:$D,"&lt;&gt;*ancel*")</f>
        <v>0</v>
      </c>
      <c r="AJ218" s="73"/>
      <c r="AK218" s="73"/>
      <c r="AL218" s="77"/>
      <c r="AM218" s="113">
        <f>SUMIFS('Raw Data'!$S:$S, 'Raw Data'!$AN:$AN,"&lt;=" &amp;DATE(LEFT($AV$3, 4), MONTH("1 " &amp; AM$6 &amp; " " &amp; LEFT($AV$3, 4)) + 1, 0 ), 'Raw Data'!$AN:$AN,"&gt;" &amp;DATE(LEFT($AV$3, 4), MONTH("1 " &amp; AM$6 &amp; " " &amp; LEFT($AV$3, 4)), 0 ), 'Raw Data'!$J:$J, $A216, 'Raw Data'!$H:$H, "Ear*", 'Raw Data'!$O:$O,""&amp;'Raw Data'!$B$1,'Raw Data'!$D:$D,"&lt;&gt;*ithdr*",'Raw Data'!$D:$D,"&lt;&gt;*ancel*",'Raw Data'!$P:$P,"--")
+
SUMIFS('Raw Data'!$S:$S, 'Raw Data'!$AN:$AN,"&lt;=" &amp;DATE(LEFT($AV$3, 4), MONTH("1 " &amp; AM$6 &amp; " " &amp; LEFT($AV$3, 4)) + 1, 0 ), 'Raw Data'!$AN:$AN,"&gt;" &amp;DATE(LEFT($AV$3, 4), MONTH("1 " &amp; AM$6 &amp; " " &amp; LEFT($AV$3, 4)), 0 ), 'Raw Data'!$J:$J, $A216, 'Raw Data'!$H:$H, "Ear*", 'Raw Data'!$P:$P,""&amp;'Raw Data'!$B$1,'Raw Data'!$D:$D,"&lt;&gt;*ithdr*",'Raw Data'!$D:$D,"&lt;&gt;*ancel*")</f>
        <v>0</v>
      </c>
      <c r="AN218" s="73"/>
      <c r="AO218" s="73"/>
      <c r="AP218" s="77"/>
      <c r="AQ218" s="113">
        <f>SUMIFS('Raw Data'!$S:$S, 'Raw Data'!$AN:$AN,"&lt;=" &amp;DATE(LEFT($AV$3, 4), MONTH("1 " &amp; AQ$6 &amp; " " &amp; LEFT($AV$3, 4)) + 1, 0 ), 'Raw Data'!$AN:$AN,"&gt;" &amp;DATE(LEFT($AV$3, 4), MONTH("1 " &amp; AQ$6 &amp; " " &amp; LEFT($AV$3, 4)), 0 ), 'Raw Data'!$J:$J, $A216, 'Raw Data'!$H:$H, "Ear*", 'Raw Data'!$O:$O,""&amp;'Raw Data'!$B$1,'Raw Data'!$D:$D,"&lt;&gt;*ithdr*",'Raw Data'!$D:$D,"&lt;&gt;*ancel*",'Raw Data'!$P:$P,"--")
+
SUMIFS('Raw Data'!$S:$S, 'Raw Data'!$AN:$AN,"&lt;=" &amp;DATE(LEFT($AV$3, 4), MONTH("1 " &amp; AQ$6 &amp; " " &amp; LEFT($AV$3, 4)) + 1, 0 ), 'Raw Data'!$AN:$AN,"&gt;" &amp;DATE(LEFT($AV$3, 4), MONTH("1 " &amp; AQ$6 &amp; " " &amp; LEFT($AV$3, 4)), 0 ), 'Raw Data'!$J:$J, $A216, 'Raw Data'!$H:$H, "Ear*", 'Raw Data'!$P:$P,""&amp;'Raw Data'!$B$1,'Raw Data'!$D:$D,"&lt;&gt;*ithdr*",'Raw Data'!$D:$D,"&lt;&gt;*ancel*")</f>
        <v>0</v>
      </c>
      <c r="AR218" s="73"/>
      <c r="AS218" s="73"/>
      <c r="AT218" s="77"/>
      <c r="AU218" s="113">
        <f>SUMIFS('Raw Data'!$S:$S, 'Raw Data'!$AN:$AN,"&lt;=" &amp;DATE(MID($AV$3, 15, 4), MONTH("1 " &amp; AU$6 &amp; " " &amp; MID($AV$3, 15, 4)) + 1, 0 ), 'Raw Data'!$AN:$AN,"&gt;" &amp;DATE(MID($AV$3, 15, 4), MONTH("1 " &amp; AU$6 &amp; " " &amp; MID($AV$3, 15, 4)), 0 ), 'Raw Data'!$J:$J, $A216, 'Raw Data'!$H:$H, "Ear*", 'Raw Data'!$O:$O,""&amp;'Raw Data'!$B$1,'Raw Data'!$D:$D,"&lt;&gt;*ithdr*",'Raw Data'!$D:$D,"&lt;&gt;*ancel*",'Raw Data'!$P:$P,"--")
+
SUMIFS('Raw Data'!$S:$S, 'Raw Data'!$AN:$AN,"&lt;=" &amp;DATE(MID($AV$3, 15, 4), MONTH("1 " &amp; AU$6 &amp; " " &amp; MID($AV$3, 15, 4)) + 1, 0 ), 'Raw Data'!$AN:$AN,"&gt;" &amp;DATE(MID($AV$3, 15, 4), MONTH("1 " &amp; AU$6 &amp; " " &amp; MID($AV$3, 15, 4)), 0 ), 'Raw Data'!$J:$J, $A216, 'Raw Data'!$H:$H, "Ear*", 'Raw Data'!$P:$P,""&amp;'Raw Data'!$B$1,'Raw Data'!$D:$D,"&lt;&gt;*ithdr*",'Raw Data'!$D:$D,"&lt;&gt;*ancel*")</f>
        <v>0</v>
      </c>
      <c r="AV218" s="73"/>
      <c r="AW218" s="73"/>
      <c r="AX218" s="77"/>
      <c r="AY218" s="113">
        <f>SUMIFS('Raw Data'!$S:$S, 'Raw Data'!$AN:$AN,"&lt;=" &amp;DATE(MID($AV$3, 15, 4), MONTH("1 " &amp; AY$6 &amp; " " &amp; MID($AV$3, 15, 4)) + 1, 0 ), 'Raw Data'!$AN:$AN,"&gt;" &amp;DATE(MID($AV$3, 15, 4), MONTH("1 " &amp; AY$6 &amp; " " &amp; MID($AV$3, 15, 4)), 0 ), 'Raw Data'!$J:$J, $A216, 'Raw Data'!$H:$H, "Ear*", 'Raw Data'!$O:$O,""&amp;'Raw Data'!$B$1,'Raw Data'!$D:$D,"&lt;&gt;*ithdr*",'Raw Data'!$D:$D,"&lt;&gt;*ancel*",'Raw Data'!$P:$P,"--")
+
SUMIFS('Raw Data'!$S:$S, 'Raw Data'!$AN:$AN,"&lt;=" &amp;DATE(MID($AV$3, 15, 4), MONTH("1 " &amp; AY$6 &amp; " " &amp; MID($AV$3, 15, 4)) + 1, 0 ), 'Raw Data'!$AN:$AN,"&gt;" &amp;DATE(MID($AV$3, 15, 4), MONTH("1 " &amp; AY$6 &amp; " " &amp; MID($AV$3, 15, 4)), 0 ), 'Raw Data'!$J:$J, $A216, 'Raw Data'!$H:$H, "Ear*", 'Raw Data'!$P:$P,""&amp;'Raw Data'!$B$1,'Raw Data'!$D:$D,"&lt;&gt;*ithdr*",'Raw Data'!$D:$D,"&lt;&gt;*ancel*")</f>
        <v>0</v>
      </c>
      <c r="AZ218" s="73"/>
      <c r="BA218" s="73"/>
      <c r="BB218" s="77"/>
      <c r="BC218" s="113">
        <f>SUMIFS('Raw Data'!$S:$S, 'Raw Data'!$AN:$AN,"&lt;=" &amp;DATE(MID($AV$3, 15, 4), MONTH("1 " &amp; BC$6 &amp; " " &amp; MID($AV$3, 15, 4)) + 1, 0 ), 'Raw Data'!$AN:$AN,"&gt;" &amp;DATE(MID($AV$3, 15, 4), MONTH("1 " &amp; BC$6 &amp; " " &amp; MID($AV$3, 15, 4)), 0 ), 'Raw Data'!$J:$J, $A216, 'Raw Data'!$H:$H, "Ear*", 'Raw Data'!$O:$O,""&amp;'Raw Data'!$B$1,'Raw Data'!$D:$D,"&lt;&gt;*ithdr*",'Raw Data'!$D:$D,"&lt;&gt;*ancel*",'Raw Data'!$P:$P,"--")
+
SUMIFS('Raw Data'!$S:$S, 'Raw Data'!$AN:$AN,"&lt;=" &amp;DATE(MID($AV$3, 15, 4), MONTH("1 " &amp; BC$6 &amp; " " &amp; MID($AV$3, 15, 4)) + 1, 0 ), 'Raw Data'!$AN:$AN,"&gt;" &amp;DATE(MID($AV$3, 15, 4), MONTH("1 " &amp; BC$6 &amp; " " &amp; MID($AV$3, 15, 4)), 0 ), 'Raw Data'!$J:$J, $A216, 'Raw Data'!$H:$H, "Ear*", 'Raw Data'!$P:$P,""&amp;'Raw Data'!$B$1,'Raw Data'!$D:$D,"&lt;&gt;*ithdr*",'Raw Data'!$D:$D,"&lt;&gt;*ancel*")</f>
        <v>0</v>
      </c>
      <c r="BD218" s="73"/>
      <c r="BE218" s="73"/>
      <c r="BF218" s="77"/>
    </row>
    <row r="219" ht="12.75" customHeight="1">
      <c r="A219" s="114" t="s">
        <v>155</v>
      </c>
      <c r="B219" s="73"/>
      <c r="C219" s="73"/>
      <c r="D219" s="73"/>
      <c r="E219" s="73"/>
      <c r="F219" s="73"/>
      <c r="G219" s="73"/>
      <c r="H219" s="73"/>
      <c r="I219" s="73"/>
      <c r="J219" s="77"/>
      <c r="K219" s="113">
        <f>SUMIFS('Raw Data'!$S:$S, 'Raw Data'!$AN:$AN,"&lt;=" &amp;DATE(LEFT($AV$3, 4), MONTH("1 " &amp; K$6 &amp; " " &amp; LEFT($AV$3, 4)) + 1, 0 ), 'Raw Data'!$AN:$AN,"&gt;" &amp;DATE(LEFT($AV$3, 4), MONTH("1 " &amp; K$6 &amp; " " &amp; LEFT($AV$3, 4)), 0 ), 'Raw Data'!$J:$J, $A216, 'Raw Data'!$H:$H, "Non*", 'Raw Data'!$O:$O,""&amp;'Raw Data'!$B$1,'Raw Data'!$D:$D,"&lt;&gt;*ithdr*",'Raw Data'!$D:$D,"&lt;&gt;*ancel*",'Raw Data'!$P:$P,"--")
+
SUMIFS('Raw Data'!$S:$S, 'Raw Data'!$AN:$AN,"&lt;=" &amp;DATE(LEFT($AV$3, 4), MONTH("1 " &amp; K$6 &amp; " " &amp; LEFT($AV$3, 4)) + 1, 0 ), 'Raw Data'!$AN:$AN,"&gt;" &amp;DATE(LEFT($AV$3, 4), MONTH("1 " &amp; K$6 &amp; " " &amp; LEFT($AV$3, 4)), 0 ), 'Raw Data'!$J:$J, $A216, 'Raw Data'!$H:$H, "Non*", 'Raw Data'!$P:$P,""&amp;'Raw Data'!$B$1,'Raw Data'!$D:$D,"&lt;&gt;*ithdr*",'Raw Data'!$D:$D,"&lt;&gt;*ancel*")</f>
        <v>0</v>
      </c>
      <c r="L219" s="73"/>
      <c r="M219" s="73"/>
      <c r="N219" s="77"/>
      <c r="O219" s="113">
        <f>SUMIFS('Raw Data'!$S:$S, 'Raw Data'!$AN:$AN,"&lt;=" &amp;DATE(LEFT($AV$3, 4), MONTH("1 " &amp; O$6 &amp; " " &amp; LEFT($AV$3, 4)) + 1, 0 ), 'Raw Data'!$AN:$AN,"&gt;" &amp;DATE(LEFT($AV$3, 4), MONTH("1 " &amp; O$6 &amp; " " &amp; LEFT($AV$3, 4)), 0 ), 'Raw Data'!$J:$J, $A216, 'Raw Data'!$H:$H, "Non*", 'Raw Data'!$O:$O,""&amp;'Raw Data'!$B$1,'Raw Data'!$D:$D,"&lt;&gt;*ithdr*",'Raw Data'!$D:$D,"&lt;&gt;*ancel*",'Raw Data'!$P:$P,"--")
+
SUMIFS('Raw Data'!$S:$S, 'Raw Data'!$AN:$AN,"&lt;=" &amp;DATE(LEFT($AV$3, 4), MONTH("1 " &amp; O$6 &amp; " " &amp; LEFT($AV$3, 4)) + 1, 0 ), 'Raw Data'!$AN:$AN,"&gt;" &amp;DATE(LEFT($AV$3, 4), MONTH("1 " &amp; O$6 &amp; " " &amp; LEFT($AV$3, 4)), 0 ), 'Raw Data'!$J:$J, $A216, 'Raw Data'!$H:$H, "Non*", 'Raw Data'!$P:$P,""&amp;'Raw Data'!$B$1,'Raw Data'!$D:$D,"&lt;&gt;*ithdr*",'Raw Data'!$D:$D,"&lt;&gt;*ancel*")</f>
        <v>0</v>
      </c>
      <c r="P219" s="73"/>
      <c r="Q219" s="73"/>
      <c r="R219" s="77"/>
      <c r="S219" s="113">
        <f>SUMIFS('Raw Data'!$S:$S, 'Raw Data'!$AN:$AN,"&lt;=" &amp;DATE(LEFT($AV$3, 4), MONTH("1 " &amp; S$6 &amp; " " &amp; LEFT($AV$3, 4)) + 1, 0 ), 'Raw Data'!$AN:$AN,"&gt;" &amp;DATE(LEFT($AV$3, 4), MONTH("1 " &amp; S$6 &amp; " " &amp; LEFT($AV$3, 4)), 0 ), 'Raw Data'!$J:$J, $A216, 'Raw Data'!$H:$H, "Non*", 'Raw Data'!$O:$O,""&amp;'Raw Data'!$B$1,'Raw Data'!$D:$D,"&lt;&gt;*ithdr*",'Raw Data'!$D:$D,"&lt;&gt;*ancel*",'Raw Data'!$P:$P,"--")
+
SUMIFS('Raw Data'!$S:$S, 'Raw Data'!$AN:$AN,"&lt;=" &amp;DATE(LEFT($AV$3, 4), MONTH("1 " &amp; S$6 &amp; " " &amp; LEFT($AV$3, 4)) + 1, 0 ), 'Raw Data'!$AN:$AN,"&gt;" &amp;DATE(LEFT($AV$3, 4), MONTH("1 " &amp; S$6 &amp; " " &amp; LEFT($AV$3, 4)), 0 ), 'Raw Data'!$J:$J, $A216, 'Raw Data'!$H:$H, "Non*", 'Raw Data'!$P:$P,""&amp;'Raw Data'!$B$1,'Raw Data'!$D:$D,"&lt;&gt;*ithdr*",'Raw Data'!$D:$D,"&lt;&gt;*ancel*")</f>
        <v>0</v>
      </c>
      <c r="T219" s="73"/>
      <c r="U219" s="73"/>
      <c r="V219" s="77"/>
      <c r="W219" s="113">
        <f>SUMIFS('Raw Data'!$S:$S, 'Raw Data'!$AN:$AN,"&lt;=" &amp;DATE(LEFT($AV$3, 4), MONTH("1 " &amp; W$6 &amp; " " &amp; LEFT($AV$3, 4)) + 1, 0 ), 'Raw Data'!$AN:$AN,"&gt;" &amp;DATE(LEFT($AV$3, 4), MONTH("1 " &amp; W$6 &amp; " " &amp; LEFT($AV$3, 4)), 0 ), 'Raw Data'!$J:$J, $A216, 'Raw Data'!$H:$H, "Non*", 'Raw Data'!$O:$O,""&amp;'Raw Data'!$B$1,'Raw Data'!$D:$D,"&lt;&gt;*ithdr*",'Raw Data'!$D:$D,"&lt;&gt;*ancel*",'Raw Data'!$P:$P,"--")
+
SUMIFS('Raw Data'!$S:$S, 'Raw Data'!$AN:$AN,"&lt;=" &amp;DATE(LEFT($AV$3, 4), MONTH("1 " &amp; W$6 &amp; " " &amp; LEFT($AV$3, 4)) + 1, 0 ), 'Raw Data'!$AN:$AN,"&gt;" &amp;DATE(LEFT($AV$3, 4), MONTH("1 " &amp; W$6 &amp; " " &amp; LEFT($AV$3, 4)), 0 ), 'Raw Data'!$J:$J, $A216, 'Raw Data'!$H:$H, "Non*", 'Raw Data'!$P:$P,""&amp;'Raw Data'!$B$1,'Raw Data'!$D:$D,"&lt;&gt;*ithdr*",'Raw Data'!$D:$D,"&lt;&gt;*ancel*")</f>
        <v>0</v>
      </c>
      <c r="X219" s="73"/>
      <c r="Y219" s="73"/>
      <c r="Z219" s="77"/>
      <c r="AA219" s="113">
        <f>SUMIFS('Raw Data'!$S:$S, 'Raw Data'!$AN:$AN,"&lt;=" &amp;DATE(LEFT($AV$3, 4), MONTH("1 " &amp; AA$6 &amp; " " &amp; LEFT($AV$3, 4)) + 1, 0 ), 'Raw Data'!$AN:$AN,"&gt;" &amp;DATE(LEFT($AV$3, 4), MONTH("1 " &amp; AA$6 &amp; " " &amp; LEFT($AV$3, 4)), 0 ), 'Raw Data'!$J:$J, $A216, 'Raw Data'!$H:$H, "Non*", 'Raw Data'!$O:$O,""&amp;'Raw Data'!$B$1,'Raw Data'!$D:$D,"&lt;&gt;*ithdr*",'Raw Data'!$D:$D,"&lt;&gt;*ancel*",'Raw Data'!$P:$P,"--")
+
SUMIFS('Raw Data'!$S:$S, 'Raw Data'!$AN:$AN,"&lt;=" &amp;DATE(LEFT($AV$3, 4), MONTH("1 " &amp; AA$6 &amp; " " &amp; LEFT($AV$3, 4)) + 1, 0 ), 'Raw Data'!$AN:$AN,"&gt;" &amp;DATE(LEFT($AV$3, 4), MONTH("1 " &amp; AA$6 &amp; " " &amp; LEFT($AV$3, 4)), 0 ), 'Raw Data'!$J:$J, $A216, 'Raw Data'!$H:$H, "Non*", 'Raw Data'!$P:$P,""&amp;'Raw Data'!$B$1,'Raw Data'!$D:$D,"&lt;&gt;*ithdr*",'Raw Data'!$D:$D,"&lt;&gt;*ancel*")</f>
        <v>0</v>
      </c>
      <c r="AB219" s="73"/>
      <c r="AC219" s="73"/>
      <c r="AD219" s="77"/>
      <c r="AE219" s="113">
        <f>SUMIFS('Raw Data'!$S:$S, 'Raw Data'!$AN:$AN,"&lt;=" &amp;DATE(LEFT($AV$3, 4), MONTH("1 " &amp; AE$6 &amp; " " &amp; LEFT($AV$3, 4)) + 1, 0 ), 'Raw Data'!$AN:$AN,"&gt;" &amp;DATE(LEFT($AV$3, 4), MONTH("1 " &amp; AE$6 &amp; " " &amp; LEFT($AV$3, 4)), 0 ), 'Raw Data'!$J:$J, $A216, 'Raw Data'!$H:$H, "Non*", 'Raw Data'!$O:$O,""&amp;'Raw Data'!$B$1,'Raw Data'!$D:$D,"&lt;&gt;*ithdr*",'Raw Data'!$D:$D,"&lt;&gt;*ancel*",'Raw Data'!$P:$P,"--")
+
SUMIFS('Raw Data'!$S:$S, 'Raw Data'!$AN:$AN,"&lt;=" &amp;DATE(LEFT($AV$3, 4), MONTH("1 " &amp; AE$6 &amp; " " &amp; LEFT($AV$3, 4)) + 1, 0 ), 'Raw Data'!$AN:$AN,"&gt;" &amp;DATE(LEFT($AV$3, 4), MONTH("1 " &amp; AE$6 &amp; " " &amp; LEFT($AV$3, 4)), 0 ), 'Raw Data'!$J:$J, $A216, 'Raw Data'!$H:$H, "Non*", 'Raw Data'!$P:$P,""&amp;'Raw Data'!$B$1,'Raw Data'!$D:$D,"&lt;&gt;*ithdr*",'Raw Data'!$D:$D,"&lt;&gt;*ancel*")</f>
        <v>0</v>
      </c>
      <c r="AF219" s="73"/>
      <c r="AG219" s="73"/>
      <c r="AH219" s="77"/>
      <c r="AI219" s="113">
        <f>SUMIFS('Raw Data'!$S:$S, 'Raw Data'!$AN:$AN,"&lt;=" &amp;DATE(LEFT($AV$3, 4), MONTH("1 " &amp; AI$6 &amp; " " &amp; LEFT($AV$3, 4)) + 1, 0 ), 'Raw Data'!$AN:$AN,"&gt;" &amp;DATE(LEFT($AV$3, 4), MONTH("1 " &amp; AI$6 &amp; " " &amp; LEFT($AV$3, 4)), 0 ), 'Raw Data'!$J:$J, $A216, 'Raw Data'!$H:$H, "Non*", 'Raw Data'!$O:$O,""&amp;'Raw Data'!$B$1,'Raw Data'!$D:$D,"&lt;&gt;*ithdr*",'Raw Data'!$D:$D,"&lt;&gt;*ancel*",'Raw Data'!$P:$P,"--")
+
SUMIFS('Raw Data'!$S:$S, 'Raw Data'!$AN:$AN,"&lt;=" &amp;DATE(LEFT($AV$3, 4), MONTH("1 " &amp; AI$6 &amp; " " &amp; LEFT($AV$3, 4)) + 1, 0 ), 'Raw Data'!$AN:$AN,"&gt;" &amp;DATE(LEFT($AV$3, 4), MONTH("1 " &amp; AI$6 &amp; " " &amp; LEFT($AV$3, 4)), 0 ), 'Raw Data'!$J:$J, $A216, 'Raw Data'!$H:$H, "Non*", 'Raw Data'!$P:$P,""&amp;'Raw Data'!$B$1,'Raw Data'!$D:$D,"&lt;&gt;*ithdr*",'Raw Data'!$D:$D,"&lt;&gt;*ancel*")</f>
        <v>0</v>
      </c>
      <c r="AJ219" s="73"/>
      <c r="AK219" s="73"/>
      <c r="AL219" s="77"/>
      <c r="AM219" s="113">
        <f>SUMIFS('Raw Data'!$S:$S, 'Raw Data'!$AN:$AN,"&lt;=" &amp;DATE(LEFT($AV$3, 4), MONTH("1 " &amp; AM$6 &amp; " " &amp; LEFT($AV$3, 4)) + 1, 0 ), 'Raw Data'!$AN:$AN,"&gt;" &amp;DATE(LEFT($AV$3, 4), MONTH("1 " &amp; AM$6 &amp; " " &amp; LEFT($AV$3, 4)), 0 ), 'Raw Data'!$J:$J, $A216, 'Raw Data'!$H:$H, "Non*", 'Raw Data'!$O:$O,""&amp;'Raw Data'!$B$1,'Raw Data'!$D:$D,"&lt;&gt;*ithdr*",'Raw Data'!$D:$D,"&lt;&gt;*ancel*",'Raw Data'!$P:$P,"--")
+
SUMIFS('Raw Data'!$S:$S, 'Raw Data'!$AN:$AN,"&lt;=" &amp;DATE(LEFT($AV$3, 4), MONTH("1 " &amp; AM$6 &amp; " " &amp; LEFT($AV$3, 4)) + 1, 0 ), 'Raw Data'!$AN:$AN,"&gt;" &amp;DATE(LEFT($AV$3, 4), MONTH("1 " &amp; AM$6 &amp; " " &amp; LEFT($AV$3, 4)), 0 ), 'Raw Data'!$J:$J, $A216, 'Raw Data'!$H:$H, "Non*", 'Raw Data'!$P:$P,""&amp;'Raw Data'!$B$1,'Raw Data'!$D:$D,"&lt;&gt;*ithdr*",'Raw Data'!$D:$D,"&lt;&gt;*ancel*")</f>
        <v>0</v>
      </c>
      <c r="AN219" s="73"/>
      <c r="AO219" s="73"/>
      <c r="AP219" s="77"/>
      <c r="AQ219" s="113">
        <f>SUMIFS('Raw Data'!$S:$S, 'Raw Data'!$AN:$AN,"&lt;=" &amp;DATE(LEFT($AV$3, 4), MONTH("1 " &amp; AQ$6 &amp; " " &amp; LEFT($AV$3, 4)) + 1, 0 ), 'Raw Data'!$AN:$AN,"&gt;" &amp;DATE(LEFT($AV$3, 4), MONTH("1 " &amp; AQ$6 &amp; " " &amp; LEFT($AV$3, 4)), 0 ), 'Raw Data'!$J:$J, $A216, 'Raw Data'!$H:$H, "Non*", 'Raw Data'!$O:$O,""&amp;'Raw Data'!$B$1,'Raw Data'!$D:$D,"&lt;&gt;*ithdr*",'Raw Data'!$D:$D,"&lt;&gt;*ancel*",'Raw Data'!$P:$P,"--")
+
SUMIFS('Raw Data'!$S:$S, 'Raw Data'!$AN:$AN,"&lt;=" &amp;DATE(LEFT($AV$3, 4), MONTH("1 " &amp; AQ$6 &amp; " " &amp; LEFT($AV$3, 4)) + 1, 0 ), 'Raw Data'!$AN:$AN,"&gt;" &amp;DATE(LEFT($AV$3, 4), MONTH("1 " &amp; AQ$6 &amp; " " &amp; LEFT($AV$3, 4)), 0 ), 'Raw Data'!$J:$J, $A216, 'Raw Data'!$H:$H, "Non*", 'Raw Data'!$P:$P,""&amp;'Raw Data'!$B$1,'Raw Data'!$D:$D,"&lt;&gt;*ithdr*",'Raw Data'!$D:$D,"&lt;&gt;*ancel*")</f>
        <v>0</v>
      </c>
      <c r="AR219" s="73"/>
      <c r="AS219" s="73"/>
      <c r="AT219" s="77"/>
      <c r="AU219" s="113">
        <f>SUMIFS('Raw Data'!$S:$S, 'Raw Data'!$AN:$AN,"&lt;=" &amp;DATE(MID($AV$3, 15, 4), MONTH("1 " &amp; AU$6 &amp; " " &amp; MID($AV$3, 15, 4)) + 1, 0 ), 'Raw Data'!$AN:$AN,"&gt;" &amp;DATE(MID($AV$3, 15, 4), MONTH("1 " &amp; AU$6 &amp; " " &amp; MID($AV$3, 15, 4)), 0 ), 'Raw Data'!$J:$J, $A216, 'Raw Data'!$H:$H, "Non*", 'Raw Data'!$O:$O,""&amp;'Raw Data'!$B$1,'Raw Data'!$D:$D,"&lt;&gt;*ithdr*",'Raw Data'!$D:$D,"&lt;&gt;*ancel*",'Raw Data'!$P:$P,"--")
+
SUMIFS('Raw Data'!$S:$S, 'Raw Data'!$AN:$AN,"&lt;=" &amp;DATE(MID($AV$3, 15, 4), MONTH("1 " &amp; AU$6 &amp; " " &amp; MID($AV$3, 15, 4)) + 1, 0 ), 'Raw Data'!$AN:$AN,"&gt;" &amp;DATE(MID($AV$3, 15, 4), MONTH("1 " &amp; AU$6 &amp; " " &amp; MID($AV$3, 15, 4)), 0 ), 'Raw Data'!$J:$J, $A216, 'Raw Data'!$H:$H, "Non*", 'Raw Data'!$P:$P,""&amp;'Raw Data'!$B$1,'Raw Data'!$D:$D,"&lt;&gt;*ithdr*",'Raw Data'!$D:$D,"&lt;&gt;*ancel*")</f>
        <v>0</v>
      </c>
      <c r="AV219" s="73"/>
      <c r="AW219" s="73"/>
      <c r="AX219" s="77"/>
      <c r="AY219" s="113">
        <f>SUMIFS('Raw Data'!$S:$S, 'Raw Data'!$AN:$AN,"&lt;=" &amp;DATE(MID($AV$3, 15, 4), MONTH("1 " &amp; AY$6 &amp; " " &amp; MID($AV$3, 15, 4)) + 1, 0 ), 'Raw Data'!$AN:$AN,"&gt;" &amp;DATE(MID($AV$3, 15, 4), MONTH("1 " &amp; AY$6 &amp; " " &amp; MID($AV$3, 15, 4)), 0 ), 'Raw Data'!$J:$J, $A216, 'Raw Data'!$H:$H, "Non*", 'Raw Data'!$O:$O,""&amp;'Raw Data'!$B$1,'Raw Data'!$D:$D,"&lt;&gt;*ithdr*",'Raw Data'!$D:$D,"&lt;&gt;*ancel*",'Raw Data'!$P:$P,"--")
+
SUMIFS('Raw Data'!$S:$S, 'Raw Data'!$AN:$AN,"&lt;=" &amp;DATE(MID($AV$3, 15, 4), MONTH("1 " &amp; AY$6 &amp; " " &amp; MID($AV$3, 15, 4)) + 1, 0 ), 'Raw Data'!$AN:$AN,"&gt;" &amp;DATE(MID($AV$3, 15, 4), MONTH("1 " &amp; AY$6 &amp; " " &amp; MID($AV$3, 15, 4)), 0 ), 'Raw Data'!$J:$J, $A216, 'Raw Data'!$H:$H, "Non*", 'Raw Data'!$P:$P,""&amp;'Raw Data'!$B$1,'Raw Data'!$D:$D,"&lt;&gt;*ithdr*",'Raw Data'!$D:$D,"&lt;&gt;*ancel*")</f>
        <v>0</v>
      </c>
      <c r="AZ219" s="73"/>
      <c r="BA219" s="73"/>
      <c r="BB219" s="77"/>
      <c r="BC219" s="113">
        <f>SUMIFS('Raw Data'!$S:$S, 'Raw Data'!$AN:$AN,"&lt;=" &amp;DATE(MID($AV$3, 15, 4), MONTH("1 " &amp; BC$6 &amp; " " &amp; MID($AV$3, 15, 4)) + 1, 0 ), 'Raw Data'!$AN:$AN,"&gt;" &amp;DATE(MID($AV$3, 15, 4), MONTH("1 " &amp; BC$6 &amp; " " &amp; MID($AV$3, 15, 4)), 0 ), 'Raw Data'!$J:$J, $A216, 'Raw Data'!$H:$H, "Non*", 'Raw Data'!$O:$O,""&amp;'Raw Data'!$B$1,'Raw Data'!$D:$D,"&lt;&gt;*ithdr*",'Raw Data'!$D:$D,"&lt;&gt;*ancel*",'Raw Data'!$P:$P,"--")
+
SUMIFS('Raw Data'!$S:$S, 'Raw Data'!$AN:$AN,"&lt;=" &amp;DATE(MID($AV$3, 15, 4), MONTH("1 " &amp; BC$6 &amp; " " &amp; MID($AV$3, 15, 4)) + 1, 0 ), 'Raw Data'!$AN:$AN,"&gt;" &amp;DATE(MID($AV$3, 15, 4), MONTH("1 " &amp; BC$6 &amp; " " &amp; MID($AV$3, 15, 4)), 0 ), 'Raw Data'!$J:$J, $A216, 'Raw Data'!$H:$H, "Non*", 'Raw Data'!$P:$P,""&amp;'Raw Data'!$B$1,'Raw Data'!$D:$D,"&lt;&gt;*ithdr*",'Raw Data'!$D:$D,"&lt;&gt;*ancel*")</f>
        <v>0</v>
      </c>
      <c r="BD219" s="73"/>
      <c r="BE219" s="73"/>
      <c r="BF219" s="77"/>
    </row>
    <row r="220" ht="12.75" customHeight="1">
      <c r="A220" s="75" t="s">
        <v>156</v>
      </c>
      <c r="B220" s="73"/>
      <c r="C220" s="73"/>
      <c r="D220" s="73"/>
      <c r="E220" s="73"/>
      <c r="F220" s="73"/>
      <c r="G220" s="73"/>
      <c r="H220" s="73"/>
      <c r="I220" s="73"/>
      <c r="J220" s="77"/>
      <c r="K220" s="113">
        <f>SUMIFS('Raw Data'!$T:$T, 'Raw Data'!$AN:$AN,"&lt;=" &amp;DATE(LEFT($AV$3, 4), MONTH("1 " &amp; K$6 &amp; " " &amp; LEFT($AV$3, 4)) + 1, 0 ), 'Raw Data'!$AN:$AN,"&gt;" &amp;DATE(LEFT($AV$3, 4), MONTH("1 " &amp; K$6 &amp; " " &amp; LEFT($AV$3, 4)), 0 ), 'Raw Data'!$J:$J, $A216, 'Raw Data'!$O:$O,""&amp;'Raw Data'!$B$1,'Raw Data'!$D:$D,"&lt;&gt;*ithdr*",'Raw Data'!$D:$D,"&lt;&gt;*ancel*",'Raw Data'!$P:$P,"--")
+
SUMIFS('Raw Data'!$T:$T, 'Raw Data'!$AN:$AN,"&lt;=" &amp;DATE(LEFT($AV$3, 4), MONTH("1 " &amp; K$6 &amp; " " &amp; LEFT($AV$3, 4)) + 1, 0 ), 'Raw Data'!$AN:$AN,"&gt;" &amp;DATE(LEFT($AV$3, 4), MONTH("1 " &amp; K$6 &amp; " " &amp; LEFT($AV$3, 4)), 0 ), 'Raw Data'!$J:$J, $A216, 'Raw Data'!$P:$P,""&amp;'Raw Data'!$B$1,'Raw Data'!$D:$D,"&lt;&gt;*ithdr*",'Raw Data'!$D:$D,"&lt;&gt;*ancel*")</f>
        <v>0</v>
      </c>
      <c r="L220" s="73"/>
      <c r="M220" s="73"/>
      <c r="N220" s="77"/>
      <c r="O220" s="113">
        <f>SUMIFS('Raw Data'!$T:$T, 'Raw Data'!$AN:$AN,"&lt;=" &amp;DATE(LEFT($AV$3, 4), MONTH("1 " &amp; O$6 &amp; " " &amp; LEFT($AV$3, 4)) + 1, 0 ), 'Raw Data'!$AN:$AN,"&gt;" &amp;DATE(LEFT($AV$3, 4), MONTH("1 " &amp; O$6 &amp; " " &amp; LEFT($AV$3, 4)), 0 ), 'Raw Data'!$J:$J, $A216, 'Raw Data'!$O:$O,""&amp;'Raw Data'!$B$1,'Raw Data'!$D:$D,"&lt;&gt;*ithdr*",'Raw Data'!$D:$D,"&lt;&gt;*ancel*",'Raw Data'!$P:$P,"--")
+
SUMIFS('Raw Data'!$T:$T, 'Raw Data'!$AN:$AN,"&lt;=" &amp;DATE(LEFT($AV$3, 4), MONTH("1 " &amp; O$6 &amp; " " &amp; LEFT($AV$3, 4)) + 1, 0 ), 'Raw Data'!$AN:$AN,"&gt;" &amp;DATE(LEFT($AV$3, 4), MONTH("1 " &amp; O$6 &amp; " " &amp; LEFT($AV$3, 4)), 0 ), 'Raw Data'!$J:$J, $A216, 'Raw Data'!$P:$P,""&amp;'Raw Data'!$B$1,'Raw Data'!$D:$D,"&lt;&gt;*ithdr*",'Raw Data'!$D:$D,"&lt;&gt;*ancel*")</f>
        <v>0</v>
      </c>
      <c r="P220" s="73"/>
      <c r="Q220" s="73"/>
      <c r="R220" s="77"/>
      <c r="S220" s="113">
        <f>SUMIFS('Raw Data'!$T:$T, 'Raw Data'!$AN:$AN,"&lt;=" &amp;DATE(LEFT($AV$3, 4), MONTH("1 " &amp; S$6 &amp; " " &amp; LEFT($AV$3, 4)) + 1, 0 ), 'Raw Data'!$AN:$AN,"&gt;" &amp;DATE(LEFT($AV$3, 4), MONTH("1 " &amp; S$6 &amp; " " &amp; LEFT($AV$3, 4)), 0 ), 'Raw Data'!$J:$J, $A216, 'Raw Data'!$O:$O,""&amp;'Raw Data'!$B$1,'Raw Data'!$D:$D,"&lt;&gt;*ithdr*",'Raw Data'!$D:$D,"&lt;&gt;*ancel*",'Raw Data'!$P:$P,"--")
+
SUMIFS('Raw Data'!$T:$T, 'Raw Data'!$AN:$AN,"&lt;=" &amp;DATE(LEFT($AV$3, 4), MONTH("1 " &amp; S$6 &amp; " " &amp; LEFT($AV$3, 4)) + 1, 0 ), 'Raw Data'!$AN:$AN,"&gt;" &amp;DATE(LEFT($AV$3, 4), MONTH("1 " &amp; S$6 &amp; " " &amp; LEFT($AV$3, 4)), 0 ), 'Raw Data'!$J:$J, $A216, 'Raw Data'!$P:$P,""&amp;'Raw Data'!$B$1,'Raw Data'!$D:$D,"&lt;&gt;*ithdr*",'Raw Data'!$D:$D,"&lt;&gt;*ancel*")</f>
        <v>0</v>
      </c>
      <c r="T220" s="73"/>
      <c r="U220" s="73"/>
      <c r="V220" s="77"/>
      <c r="W220" s="113">
        <f>SUMIFS('Raw Data'!$T:$T, 'Raw Data'!$AN:$AN,"&lt;=" &amp;DATE(LEFT($AV$3, 4), MONTH("1 " &amp; W$6 &amp; " " &amp; LEFT($AV$3, 4)) + 1, 0 ), 'Raw Data'!$AN:$AN,"&gt;" &amp;DATE(LEFT($AV$3, 4), MONTH("1 " &amp; W$6 &amp; " " &amp; LEFT($AV$3, 4)), 0 ), 'Raw Data'!$J:$J, $A216, 'Raw Data'!$O:$O,""&amp;'Raw Data'!$B$1,'Raw Data'!$D:$D,"&lt;&gt;*ithdr*",'Raw Data'!$D:$D,"&lt;&gt;*ancel*",'Raw Data'!$P:$P,"--")
+
SUMIFS('Raw Data'!$T:$T, 'Raw Data'!$AN:$AN,"&lt;=" &amp;DATE(LEFT($AV$3, 4), MONTH("1 " &amp; W$6 &amp; " " &amp; LEFT($AV$3, 4)) + 1, 0 ), 'Raw Data'!$AN:$AN,"&gt;" &amp;DATE(LEFT($AV$3, 4), MONTH("1 " &amp; W$6 &amp; " " &amp; LEFT($AV$3, 4)), 0 ), 'Raw Data'!$J:$J, $A216, 'Raw Data'!$P:$P,""&amp;'Raw Data'!$B$1,'Raw Data'!$D:$D,"&lt;&gt;*ithdr*",'Raw Data'!$D:$D,"&lt;&gt;*ancel*")</f>
        <v>0</v>
      </c>
      <c r="X220" s="73"/>
      <c r="Y220" s="73"/>
      <c r="Z220" s="77"/>
      <c r="AA220" s="113">
        <f>SUMIFS('Raw Data'!$T:$T, 'Raw Data'!$AN:$AN,"&lt;=" &amp;DATE(LEFT($AV$3, 4), MONTH("1 " &amp; AA$6 &amp; " " &amp; LEFT($AV$3, 4)) + 1, 0 ), 'Raw Data'!$AN:$AN,"&gt;" &amp;DATE(LEFT($AV$3, 4), MONTH("1 " &amp; AA$6 &amp; " " &amp; LEFT($AV$3, 4)), 0 ), 'Raw Data'!$J:$J, $A216, 'Raw Data'!$O:$O,""&amp;'Raw Data'!$B$1,'Raw Data'!$D:$D,"&lt;&gt;*ithdr*",'Raw Data'!$D:$D,"&lt;&gt;*ancel*",'Raw Data'!$P:$P,"--")
+
SUMIFS('Raw Data'!$T:$T, 'Raw Data'!$AN:$AN,"&lt;=" &amp;DATE(LEFT($AV$3, 4), MONTH("1 " &amp; AA$6 &amp; " " &amp; LEFT($AV$3, 4)) + 1, 0 ), 'Raw Data'!$AN:$AN,"&gt;" &amp;DATE(LEFT($AV$3, 4), MONTH("1 " &amp; AA$6 &amp; " " &amp; LEFT($AV$3, 4)), 0 ), 'Raw Data'!$J:$J, $A216, 'Raw Data'!$P:$P,""&amp;'Raw Data'!$B$1,'Raw Data'!$D:$D,"&lt;&gt;*ithdr*",'Raw Data'!$D:$D,"&lt;&gt;*ancel*")</f>
        <v>0</v>
      </c>
      <c r="AB220" s="73"/>
      <c r="AC220" s="73"/>
      <c r="AD220" s="77"/>
      <c r="AE220" s="113">
        <f>SUMIFS('Raw Data'!$T:$T, 'Raw Data'!$AN:$AN,"&lt;=" &amp;DATE(LEFT($AV$3, 4), MONTH("1 " &amp; AE$6 &amp; " " &amp; LEFT($AV$3, 4)) + 1, 0 ), 'Raw Data'!$AN:$AN,"&gt;" &amp;DATE(LEFT($AV$3, 4), MONTH("1 " &amp; AE$6 &amp; " " &amp; LEFT($AV$3, 4)), 0 ), 'Raw Data'!$J:$J, $A216, 'Raw Data'!$O:$O,""&amp;'Raw Data'!$B$1,'Raw Data'!$D:$D,"&lt;&gt;*ithdr*",'Raw Data'!$D:$D,"&lt;&gt;*ancel*",'Raw Data'!$P:$P,"--")
+
SUMIFS('Raw Data'!$T:$T, 'Raw Data'!$AN:$AN,"&lt;=" &amp;DATE(LEFT($AV$3, 4), MONTH("1 " &amp; AE$6 &amp; " " &amp; LEFT($AV$3, 4)) + 1, 0 ), 'Raw Data'!$AN:$AN,"&gt;" &amp;DATE(LEFT($AV$3, 4), MONTH("1 " &amp; AE$6 &amp; " " &amp; LEFT($AV$3, 4)), 0 ), 'Raw Data'!$J:$J, $A216, 'Raw Data'!$P:$P,""&amp;'Raw Data'!$B$1,'Raw Data'!$D:$D,"&lt;&gt;*ithdr*",'Raw Data'!$D:$D,"&lt;&gt;*ancel*")</f>
        <v>0</v>
      </c>
      <c r="AF220" s="73"/>
      <c r="AG220" s="73"/>
      <c r="AH220" s="77"/>
      <c r="AI220" s="113">
        <f>SUMIFS('Raw Data'!$T:$T, 'Raw Data'!$AN:$AN,"&lt;=" &amp;DATE(LEFT($AV$3, 4), MONTH("1 " &amp; AI$6 &amp; " " &amp; LEFT($AV$3, 4)) + 1, 0 ), 'Raw Data'!$AN:$AN,"&gt;" &amp;DATE(LEFT($AV$3, 4), MONTH("1 " &amp; AI$6 &amp; " " &amp; LEFT($AV$3, 4)), 0 ), 'Raw Data'!$J:$J, $A216, 'Raw Data'!$O:$O,""&amp;'Raw Data'!$B$1,'Raw Data'!$D:$D,"&lt;&gt;*ithdr*",'Raw Data'!$D:$D,"&lt;&gt;*ancel*",'Raw Data'!$P:$P,"--")
+
SUMIFS('Raw Data'!$T:$T, 'Raw Data'!$AN:$AN,"&lt;=" &amp;DATE(LEFT($AV$3, 4), MONTH("1 " &amp; AI$6 &amp; " " &amp; LEFT($AV$3, 4)) + 1, 0 ), 'Raw Data'!$AN:$AN,"&gt;" &amp;DATE(LEFT($AV$3, 4), MONTH("1 " &amp; AI$6 &amp; " " &amp; LEFT($AV$3, 4)), 0 ), 'Raw Data'!$J:$J, $A216, 'Raw Data'!$P:$P,""&amp;'Raw Data'!$B$1,'Raw Data'!$D:$D,"&lt;&gt;*ithdr*",'Raw Data'!$D:$D,"&lt;&gt;*ancel*")</f>
        <v>0</v>
      </c>
      <c r="AJ220" s="73"/>
      <c r="AK220" s="73"/>
      <c r="AL220" s="77"/>
      <c r="AM220" s="113">
        <f>SUMIFS('Raw Data'!$T:$T, 'Raw Data'!$AN:$AN,"&lt;=" &amp;DATE(LEFT($AV$3, 4), MONTH("1 " &amp; AM$6 &amp; " " &amp; LEFT($AV$3, 4)) + 1, 0 ), 'Raw Data'!$AN:$AN,"&gt;" &amp;DATE(LEFT($AV$3, 4), MONTH("1 " &amp; AM$6 &amp; " " &amp; LEFT($AV$3, 4)), 0 ), 'Raw Data'!$J:$J, $A216, 'Raw Data'!$O:$O,""&amp;'Raw Data'!$B$1,'Raw Data'!$D:$D,"&lt;&gt;*ithdr*",'Raw Data'!$D:$D,"&lt;&gt;*ancel*",'Raw Data'!$P:$P,"--")
+
SUMIFS('Raw Data'!$T:$T, 'Raw Data'!$AN:$AN,"&lt;=" &amp;DATE(LEFT($AV$3, 4), MONTH("1 " &amp; AM$6 &amp; " " &amp; LEFT($AV$3, 4)) + 1, 0 ), 'Raw Data'!$AN:$AN,"&gt;" &amp;DATE(LEFT($AV$3, 4), MONTH("1 " &amp; AM$6 &amp; " " &amp; LEFT($AV$3, 4)), 0 ), 'Raw Data'!$J:$J, $A216, 'Raw Data'!$P:$P,""&amp;'Raw Data'!$B$1,'Raw Data'!$D:$D,"&lt;&gt;*ithdr*",'Raw Data'!$D:$D,"&lt;&gt;*ancel*")</f>
        <v>0</v>
      </c>
      <c r="AN220" s="73"/>
      <c r="AO220" s="73"/>
      <c r="AP220" s="77"/>
      <c r="AQ220" s="113">
        <f>SUMIFS('Raw Data'!$T:$T, 'Raw Data'!$AN:$AN,"&lt;=" &amp;DATE(LEFT($AV$3, 4), MONTH("1 " &amp; AQ$6 &amp; " " &amp; LEFT($AV$3, 4)) + 1, 0 ), 'Raw Data'!$AN:$AN,"&gt;" &amp;DATE(LEFT($AV$3, 4), MONTH("1 " &amp; AQ$6 &amp; " " &amp; LEFT($AV$3, 4)), 0 ), 'Raw Data'!$J:$J, $A216, 'Raw Data'!$O:$O,""&amp;'Raw Data'!$B$1,'Raw Data'!$D:$D,"&lt;&gt;*ithdr*",'Raw Data'!$D:$D,"&lt;&gt;*ancel*",'Raw Data'!$P:$P,"--")
+
SUMIFS('Raw Data'!$T:$T, 'Raw Data'!$AN:$AN,"&lt;=" &amp;DATE(LEFT($AV$3, 4), MONTH("1 " &amp; AQ$6 &amp; " " &amp; LEFT($AV$3, 4)) + 1, 0 ), 'Raw Data'!$AN:$AN,"&gt;" &amp;DATE(LEFT($AV$3, 4), MONTH("1 " &amp; AQ$6 &amp; " " &amp; LEFT($AV$3, 4)), 0 ), 'Raw Data'!$J:$J, $A216, 'Raw Data'!$P:$P,""&amp;'Raw Data'!$B$1,'Raw Data'!$D:$D,"&lt;&gt;*ithdr*",'Raw Data'!$D:$D,"&lt;&gt;*ancel*")</f>
        <v>0</v>
      </c>
      <c r="AR220" s="73"/>
      <c r="AS220" s="73"/>
      <c r="AT220" s="77"/>
      <c r="AU220" s="113">
        <f>SUMIFS('Raw Data'!$T:$T, 'Raw Data'!$AN:$AN,"&lt;=" &amp;DATE(MID($AV$3, 15, 4), MONTH("1 " &amp; AU$6 &amp; " " &amp; MID($AV$3, 15, 4)) + 1, 0 ), 'Raw Data'!$AN:$AN,"&gt;" &amp;DATE(MID($AV$3, 15, 4), MONTH("1 " &amp; AU$6 &amp; " " &amp; MID($AV$3, 15, 4)), 0 ), 'Raw Data'!$J:$J, $A216, 'Raw Data'!$O:$O,""&amp;'Raw Data'!$B$1,'Raw Data'!$D:$D,"&lt;&gt;*ithdr*",'Raw Data'!$D:$D,"&lt;&gt;*ancel*",'Raw Data'!$P:$P,"--")
+
SUMIFS('Raw Data'!$T:$T, 'Raw Data'!$AN:$AN,"&lt;=" &amp;DATE(MID($AV$3, 15, 4), MONTH("1 " &amp; AU$6 &amp; " " &amp; MID($AV$3, 15, 4)) + 1, 0 ), 'Raw Data'!$AN:$AN,"&gt;" &amp;DATE(MID($AV$3, 15, 4), MONTH("1 " &amp; AU$6 &amp; " " &amp; MID($AV$3, 15, 4)), 0 ), 'Raw Data'!$J:$J, $A216, 'Raw Data'!$P:$P,""&amp;'Raw Data'!$B$1,'Raw Data'!$D:$D,"&lt;&gt;*ithdr*",'Raw Data'!$D:$D,"&lt;&gt;*ancel*")</f>
        <v>0</v>
      </c>
      <c r="AV220" s="73"/>
      <c r="AW220" s="73"/>
      <c r="AX220" s="77"/>
      <c r="AY220" s="113">
        <f>SUMIFS('Raw Data'!$T:$T, 'Raw Data'!$AN:$AN,"&lt;=" &amp;DATE(MID($AV$3, 15, 4), MONTH("1 " &amp; AY$6 &amp; " " &amp; MID($AV$3, 15, 4)) + 1, 0 ), 'Raw Data'!$AN:$AN,"&gt;" &amp;DATE(MID($AV$3, 15, 4), MONTH("1 " &amp; AY$6 &amp; " " &amp; MID($AV$3, 15, 4)), 0 ), 'Raw Data'!$J:$J, $A216, 'Raw Data'!$O:$O,""&amp;'Raw Data'!$B$1,'Raw Data'!$D:$D,"&lt;&gt;*ithdr*",'Raw Data'!$D:$D,"&lt;&gt;*ancel*",'Raw Data'!$P:$P,"--")
+
SUMIFS('Raw Data'!$T:$T, 'Raw Data'!$AN:$AN,"&lt;=" &amp;DATE(MID($AV$3, 15, 4), MONTH("1 " &amp; AY$6 &amp; " " &amp; MID($AV$3, 15, 4)) + 1, 0 ), 'Raw Data'!$AN:$AN,"&gt;" &amp;DATE(MID($AV$3, 15, 4), MONTH("1 " &amp; AY$6 &amp; " " &amp; MID($AV$3, 15, 4)), 0 ), 'Raw Data'!$J:$J, $A216, 'Raw Data'!$P:$P,""&amp;'Raw Data'!$B$1,'Raw Data'!$D:$D,"&lt;&gt;*ithdr*",'Raw Data'!$D:$D,"&lt;&gt;*ancel*")</f>
        <v>0</v>
      </c>
      <c r="AZ220" s="73"/>
      <c r="BA220" s="73"/>
      <c r="BB220" s="77"/>
      <c r="BC220" s="113">
        <f>SUMIFS('Raw Data'!$T:$T, 'Raw Data'!$AN:$AN,"&lt;=" &amp;DATE(MID($AV$3, 15, 4), MONTH("1 " &amp; BC$6 &amp; " " &amp; MID($AV$3, 15, 4)) + 1, 0 ), 'Raw Data'!$AN:$AN,"&gt;" &amp;DATE(MID($AV$3, 15, 4), MONTH("1 " &amp; BC$6 &amp; " " &amp; MID($AV$3, 15, 4)), 0 ), 'Raw Data'!$J:$J, $A216, 'Raw Data'!$O:$O,""&amp;'Raw Data'!$B$1,'Raw Data'!$D:$D,"&lt;&gt;*ithdr*",'Raw Data'!$D:$D,"&lt;&gt;*ancel*",'Raw Data'!$P:$P,"--")
+
SUMIFS('Raw Data'!$T:$T, 'Raw Data'!$AN:$AN,"&lt;=" &amp;DATE(MID($AV$3, 15, 4), MONTH("1 " &amp; BC$6 &amp; " " &amp; MID($AV$3, 15, 4)) + 1, 0 ), 'Raw Data'!$AN:$AN,"&gt;" &amp;DATE(MID($AV$3, 15, 4), MONTH("1 " &amp; BC$6 &amp; " " &amp; MID($AV$3, 15, 4)), 0 ), 'Raw Data'!$J:$J, $A216, 'Raw Data'!$P:$P,""&amp;'Raw Data'!$B$1,'Raw Data'!$D:$D,"&lt;&gt;*ithdr*",'Raw Data'!$D:$D,"&lt;&gt;*ancel*")</f>
        <v>0</v>
      </c>
      <c r="BD220" s="73"/>
      <c r="BE220" s="73"/>
      <c r="BF220" s="77"/>
    </row>
    <row r="221" ht="12.75" customHeight="1">
      <c r="A221" s="114" t="s">
        <v>202</v>
      </c>
      <c r="B221" s="73"/>
      <c r="C221" s="73"/>
      <c r="D221" s="73"/>
      <c r="E221" s="73"/>
      <c r="F221" s="73"/>
      <c r="G221" s="73"/>
      <c r="H221" s="73"/>
      <c r="I221" s="73"/>
      <c r="J221" s="77"/>
      <c r="K221" s="113">
        <f>SUMIFS('Raw Data'!$T:$T, 'Raw Data'!$AN:$AN,"&lt;=" &amp;DATE(LEFT($AV$3, 4), MONTH("1 " &amp; K$6 &amp; " " &amp; LEFT($AV$3, 4)) + 1, 0 ), 'Raw Data'!$AN:$AN,"&gt;" &amp;DATE(LEFT($AV$3, 4), MONTH("1 " &amp; K$6 &amp; " " &amp; LEFT($AV$3, 4)), 0 ), 'Raw Data'!$J:$J, $A216, 'Raw Data'!$H:$H, "Ear*", 'Raw Data'!$O:$O,""&amp;'Raw Data'!$B$1,'Raw Data'!$D:$D,"&lt;&gt;*ithdr*",'Raw Data'!$D:$D,"&lt;&gt;*ancel*",'Raw Data'!$P:$P,"--")
+
SUMIFS('Raw Data'!$T:$T, 'Raw Data'!$AN:$AN,"&lt;=" &amp;DATE(LEFT($AV$3, 4), MONTH("1 " &amp; K$6 &amp; " " &amp; LEFT($AV$3, 4)) + 1, 0 ), 'Raw Data'!$AN:$AN,"&gt;" &amp;DATE(LEFT($AV$3, 4), MONTH("1 " &amp; K$6 &amp; " " &amp; LEFT($AV$3, 4)), 0 ), 'Raw Data'!$J:$J, $A216, 'Raw Data'!$H:$H, "Ear*", 'Raw Data'!$P:$P,""&amp;'Raw Data'!$B$1,'Raw Data'!$D:$D,"&lt;&gt;*ithdr*",'Raw Data'!$D:$D,"&lt;&gt;*ancel*")</f>
        <v>0</v>
      </c>
      <c r="L221" s="73"/>
      <c r="M221" s="73"/>
      <c r="N221" s="77"/>
      <c r="O221" s="113">
        <f>SUMIFS('Raw Data'!$T:$T, 'Raw Data'!$AN:$AN,"&lt;=" &amp;DATE(LEFT($AV$3, 4), MONTH("1 " &amp; O$6 &amp; " " &amp; LEFT($AV$3, 4)) + 1, 0 ), 'Raw Data'!$AN:$AN,"&gt;" &amp;DATE(LEFT($AV$3, 4), MONTH("1 " &amp; O$6 &amp; " " &amp; LEFT($AV$3, 4)), 0 ), 'Raw Data'!$J:$J, $A216, 'Raw Data'!$H:$H, "Ear*", 'Raw Data'!$O:$O,""&amp;'Raw Data'!$B$1,'Raw Data'!$D:$D,"&lt;&gt;*ithdr*",'Raw Data'!$D:$D,"&lt;&gt;*ancel*",'Raw Data'!$P:$P,"--")
+
SUMIFS('Raw Data'!$T:$T, 'Raw Data'!$AN:$AN,"&lt;=" &amp;DATE(LEFT($AV$3, 4), MONTH("1 " &amp; O$6 &amp; " " &amp; LEFT($AV$3, 4)) + 1, 0 ), 'Raw Data'!$AN:$AN,"&gt;" &amp;DATE(LEFT($AV$3, 4), MONTH("1 " &amp; O$6 &amp; " " &amp; LEFT($AV$3, 4)), 0 ), 'Raw Data'!$J:$J, $A216, 'Raw Data'!$H:$H, "Ear*", 'Raw Data'!$P:$P,""&amp;'Raw Data'!$B$1,'Raw Data'!$D:$D,"&lt;&gt;*ithdr*",'Raw Data'!$D:$D,"&lt;&gt;*ancel*")</f>
        <v>0</v>
      </c>
      <c r="P221" s="73"/>
      <c r="Q221" s="73"/>
      <c r="R221" s="77"/>
      <c r="S221" s="113">
        <f>SUMIFS('Raw Data'!$T:$T, 'Raw Data'!$AN:$AN,"&lt;=" &amp;DATE(LEFT($AV$3, 4), MONTH("1 " &amp; S$6 &amp; " " &amp; LEFT($AV$3, 4)) + 1, 0 ), 'Raw Data'!$AN:$AN,"&gt;" &amp;DATE(LEFT($AV$3, 4), MONTH("1 " &amp; S$6 &amp; " " &amp; LEFT($AV$3, 4)), 0 ), 'Raw Data'!$J:$J, $A216, 'Raw Data'!$H:$H, "Ear*", 'Raw Data'!$O:$O,""&amp;'Raw Data'!$B$1,'Raw Data'!$D:$D,"&lt;&gt;*ithdr*",'Raw Data'!$D:$D,"&lt;&gt;*ancel*",'Raw Data'!$P:$P,"--")
+
SUMIFS('Raw Data'!$T:$T, 'Raw Data'!$AN:$AN,"&lt;=" &amp;DATE(LEFT($AV$3, 4), MONTH("1 " &amp; S$6 &amp; " " &amp; LEFT($AV$3, 4)) + 1, 0 ), 'Raw Data'!$AN:$AN,"&gt;" &amp;DATE(LEFT($AV$3, 4), MONTH("1 " &amp; S$6 &amp; " " &amp; LEFT($AV$3, 4)), 0 ), 'Raw Data'!$J:$J, $A216, 'Raw Data'!$H:$H, "Ear*", 'Raw Data'!$P:$P,""&amp;'Raw Data'!$B$1,'Raw Data'!$D:$D,"&lt;&gt;*ithdr*",'Raw Data'!$D:$D,"&lt;&gt;*ancel*")</f>
        <v>0</v>
      </c>
      <c r="T221" s="73"/>
      <c r="U221" s="73"/>
      <c r="V221" s="77"/>
      <c r="W221" s="113">
        <f>SUMIFS('Raw Data'!$T:$T, 'Raw Data'!$AN:$AN,"&lt;=" &amp;DATE(LEFT($AV$3, 4), MONTH("1 " &amp; W$6 &amp; " " &amp; LEFT($AV$3, 4)) + 1, 0 ), 'Raw Data'!$AN:$AN,"&gt;" &amp;DATE(LEFT($AV$3, 4), MONTH("1 " &amp; W$6 &amp; " " &amp; LEFT($AV$3, 4)), 0 ), 'Raw Data'!$J:$J, $A216, 'Raw Data'!$H:$H, "Ear*", 'Raw Data'!$O:$O,""&amp;'Raw Data'!$B$1,'Raw Data'!$D:$D,"&lt;&gt;*ithdr*",'Raw Data'!$D:$D,"&lt;&gt;*ancel*",'Raw Data'!$P:$P,"--")
+
SUMIFS('Raw Data'!$T:$T, 'Raw Data'!$AN:$AN,"&lt;=" &amp;DATE(LEFT($AV$3, 4), MONTH("1 " &amp; W$6 &amp; " " &amp; LEFT($AV$3, 4)) + 1, 0 ), 'Raw Data'!$AN:$AN,"&gt;" &amp;DATE(LEFT($AV$3, 4), MONTH("1 " &amp; W$6 &amp; " " &amp; LEFT($AV$3, 4)), 0 ), 'Raw Data'!$J:$J, $A216, 'Raw Data'!$H:$H, "Ear*", 'Raw Data'!$P:$P,""&amp;'Raw Data'!$B$1,'Raw Data'!$D:$D,"&lt;&gt;*ithdr*",'Raw Data'!$D:$D,"&lt;&gt;*ancel*")</f>
        <v>0</v>
      </c>
      <c r="X221" s="73"/>
      <c r="Y221" s="73"/>
      <c r="Z221" s="77"/>
      <c r="AA221" s="113">
        <f>SUMIFS('Raw Data'!$T:$T, 'Raw Data'!$AN:$AN,"&lt;=" &amp;DATE(LEFT($AV$3, 4), MONTH("1 " &amp; AA$6 &amp; " " &amp; LEFT($AV$3, 4)) + 1, 0 ), 'Raw Data'!$AN:$AN,"&gt;" &amp;DATE(LEFT($AV$3, 4), MONTH("1 " &amp; AA$6 &amp; " " &amp; LEFT($AV$3, 4)), 0 ), 'Raw Data'!$J:$J, $A216, 'Raw Data'!$H:$H, "Ear*", 'Raw Data'!$O:$O,""&amp;'Raw Data'!$B$1,'Raw Data'!$D:$D,"&lt;&gt;*ithdr*",'Raw Data'!$D:$D,"&lt;&gt;*ancel*",'Raw Data'!$P:$P,"--")
+
SUMIFS('Raw Data'!$T:$T, 'Raw Data'!$AN:$AN,"&lt;=" &amp;DATE(LEFT($AV$3, 4), MONTH("1 " &amp; AA$6 &amp; " " &amp; LEFT($AV$3, 4)) + 1, 0 ), 'Raw Data'!$AN:$AN,"&gt;" &amp;DATE(LEFT($AV$3, 4), MONTH("1 " &amp; AA$6 &amp; " " &amp; LEFT($AV$3, 4)), 0 ), 'Raw Data'!$J:$J, $A216, 'Raw Data'!$H:$H, "Ear*", 'Raw Data'!$P:$P,""&amp;'Raw Data'!$B$1,'Raw Data'!$D:$D,"&lt;&gt;*ithdr*",'Raw Data'!$D:$D,"&lt;&gt;*ancel*")</f>
        <v>0</v>
      </c>
      <c r="AB221" s="73"/>
      <c r="AC221" s="73"/>
      <c r="AD221" s="77"/>
      <c r="AE221" s="113">
        <f>SUMIFS('Raw Data'!$T:$T, 'Raw Data'!$AN:$AN,"&lt;=" &amp;DATE(LEFT($AV$3, 4), MONTH("1 " &amp; AE$6 &amp; " " &amp; LEFT($AV$3, 4)) + 1, 0 ), 'Raw Data'!$AN:$AN,"&gt;" &amp;DATE(LEFT($AV$3, 4), MONTH("1 " &amp; AE$6 &amp; " " &amp; LEFT($AV$3, 4)), 0 ), 'Raw Data'!$J:$J, $A216, 'Raw Data'!$H:$H, "Ear*", 'Raw Data'!$O:$O,""&amp;'Raw Data'!$B$1,'Raw Data'!$D:$D,"&lt;&gt;*ithdr*",'Raw Data'!$D:$D,"&lt;&gt;*ancel*",'Raw Data'!$P:$P,"--")
+
SUMIFS('Raw Data'!$T:$T, 'Raw Data'!$AN:$AN,"&lt;=" &amp;DATE(LEFT($AV$3, 4), MONTH("1 " &amp; AE$6 &amp; " " &amp; LEFT($AV$3, 4)) + 1, 0 ), 'Raw Data'!$AN:$AN,"&gt;" &amp;DATE(LEFT($AV$3, 4), MONTH("1 " &amp; AE$6 &amp; " " &amp; LEFT($AV$3, 4)), 0 ), 'Raw Data'!$J:$J, $A216, 'Raw Data'!$H:$H, "Ear*", 'Raw Data'!$P:$P,""&amp;'Raw Data'!$B$1,'Raw Data'!$D:$D,"&lt;&gt;*ithdr*",'Raw Data'!$D:$D,"&lt;&gt;*ancel*")</f>
        <v>0</v>
      </c>
      <c r="AF221" s="73"/>
      <c r="AG221" s="73"/>
      <c r="AH221" s="77"/>
      <c r="AI221" s="113">
        <f>SUMIFS('Raw Data'!$T:$T, 'Raw Data'!$AN:$AN,"&lt;=" &amp;DATE(LEFT($AV$3, 4), MONTH("1 " &amp; AI$6 &amp; " " &amp; LEFT($AV$3, 4)) + 1, 0 ), 'Raw Data'!$AN:$AN,"&gt;" &amp;DATE(LEFT($AV$3, 4), MONTH("1 " &amp; AI$6 &amp; " " &amp; LEFT($AV$3, 4)), 0 ), 'Raw Data'!$J:$J, $A216, 'Raw Data'!$H:$H, "Ear*", 'Raw Data'!$O:$O,""&amp;'Raw Data'!$B$1,'Raw Data'!$D:$D,"&lt;&gt;*ithdr*",'Raw Data'!$D:$D,"&lt;&gt;*ancel*",'Raw Data'!$P:$P,"--")
+
SUMIFS('Raw Data'!$T:$T, 'Raw Data'!$AN:$AN,"&lt;=" &amp;DATE(LEFT($AV$3, 4), MONTH("1 " &amp; AI$6 &amp; " " &amp; LEFT($AV$3, 4)) + 1, 0 ), 'Raw Data'!$AN:$AN,"&gt;" &amp;DATE(LEFT($AV$3, 4), MONTH("1 " &amp; AI$6 &amp; " " &amp; LEFT($AV$3, 4)), 0 ), 'Raw Data'!$J:$J, $A216, 'Raw Data'!$H:$H, "Ear*", 'Raw Data'!$P:$P,""&amp;'Raw Data'!$B$1,'Raw Data'!$D:$D,"&lt;&gt;*ithdr*",'Raw Data'!$D:$D,"&lt;&gt;*ancel*")</f>
        <v>0</v>
      </c>
      <c r="AJ221" s="73"/>
      <c r="AK221" s="73"/>
      <c r="AL221" s="77"/>
      <c r="AM221" s="113">
        <f>SUMIFS('Raw Data'!$T:$T, 'Raw Data'!$AN:$AN,"&lt;=" &amp;DATE(LEFT($AV$3, 4), MONTH("1 " &amp; AM$6 &amp; " " &amp; LEFT($AV$3, 4)) + 1, 0 ), 'Raw Data'!$AN:$AN,"&gt;" &amp;DATE(LEFT($AV$3, 4), MONTH("1 " &amp; AM$6 &amp; " " &amp; LEFT($AV$3, 4)), 0 ), 'Raw Data'!$J:$J, $A216, 'Raw Data'!$H:$H, "Ear*", 'Raw Data'!$O:$O,""&amp;'Raw Data'!$B$1,'Raw Data'!$D:$D,"&lt;&gt;*ithdr*",'Raw Data'!$D:$D,"&lt;&gt;*ancel*",'Raw Data'!$P:$P,"--")
+
SUMIFS('Raw Data'!$T:$T, 'Raw Data'!$AN:$AN,"&lt;=" &amp;DATE(LEFT($AV$3, 4), MONTH("1 " &amp; AM$6 &amp; " " &amp; LEFT($AV$3, 4)) + 1, 0 ), 'Raw Data'!$AN:$AN,"&gt;" &amp;DATE(LEFT($AV$3, 4), MONTH("1 " &amp; AM$6 &amp; " " &amp; LEFT($AV$3, 4)), 0 ), 'Raw Data'!$J:$J, $A216, 'Raw Data'!$H:$H, "Ear*", 'Raw Data'!$P:$P,""&amp;'Raw Data'!$B$1,'Raw Data'!$D:$D,"&lt;&gt;*ithdr*",'Raw Data'!$D:$D,"&lt;&gt;*ancel*")</f>
        <v>0</v>
      </c>
      <c r="AN221" s="73"/>
      <c r="AO221" s="73"/>
      <c r="AP221" s="77"/>
      <c r="AQ221" s="113">
        <f>SUMIFS('Raw Data'!$T:$T, 'Raw Data'!$AN:$AN,"&lt;=" &amp;DATE(LEFT($AV$3, 4), MONTH("1 " &amp; AQ$6 &amp; " " &amp; LEFT($AV$3, 4)) + 1, 0 ), 'Raw Data'!$AN:$AN,"&gt;" &amp;DATE(LEFT($AV$3, 4), MONTH("1 " &amp; AQ$6 &amp; " " &amp; LEFT($AV$3, 4)), 0 ), 'Raw Data'!$J:$J, $A216, 'Raw Data'!$H:$H, "Ear*", 'Raw Data'!$O:$O,""&amp;'Raw Data'!$B$1,'Raw Data'!$D:$D,"&lt;&gt;*ithdr*",'Raw Data'!$D:$D,"&lt;&gt;*ancel*",'Raw Data'!$P:$P,"--")
+
SUMIFS('Raw Data'!$T:$T, 'Raw Data'!$AN:$AN,"&lt;=" &amp;DATE(LEFT($AV$3, 4), MONTH("1 " &amp; AQ$6 &amp; " " &amp; LEFT($AV$3, 4)) + 1, 0 ), 'Raw Data'!$AN:$AN,"&gt;" &amp;DATE(LEFT($AV$3, 4), MONTH("1 " &amp; AQ$6 &amp; " " &amp; LEFT($AV$3, 4)), 0 ), 'Raw Data'!$J:$J, $A216, 'Raw Data'!$H:$H, "Ear*", 'Raw Data'!$P:$P,""&amp;'Raw Data'!$B$1,'Raw Data'!$D:$D,"&lt;&gt;*ithdr*",'Raw Data'!$D:$D,"&lt;&gt;*ancel*")</f>
        <v>0</v>
      </c>
      <c r="AR221" s="73"/>
      <c r="AS221" s="73"/>
      <c r="AT221" s="77"/>
      <c r="AU221" s="113">
        <f>SUMIFS('Raw Data'!$T:$T, 'Raw Data'!$AN:$AN,"&lt;=" &amp;DATE(MID($AV$3, 15, 4), MONTH("1 " &amp; AU$6 &amp; " " &amp; MID($AV$3, 15, 4)) + 1, 0 ), 'Raw Data'!$AN:$AN,"&gt;" &amp;DATE(MID($AV$3, 15, 4), MONTH("1 " &amp; AU$6 &amp; " " &amp; MID($AV$3, 15, 4)), 0 ), 'Raw Data'!$J:$J, $A216, 'Raw Data'!$H:$H, "Ear*", 'Raw Data'!$O:$O,""&amp;'Raw Data'!$B$1,'Raw Data'!$D:$D,"&lt;&gt;*ithdr*",'Raw Data'!$D:$D,"&lt;&gt;*ancel*",'Raw Data'!$P:$P,"--")
+
SUMIFS('Raw Data'!$T:$T, 'Raw Data'!$AN:$AN,"&lt;=" &amp;DATE(MID($AV$3, 15, 4), MONTH("1 " &amp; AU$6 &amp; " " &amp; MID($AV$3, 15, 4)) + 1, 0 ), 'Raw Data'!$AN:$AN,"&gt;" &amp;DATE(MID($AV$3, 15, 4), MONTH("1 " &amp; AU$6 &amp; " " &amp; MID($AV$3, 15, 4)), 0 ), 'Raw Data'!$J:$J, $A216, 'Raw Data'!$H:$H, "Ear*", 'Raw Data'!$P:$P,""&amp;'Raw Data'!$B$1,'Raw Data'!$D:$D,"&lt;&gt;*ithdr*",'Raw Data'!$D:$D,"&lt;&gt;*ancel*")</f>
        <v>0</v>
      </c>
      <c r="AV221" s="73"/>
      <c r="AW221" s="73"/>
      <c r="AX221" s="77"/>
      <c r="AY221" s="113">
        <f>SUMIFS('Raw Data'!$T:$T, 'Raw Data'!$AN:$AN,"&lt;=" &amp;DATE(MID($AV$3, 15, 4), MONTH("1 " &amp; AY$6 &amp; " " &amp; MID($AV$3, 15, 4)) + 1, 0 ), 'Raw Data'!$AN:$AN,"&gt;" &amp;DATE(MID($AV$3, 15, 4), MONTH("1 " &amp; AY$6 &amp; " " &amp; MID($AV$3, 15, 4)), 0 ), 'Raw Data'!$J:$J, $A216, 'Raw Data'!$H:$H, "Ear*", 'Raw Data'!$O:$O,""&amp;'Raw Data'!$B$1,'Raw Data'!$D:$D,"&lt;&gt;*ithdr*",'Raw Data'!$D:$D,"&lt;&gt;*ancel*",'Raw Data'!$P:$P,"--")
+
SUMIFS('Raw Data'!$T:$T, 'Raw Data'!$AN:$AN,"&lt;=" &amp;DATE(MID($AV$3, 15, 4), MONTH("1 " &amp; AY$6 &amp; " " &amp; MID($AV$3, 15, 4)) + 1, 0 ), 'Raw Data'!$AN:$AN,"&gt;" &amp;DATE(MID($AV$3, 15, 4), MONTH("1 " &amp; AY$6 &amp; " " &amp; MID($AV$3, 15, 4)), 0 ), 'Raw Data'!$J:$J, $A216, 'Raw Data'!$H:$H, "Ear*", 'Raw Data'!$P:$P,""&amp;'Raw Data'!$B$1,'Raw Data'!$D:$D,"&lt;&gt;*ithdr*",'Raw Data'!$D:$D,"&lt;&gt;*ancel*")</f>
        <v>0</v>
      </c>
      <c r="AZ221" s="73"/>
      <c r="BA221" s="73"/>
      <c r="BB221" s="77"/>
      <c r="BC221" s="113">
        <f>SUMIFS('Raw Data'!$T:$T, 'Raw Data'!$AN:$AN,"&lt;=" &amp;DATE(MID($AV$3, 15, 4), MONTH("1 " &amp; BC$6 &amp; " " &amp; MID($AV$3, 15, 4)) + 1, 0 ), 'Raw Data'!$AN:$AN,"&gt;" &amp;DATE(MID($AV$3, 15, 4), MONTH("1 " &amp; BC$6 &amp; " " &amp; MID($AV$3, 15, 4)), 0 ), 'Raw Data'!$J:$J, $A216, 'Raw Data'!$H:$H, "Ear*", 'Raw Data'!$O:$O,""&amp;'Raw Data'!$B$1,'Raw Data'!$D:$D,"&lt;&gt;*ithdr*",'Raw Data'!$D:$D,"&lt;&gt;*ancel*",'Raw Data'!$P:$P,"--")
+
SUMIFS('Raw Data'!$T:$T, 'Raw Data'!$AN:$AN,"&lt;=" &amp;DATE(MID($AV$3, 15, 4), MONTH("1 " &amp; BC$6 &amp; " " &amp; MID($AV$3, 15, 4)) + 1, 0 ), 'Raw Data'!$AN:$AN,"&gt;" &amp;DATE(MID($AV$3, 15, 4), MONTH("1 " &amp; BC$6 &amp; " " &amp; MID($AV$3, 15, 4)), 0 ), 'Raw Data'!$J:$J, $A216, 'Raw Data'!$H:$H, "Ear*", 'Raw Data'!$P:$P,""&amp;'Raw Data'!$B$1,'Raw Data'!$D:$D,"&lt;&gt;*ithdr*",'Raw Data'!$D:$D,"&lt;&gt;*ancel*")</f>
        <v>0</v>
      </c>
      <c r="BD221" s="73"/>
      <c r="BE221" s="73"/>
      <c r="BF221" s="77"/>
    </row>
    <row r="222" ht="12.75" customHeight="1">
      <c r="A222" s="114" t="s">
        <v>203</v>
      </c>
      <c r="B222" s="73"/>
      <c r="C222" s="73"/>
      <c r="D222" s="73"/>
      <c r="E222" s="73"/>
      <c r="F222" s="73"/>
      <c r="G222" s="73"/>
      <c r="H222" s="73"/>
      <c r="I222" s="73"/>
      <c r="J222" s="77"/>
      <c r="K222" s="113">
        <f>SUMIFS('Raw Data'!$T:$T, 'Raw Data'!$AN:$AN,"&lt;=" &amp;DATE(LEFT($AV$3, 4), MONTH("1 " &amp; K$6 &amp; " " &amp; LEFT($AV$3, 4)) + 1, 0 ), 'Raw Data'!$AN:$AN,"&gt;" &amp;DATE(LEFT($AV$3, 4), MONTH("1 " &amp; K$6 &amp; " " &amp; LEFT($AV$3, 4)), 0 ), 'Raw Data'!$J:$J, $A216, 'Raw Data'!$H:$H, "Non*", 'Raw Data'!$O:$O,""&amp;'Raw Data'!$B$1,'Raw Data'!$D:$D,"&lt;&gt;*ithdr*",'Raw Data'!$D:$D,"&lt;&gt;*ancel*",'Raw Data'!$P:$P,"--")
+
SUMIFS('Raw Data'!$T:$T, 'Raw Data'!$AN:$AN,"&lt;=" &amp;DATE(LEFT($AV$3, 4), MONTH("1 " &amp; K$6 &amp; " " &amp; LEFT($AV$3, 4)) + 1, 0 ), 'Raw Data'!$AN:$AN,"&gt;" &amp;DATE(LEFT($AV$3, 4), MONTH("1 " &amp; K$6 &amp; " " &amp; LEFT($AV$3, 4)), 0 ), 'Raw Data'!$J:$J, $A216, 'Raw Data'!$H:$H, "Non*", 'Raw Data'!$P:$P,""&amp;'Raw Data'!$B$1,'Raw Data'!$D:$D,"&lt;&gt;*ithdr*",'Raw Data'!$D:$D,"&lt;&gt;*ancel*")</f>
        <v>0</v>
      </c>
      <c r="L222" s="73"/>
      <c r="M222" s="73"/>
      <c r="N222" s="77"/>
      <c r="O222" s="113">
        <f>SUMIFS('Raw Data'!$T:$T, 'Raw Data'!$AN:$AN,"&lt;=" &amp;DATE(LEFT($AV$3, 4), MONTH("1 " &amp; O$6 &amp; " " &amp; LEFT($AV$3, 4)) + 1, 0 ), 'Raw Data'!$AN:$AN,"&gt;" &amp;DATE(LEFT($AV$3, 4), MONTH("1 " &amp; O$6 &amp; " " &amp; LEFT($AV$3, 4)), 0 ), 'Raw Data'!$J:$J, $A216, 'Raw Data'!$H:$H, "Non*", 'Raw Data'!$O:$O,""&amp;'Raw Data'!$B$1,'Raw Data'!$D:$D,"&lt;&gt;*ithdr*",'Raw Data'!$D:$D,"&lt;&gt;*ancel*",'Raw Data'!$P:$P,"--")
+
SUMIFS('Raw Data'!$T:$T, 'Raw Data'!$AN:$AN,"&lt;=" &amp;DATE(LEFT($AV$3, 4), MONTH("1 " &amp; O$6 &amp; " " &amp; LEFT($AV$3, 4)) + 1, 0 ), 'Raw Data'!$AN:$AN,"&gt;" &amp;DATE(LEFT($AV$3, 4), MONTH("1 " &amp; O$6 &amp; " " &amp; LEFT($AV$3, 4)), 0 ), 'Raw Data'!$J:$J, $A216, 'Raw Data'!$H:$H, "Non*", 'Raw Data'!$P:$P,""&amp;'Raw Data'!$B$1,'Raw Data'!$D:$D,"&lt;&gt;*ithdr*",'Raw Data'!$D:$D,"&lt;&gt;*ancel*")</f>
        <v>0</v>
      </c>
      <c r="P222" s="73"/>
      <c r="Q222" s="73"/>
      <c r="R222" s="77"/>
      <c r="S222" s="113">
        <f>SUMIFS('Raw Data'!$T:$T, 'Raw Data'!$AN:$AN,"&lt;=" &amp;DATE(LEFT($AV$3, 4), MONTH("1 " &amp; S$6 &amp; " " &amp; LEFT($AV$3, 4)) + 1, 0 ), 'Raw Data'!$AN:$AN,"&gt;" &amp;DATE(LEFT($AV$3, 4), MONTH("1 " &amp; S$6 &amp; " " &amp; LEFT($AV$3, 4)), 0 ), 'Raw Data'!$J:$J, $A216, 'Raw Data'!$H:$H, "Non*", 'Raw Data'!$O:$O,""&amp;'Raw Data'!$B$1,'Raw Data'!$D:$D,"&lt;&gt;*ithdr*",'Raw Data'!$D:$D,"&lt;&gt;*ancel*",'Raw Data'!$P:$P,"--")
+
SUMIFS('Raw Data'!$T:$T, 'Raw Data'!$AN:$AN,"&lt;=" &amp;DATE(LEFT($AV$3, 4), MONTH("1 " &amp; S$6 &amp; " " &amp; LEFT($AV$3, 4)) + 1, 0 ), 'Raw Data'!$AN:$AN,"&gt;" &amp;DATE(LEFT($AV$3, 4), MONTH("1 " &amp; S$6 &amp; " " &amp; LEFT($AV$3, 4)), 0 ), 'Raw Data'!$J:$J, $A216, 'Raw Data'!$H:$H, "Non*", 'Raw Data'!$P:$P,""&amp;'Raw Data'!$B$1,'Raw Data'!$D:$D,"&lt;&gt;*ithdr*",'Raw Data'!$D:$D,"&lt;&gt;*ancel*")</f>
        <v>0</v>
      </c>
      <c r="T222" s="73"/>
      <c r="U222" s="73"/>
      <c r="V222" s="77"/>
      <c r="W222" s="113">
        <f>SUMIFS('Raw Data'!$T:$T, 'Raw Data'!$AN:$AN,"&lt;=" &amp;DATE(LEFT($AV$3, 4), MONTH("1 " &amp; W$6 &amp; " " &amp; LEFT($AV$3, 4)) + 1, 0 ), 'Raw Data'!$AN:$AN,"&gt;" &amp;DATE(LEFT($AV$3, 4), MONTH("1 " &amp; W$6 &amp; " " &amp; LEFT($AV$3, 4)), 0 ), 'Raw Data'!$J:$J, $A216, 'Raw Data'!$H:$H, "Non*", 'Raw Data'!$O:$O,""&amp;'Raw Data'!$B$1,'Raw Data'!$D:$D,"&lt;&gt;*ithdr*",'Raw Data'!$D:$D,"&lt;&gt;*ancel*",'Raw Data'!$P:$P,"--")
+
SUMIFS('Raw Data'!$T:$T, 'Raw Data'!$AN:$AN,"&lt;=" &amp;DATE(LEFT($AV$3, 4), MONTH("1 " &amp; W$6 &amp; " " &amp; LEFT($AV$3, 4)) + 1, 0 ), 'Raw Data'!$AN:$AN,"&gt;" &amp;DATE(LEFT($AV$3, 4), MONTH("1 " &amp; W$6 &amp; " " &amp; LEFT($AV$3, 4)), 0 ), 'Raw Data'!$J:$J, $A216, 'Raw Data'!$H:$H, "Non*", 'Raw Data'!$P:$P,""&amp;'Raw Data'!$B$1,'Raw Data'!$D:$D,"&lt;&gt;*ithdr*",'Raw Data'!$D:$D,"&lt;&gt;*ancel*")</f>
        <v>0</v>
      </c>
      <c r="X222" s="73"/>
      <c r="Y222" s="73"/>
      <c r="Z222" s="77"/>
      <c r="AA222" s="113">
        <f>SUMIFS('Raw Data'!$T:$T, 'Raw Data'!$AN:$AN,"&lt;=" &amp;DATE(LEFT($AV$3, 4), MONTH("1 " &amp; AA$6 &amp; " " &amp; LEFT($AV$3, 4)) + 1, 0 ), 'Raw Data'!$AN:$AN,"&gt;" &amp;DATE(LEFT($AV$3, 4), MONTH("1 " &amp; AA$6 &amp; " " &amp; LEFT($AV$3, 4)), 0 ), 'Raw Data'!$J:$J, $A216, 'Raw Data'!$H:$H, "Non*", 'Raw Data'!$O:$O,""&amp;'Raw Data'!$B$1,'Raw Data'!$D:$D,"&lt;&gt;*ithdr*",'Raw Data'!$D:$D,"&lt;&gt;*ancel*",'Raw Data'!$P:$P,"--")
+
SUMIFS('Raw Data'!$T:$T, 'Raw Data'!$AN:$AN,"&lt;=" &amp;DATE(LEFT($AV$3, 4), MONTH("1 " &amp; AA$6 &amp; " " &amp; LEFT($AV$3, 4)) + 1, 0 ), 'Raw Data'!$AN:$AN,"&gt;" &amp;DATE(LEFT($AV$3, 4), MONTH("1 " &amp; AA$6 &amp; " " &amp; LEFT($AV$3, 4)), 0 ), 'Raw Data'!$J:$J, $A216, 'Raw Data'!$H:$H, "Non*", 'Raw Data'!$P:$P,""&amp;'Raw Data'!$B$1,'Raw Data'!$D:$D,"&lt;&gt;*ithdr*",'Raw Data'!$D:$D,"&lt;&gt;*ancel*")</f>
        <v>0</v>
      </c>
      <c r="AB222" s="73"/>
      <c r="AC222" s="73"/>
      <c r="AD222" s="77"/>
      <c r="AE222" s="113">
        <f>SUMIFS('Raw Data'!$T:$T, 'Raw Data'!$AN:$AN,"&lt;=" &amp;DATE(LEFT($AV$3, 4), MONTH("1 " &amp; AE$6 &amp; " " &amp; LEFT($AV$3, 4)) + 1, 0 ), 'Raw Data'!$AN:$AN,"&gt;" &amp;DATE(LEFT($AV$3, 4), MONTH("1 " &amp; AE$6 &amp; " " &amp; LEFT($AV$3, 4)), 0 ), 'Raw Data'!$J:$J, $A216, 'Raw Data'!$H:$H, "Non*", 'Raw Data'!$O:$O,""&amp;'Raw Data'!$B$1,'Raw Data'!$D:$D,"&lt;&gt;*ithdr*",'Raw Data'!$D:$D,"&lt;&gt;*ancel*",'Raw Data'!$P:$P,"--")
+
SUMIFS('Raw Data'!$T:$T, 'Raw Data'!$AN:$AN,"&lt;=" &amp;DATE(LEFT($AV$3, 4), MONTH("1 " &amp; AE$6 &amp; " " &amp; LEFT($AV$3, 4)) + 1, 0 ), 'Raw Data'!$AN:$AN,"&gt;" &amp;DATE(LEFT($AV$3, 4), MONTH("1 " &amp; AE$6 &amp; " " &amp; LEFT($AV$3, 4)), 0 ), 'Raw Data'!$J:$J, $A216, 'Raw Data'!$H:$H, "Non*", 'Raw Data'!$P:$P,""&amp;'Raw Data'!$B$1,'Raw Data'!$D:$D,"&lt;&gt;*ithdr*",'Raw Data'!$D:$D,"&lt;&gt;*ancel*")</f>
        <v>0</v>
      </c>
      <c r="AF222" s="73"/>
      <c r="AG222" s="73"/>
      <c r="AH222" s="77"/>
      <c r="AI222" s="113">
        <f>SUMIFS('Raw Data'!$T:$T, 'Raw Data'!$AN:$AN,"&lt;=" &amp;DATE(LEFT($AV$3, 4), MONTH("1 " &amp; AI$6 &amp; " " &amp; LEFT($AV$3, 4)) + 1, 0 ), 'Raw Data'!$AN:$AN,"&gt;" &amp;DATE(LEFT($AV$3, 4), MONTH("1 " &amp; AI$6 &amp; " " &amp; LEFT($AV$3, 4)), 0 ), 'Raw Data'!$J:$J, $A216, 'Raw Data'!$H:$H, "Non*", 'Raw Data'!$O:$O,""&amp;'Raw Data'!$B$1,'Raw Data'!$D:$D,"&lt;&gt;*ithdr*",'Raw Data'!$D:$D,"&lt;&gt;*ancel*",'Raw Data'!$P:$P,"--")
+
SUMIFS('Raw Data'!$T:$T, 'Raw Data'!$AN:$AN,"&lt;=" &amp;DATE(LEFT($AV$3, 4), MONTH("1 " &amp; AI$6 &amp; " " &amp; LEFT($AV$3, 4)) + 1, 0 ), 'Raw Data'!$AN:$AN,"&gt;" &amp;DATE(LEFT($AV$3, 4), MONTH("1 " &amp; AI$6 &amp; " " &amp; LEFT($AV$3, 4)), 0 ), 'Raw Data'!$J:$J, $A216, 'Raw Data'!$H:$H, "Non*", 'Raw Data'!$P:$P,""&amp;'Raw Data'!$B$1,'Raw Data'!$D:$D,"&lt;&gt;*ithdr*",'Raw Data'!$D:$D,"&lt;&gt;*ancel*")</f>
        <v>0</v>
      </c>
      <c r="AJ222" s="73"/>
      <c r="AK222" s="73"/>
      <c r="AL222" s="77"/>
      <c r="AM222" s="113">
        <f>SUMIFS('Raw Data'!$T:$T, 'Raw Data'!$AN:$AN,"&lt;=" &amp;DATE(LEFT($AV$3, 4), MONTH("1 " &amp; AM$6 &amp; " " &amp; LEFT($AV$3, 4)) + 1, 0 ), 'Raw Data'!$AN:$AN,"&gt;" &amp;DATE(LEFT($AV$3, 4), MONTH("1 " &amp; AM$6 &amp; " " &amp; LEFT($AV$3, 4)), 0 ), 'Raw Data'!$J:$J, $A216, 'Raw Data'!$H:$H, "Non*", 'Raw Data'!$O:$O,""&amp;'Raw Data'!$B$1,'Raw Data'!$D:$D,"&lt;&gt;*ithdr*",'Raw Data'!$D:$D,"&lt;&gt;*ancel*",'Raw Data'!$P:$P,"--")
+
SUMIFS('Raw Data'!$T:$T, 'Raw Data'!$AN:$AN,"&lt;=" &amp;DATE(LEFT($AV$3, 4), MONTH("1 " &amp; AM$6 &amp; " " &amp; LEFT($AV$3, 4)) + 1, 0 ), 'Raw Data'!$AN:$AN,"&gt;" &amp;DATE(LEFT($AV$3, 4), MONTH("1 " &amp; AM$6 &amp; " " &amp; LEFT($AV$3, 4)), 0 ), 'Raw Data'!$J:$J, $A216, 'Raw Data'!$H:$H, "Non*", 'Raw Data'!$P:$P,""&amp;'Raw Data'!$B$1,'Raw Data'!$D:$D,"&lt;&gt;*ithdr*",'Raw Data'!$D:$D,"&lt;&gt;*ancel*")</f>
        <v>0</v>
      </c>
      <c r="AN222" s="73"/>
      <c r="AO222" s="73"/>
      <c r="AP222" s="77"/>
      <c r="AQ222" s="113">
        <f>SUMIFS('Raw Data'!$T:$T, 'Raw Data'!$AN:$AN,"&lt;=" &amp;DATE(LEFT($AV$3, 4), MONTH("1 " &amp; AQ$6 &amp; " " &amp; LEFT($AV$3, 4)) + 1, 0 ), 'Raw Data'!$AN:$AN,"&gt;" &amp;DATE(LEFT($AV$3, 4), MONTH("1 " &amp; AQ$6 &amp; " " &amp; LEFT($AV$3, 4)), 0 ), 'Raw Data'!$J:$J, $A216, 'Raw Data'!$H:$H, "Non*", 'Raw Data'!$O:$O,""&amp;'Raw Data'!$B$1,'Raw Data'!$D:$D,"&lt;&gt;*ithdr*",'Raw Data'!$D:$D,"&lt;&gt;*ancel*",'Raw Data'!$P:$P,"--")
+
SUMIFS('Raw Data'!$T:$T, 'Raw Data'!$AN:$AN,"&lt;=" &amp;DATE(LEFT($AV$3, 4), MONTH("1 " &amp; AQ$6 &amp; " " &amp; LEFT($AV$3, 4)) + 1, 0 ), 'Raw Data'!$AN:$AN,"&gt;" &amp;DATE(LEFT($AV$3, 4), MONTH("1 " &amp; AQ$6 &amp; " " &amp; LEFT($AV$3, 4)), 0 ), 'Raw Data'!$J:$J, $A216, 'Raw Data'!$H:$H, "Non*", 'Raw Data'!$P:$P,""&amp;'Raw Data'!$B$1,'Raw Data'!$D:$D,"&lt;&gt;*ithdr*",'Raw Data'!$D:$D,"&lt;&gt;*ancel*")</f>
        <v>0</v>
      </c>
      <c r="AR222" s="73"/>
      <c r="AS222" s="73"/>
      <c r="AT222" s="77"/>
      <c r="AU222" s="113">
        <f>SUMIFS('Raw Data'!$T:$T, 'Raw Data'!$AN:$AN,"&lt;=" &amp;DATE(MID($AV$3, 15, 4), MONTH("1 " &amp; AU$6 &amp; " " &amp; MID($AV$3, 15, 4)) + 1, 0 ), 'Raw Data'!$AN:$AN,"&gt;" &amp;DATE(MID($AV$3, 15, 4), MONTH("1 " &amp; AU$6 &amp; " " &amp; MID($AV$3, 15, 4)), 0 ), 'Raw Data'!$J:$J, $A216, 'Raw Data'!$H:$H, "Non*", 'Raw Data'!$O:$O,""&amp;'Raw Data'!$B$1,'Raw Data'!$D:$D,"&lt;&gt;*ithdr*",'Raw Data'!$D:$D,"&lt;&gt;*ancel*",'Raw Data'!$P:$P,"--")
+
SUMIFS('Raw Data'!$T:$T, 'Raw Data'!$AN:$AN,"&lt;=" &amp;DATE(MID($AV$3, 15, 4), MONTH("1 " &amp; AU$6 &amp; " " &amp; MID($AV$3, 15, 4)) + 1, 0 ), 'Raw Data'!$AN:$AN,"&gt;" &amp;DATE(MID($AV$3, 15, 4), MONTH("1 " &amp; AU$6 &amp; " " &amp; MID($AV$3, 15, 4)), 0 ), 'Raw Data'!$J:$J, $A216, 'Raw Data'!$H:$H, "Non*", 'Raw Data'!$P:$P,""&amp;'Raw Data'!$B$1,'Raw Data'!$D:$D,"&lt;&gt;*ithdr*",'Raw Data'!$D:$D,"&lt;&gt;*ancel*")</f>
        <v>0</v>
      </c>
      <c r="AV222" s="73"/>
      <c r="AW222" s="73"/>
      <c r="AX222" s="77"/>
      <c r="AY222" s="113">
        <f>SUMIFS('Raw Data'!$T:$T, 'Raw Data'!$AN:$AN,"&lt;=" &amp;DATE(MID($AV$3, 15, 4), MONTH("1 " &amp; AY$6 &amp; " " &amp; MID($AV$3, 15, 4)) + 1, 0 ), 'Raw Data'!$AN:$AN,"&gt;" &amp;DATE(MID($AV$3, 15, 4), MONTH("1 " &amp; AY$6 &amp; " " &amp; MID($AV$3, 15, 4)), 0 ), 'Raw Data'!$J:$J, $A216, 'Raw Data'!$H:$H, "Non*", 'Raw Data'!$O:$O,""&amp;'Raw Data'!$B$1,'Raw Data'!$D:$D,"&lt;&gt;*ithdr*",'Raw Data'!$D:$D,"&lt;&gt;*ancel*",'Raw Data'!$P:$P,"--")
+
SUMIFS('Raw Data'!$T:$T, 'Raw Data'!$AN:$AN,"&lt;=" &amp;DATE(MID($AV$3, 15, 4), MONTH("1 " &amp; AY$6 &amp; " " &amp; MID($AV$3, 15, 4)) + 1, 0 ), 'Raw Data'!$AN:$AN,"&gt;" &amp;DATE(MID($AV$3, 15, 4), MONTH("1 " &amp; AY$6 &amp; " " &amp; MID($AV$3, 15, 4)), 0 ), 'Raw Data'!$J:$J, $A216, 'Raw Data'!$H:$H, "Non*", 'Raw Data'!$P:$P,""&amp;'Raw Data'!$B$1,'Raw Data'!$D:$D,"&lt;&gt;*ithdr*",'Raw Data'!$D:$D,"&lt;&gt;*ancel*")</f>
        <v>0</v>
      </c>
      <c r="AZ222" s="73"/>
      <c r="BA222" s="73"/>
      <c r="BB222" s="77"/>
      <c r="BC222" s="113">
        <f>SUMIFS('Raw Data'!$T:$T, 'Raw Data'!$AN:$AN,"&lt;=" &amp;DATE(MID($AV$3, 15, 4), MONTH("1 " &amp; BC$6 &amp; " " &amp; MID($AV$3, 15, 4)) + 1, 0 ), 'Raw Data'!$AN:$AN,"&gt;" &amp;DATE(MID($AV$3, 15, 4), MONTH("1 " &amp; BC$6 &amp; " " &amp; MID($AV$3, 15, 4)), 0 ), 'Raw Data'!$J:$J, $A216, 'Raw Data'!$H:$H, "Non*", 'Raw Data'!$O:$O,""&amp;'Raw Data'!$B$1,'Raw Data'!$D:$D,"&lt;&gt;*ithdr*",'Raw Data'!$D:$D,"&lt;&gt;*ancel*",'Raw Data'!$P:$P,"--")
+
SUMIFS('Raw Data'!$T:$T, 'Raw Data'!$AN:$AN,"&lt;=" &amp;DATE(MID($AV$3, 15, 4), MONTH("1 " &amp; BC$6 &amp; " " &amp; MID($AV$3, 15, 4)) + 1, 0 ), 'Raw Data'!$AN:$AN,"&gt;" &amp;DATE(MID($AV$3, 15, 4), MONTH("1 " &amp; BC$6 &amp; " " &amp; MID($AV$3, 15, 4)), 0 ), 'Raw Data'!$J:$J, $A216, 'Raw Data'!$H:$H, "Non*", 'Raw Data'!$P:$P,""&amp;'Raw Data'!$B$1,'Raw Data'!$D:$D,"&lt;&gt;*ithdr*",'Raw Data'!$D:$D,"&lt;&gt;*ancel*")</f>
        <v>0</v>
      </c>
      <c r="BD222" s="73"/>
      <c r="BE222" s="73"/>
      <c r="BF222" s="77"/>
    </row>
    <row r="223" ht="12.75" customHeight="1">
      <c r="A223" s="75" t="s">
        <v>162</v>
      </c>
      <c r="B223" s="73"/>
      <c r="C223" s="73"/>
      <c r="D223" s="73"/>
      <c r="E223" s="73"/>
      <c r="F223" s="73"/>
      <c r="G223" s="73"/>
      <c r="H223" s="73"/>
      <c r="I223" s="73"/>
      <c r="J223" s="77"/>
      <c r="K223" s="113">
        <f>SUMIFS('Raw Data'!$W:$W, 'Raw Data'!$AN:$AN,"&lt;=" &amp;DATE(LEFT($AV$3, 4), MONTH("1 " &amp; K$6 &amp; " " &amp; LEFT($AV$3, 4)) + 1, 0 ), 'Raw Data'!$AN:$AN,"&gt;" &amp;DATE(LEFT($AV$3, 4), MONTH("1 " &amp; K$6 &amp; " " &amp; LEFT($AV$3, 4)), 0 ), 'Raw Data'!$J:$J, $A216, 'Raw Data'!$O:$O,""&amp;'Raw Data'!$B$1,'Raw Data'!$D:$D,"&lt;&gt;*ithdr*",'Raw Data'!$D:$D,"&lt;&gt;*ancel*",'Raw Data'!$P:$P,"--")
+
SUMIFS('Raw Data'!$W:$W, 'Raw Data'!$AN:$AN,"&lt;=" &amp;DATE(LEFT($AV$3, 4), MONTH("1 " &amp; K$6 &amp; " " &amp; LEFT($AV$3, 4)) + 1, 0 ), 'Raw Data'!$AN:$AN,"&gt;" &amp;DATE(LEFT($AV$3, 4), MONTH("1 " &amp; K$6 &amp; " " &amp; LEFT($AV$3, 4)), 0 ), 'Raw Data'!$J:$J, $A216, 'Raw Data'!$P:$P,""&amp;'Raw Data'!$B$1,'Raw Data'!$D:$D,"&lt;&gt;*ithdr*",'Raw Data'!$D:$D,"&lt;&gt;*ancel*")</f>
        <v>0</v>
      </c>
      <c r="L223" s="73"/>
      <c r="M223" s="73"/>
      <c r="N223" s="77"/>
      <c r="O223" s="113">
        <f>SUMIFS('Raw Data'!$W:$W, 'Raw Data'!$AN:$AN,"&lt;=" &amp;DATE(LEFT($AV$3, 4), MONTH("1 " &amp; O$6 &amp; " " &amp; LEFT($AV$3, 4)) + 1, 0 ), 'Raw Data'!$AN:$AN,"&gt;" &amp;DATE(LEFT($AV$3, 4), MONTH("1 " &amp; O$6 &amp; " " &amp; LEFT($AV$3, 4)), 0 ), 'Raw Data'!$J:$J, $A216, 'Raw Data'!$O:$O,""&amp;'Raw Data'!$B$1,'Raw Data'!$D:$D,"&lt;&gt;*ithdr*",'Raw Data'!$D:$D,"&lt;&gt;*ancel*",'Raw Data'!$P:$P,"--")
+
SUMIFS('Raw Data'!$W:$W, 'Raw Data'!$AN:$AN,"&lt;=" &amp;DATE(LEFT($AV$3, 4), MONTH("1 " &amp; O$6 &amp; " " &amp; LEFT($AV$3, 4)) + 1, 0 ), 'Raw Data'!$AN:$AN,"&gt;" &amp;DATE(LEFT($AV$3, 4), MONTH("1 " &amp; O$6 &amp; " " &amp; LEFT($AV$3, 4)), 0 ), 'Raw Data'!$J:$J, $A216, 'Raw Data'!$P:$P,""&amp;'Raw Data'!$B$1,'Raw Data'!$D:$D,"&lt;&gt;*ithdr*",'Raw Data'!$D:$D,"&lt;&gt;*ancel*")</f>
        <v>0</v>
      </c>
      <c r="P223" s="73"/>
      <c r="Q223" s="73"/>
      <c r="R223" s="77"/>
      <c r="S223" s="113">
        <f>SUMIFS('Raw Data'!$W:$W, 'Raw Data'!$AN:$AN,"&lt;=" &amp;DATE(LEFT($AV$3, 4), MONTH("1 " &amp; S$6 &amp; " " &amp; LEFT($AV$3, 4)) + 1, 0 ), 'Raw Data'!$AN:$AN,"&gt;" &amp;DATE(LEFT($AV$3, 4), MONTH("1 " &amp; S$6 &amp; " " &amp; LEFT($AV$3, 4)), 0 ), 'Raw Data'!$J:$J, $A216, 'Raw Data'!$O:$O,""&amp;'Raw Data'!$B$1,'Raw Data'!$D:$D,"&lt;&gt;*ithdr*",'Raw Data'!$D:$D,"&lt;&gt;*ancel*",'Raw Data'!$P:$P,"--")
+
SUMIFS('Raw Data'!$W:$W, 'Raw Data'!$AN:$AN,"&lt;=" &amp;DATE(LEFT($AV$3, 4), MONTH("1 " &amp; S$6 &amp; " " &amp; LEFT($AV$3, 4)) + 1, 0 ), 'Raw Data'!$AN:$AN,"&gt;" &amp;DATE(LEFT($AV$3, 4), MONTH("1 " &amp; S$6 &amp; " " &amp; LEFT($AV$3, 4)), 0 ), 'Raw Data'!$J:$J, $A216, 'Raw Data'!$P:$P,""&amp;'Raw Data'!$B$1,'Raw Data'!$D:$D,"&lt;&gt;*ithdr*",'Raw Data'!$D:$D,"&lt;&gt;*ancel*")</f>
        <v>0</v>
      </c>
      <c r="T223" s="73"/>
      <c r="U223" s="73"/>
      <c r="V223" s="77"/>
      <c r="W223" s="113">
        <f>SUMIFS('Raw Data'!$W:$W, 'Raw Data'!$AN:$AN,"&lt;=" &amp;DATE(LEFT($AV$3, 4), MONTH("1 " &amp; W$6 &amp; " " &amp; LEFT($AV$3, 4)) + 1, 0 ), 'Raw Data'!$AN:$AN,"&gt;" &amp;DATE(LEFT($AV$3, 4), MONTH("1 " &amp; W$6 &amp; " " &amp; LEFT($AV$3, 4)), 0 ), 'Raw Data'!$J:$J, $A216, 'Raw Data'!$O:$O,""&amp;'Raw Data'!$B$1,'Raw Data'!$D:$D,"&lt;&gt;*ithdr*",'Raw Data'!$D:$D,"&lt;&gt;*ancel*",'Raw Data'!$P:$P,"--")
+
SUMIFS('Raw Data'!$W:$W, 'Raw Data'!$AN:$AN,"&lt;=" &amp;DATE(LEFT($AV$3, 4), MONTH("1 " &amp; W$6 &amp; " " &amp; LEFT($AV$3, 4)) + 1, 0 ), 'Raw Data'!$AN:$AN,"&gt;" &amp;DATE(LEFT($AV$3, 4), MONTH("1 " &amp; W$6 &amp; " " &amp; LEFT($AV$3, 4)), 0 ), 'Raw Data'!$J:$J, $A216, 'Raw Data'!$P:$P,""&amp;'Raw Data'!$B$1,'Raw Data'!$D:$D,"&lt;&gt;*ithdr*",'Raw Data'!$D:$D,"&lt;&gt;*ancel*")</f>
        <v>0</v>
      </c>
      <c r="X223" s="73"/>
      <c r="Y223" s="73"/>
      <c r="Z223" s="77"/>
      <c r="AA223" s="113">
        <f>SUMIFS('Raw Data'!$W:$W, 'Raw Data'!$AN:$AN,"&lt;=" &amp;DATE(LEFT($AV$3, 4), MONTH("1 " &amp; AA$6 &amp; " " &amp; LEFT($AV$3, 4)) + 1, 0 ), 'Raw Data'!$AN:$AN,"&gt;" &amp;DATE(LEFT($AV$3, 4), MONTH("1 " &amp; AA$6 &amp; " " &amp; LEFT($AV$3, 4)), 0 ), 'Raw Data'!$J:$J, $A216, 'Raw Data'!$O:$O,""&amp;'Raw Data'!$B$1,'Raw Data'!$D:$D,"&lt;&gt;*ithdr*",'Raw Data'!$D:$D,"&lt;&gt;*ancel*",'Raw Data'!$P:$P,"--")
+
SUMIFS('Raw Data'!$W:$W, 'Raw Data'!$AN:$AN,"&lt;=" &amp;DATE(LEFT($AV$3, 4), MONTH("1 " &amp; AA$6 &amp; " " &amp; LEFT($AV$3, 4)) + 1, 0 ), 'Raw Data'!$AN:$AN,"&gt;" &amp;DATE(LEFT($AV$3, 4), MONTH("1 " &amp; AA$6 &amp; " " &amp; LEFT($AV$3, 4)), 0 ), 'Raw Data'!$J:$J, $A216, 'Raw Data'!$P:$P,""&amp;'Raw Data'!$B$1,'Raw Data'!$D:$D,"&lt;&gt;*ithdr*",'Raw Data'!$D:$D,"&lt;&gt;*ancel*")</f>
        <v>0</v>
      </c>
      <c r="AB223" s="73"/>
      <c r="AC223" s="73"/>
      <c r="AD223" s="77"/>
      <c r="AE223" s="113">
        <f>SUMIFS('Raw Data'!$W:$W, 'Raw Data'!$AN:$AN,"&lt;=" &amp;DATE(LEFT($AV$3, 4), MONTH("1 " &amp; AE$6 &amp; " " &amp; LEFT($AV$3, 4)) + 1, 0 ), 'Raw Data'!$AN:$AN,"&gt;" &amp;DATE(LEFT($AV$3, 4), MONTH("1 " &amp; AE$6 &amp; " " &amp; LEFT($AV$3, 4)), 0 ), 'Raw Data'!$J:$J, $A216, 'Raw Data'!$O:$O,""&amp;'Raw Data'!$B$1,'Raw Data'!$D:$D,"&lt;&gt;*ithdr*",'Raw Data'!$D:$D,"&lt;&gt;*ancel*",'Raw Data'!$P:$P,"--")
+
SUMIFS('Raw Data'!$W:$W, 'Raw Data'!$AN:$AN,"&lt;=" &amp;DATE(LEFT($AV$3, 4), MONTH("1 " &amp; AE$6 &amp; " " &amp; LEFT($AV$3, 4)) + 1, 0 ), 'Raw Data'!$AN:$AN,"&gt;" &amp;DATE(LEFT($AV$3, 4), MONTH("1 " &amp; AE$6 &amp; " " &amp; LEFT($AV$3, 4)), 0 ), 'Raw Data'!$J:$J, $A216, 'Raw Data'!$P:$P,""&amp;'Raw Data'!$B$1,'Raw Data'!$D:$D,"&lt;&gt;*ithdr*",'Raw Data'!$D:$D,"&lt;&gt;*ancel*")</f>
        <v>0</v>
      </c>
      <c r="AF223" s="73"/>
      <c r="AG223" s="73"/>
      <c r="AH223" s="77"/>
      <c r="AI223" s="113">
        <f>SUMIFS('Raw Data'!$W:$W, 'Raw Data'!$AN:$AN,"&lt;=" &amp;DATE(LEFT($AV$3, 4), MONTH("1 " &amp; AI$6 &amp; " " &amp; LEFT($AV$3, 4)) + 1, 0 ), 'Raw Data'!$AN:$AN,"&gt;" &amp;DATE(LEFT($AV$3, 4), MONTH("1 " &amp; AI$6 &amp; " " &amp; LEFT($AV$3, 4)), 0 ), 'Raw Data'!$J:$J, $A216, 'Raw Data'!$O:$O,""&amp;'Raw Data'!$B$1,'Raw Data'!$D:$D,"&lt;&gt;*ithdr*",'Raw Data'!$D:$D,"&lt;&gt;*ancel*",'Raw Data'!$P:$P,"--")
+
SUMIFS('Raw Data'!$W:$W, 'Raw Data'!$AN:$AN,"&lt;=" &amp;DATE(LEFT($AV$3, 4), MONTH("1 " &amp; AI$6 &amp; " " &amp; LEFT($AV$3, 4)) + 1, 0 ), 'Raw Data'!$AN:$AN,"&gt;" &amp;DATE(LEFT($AV$3, 4), MONTH("1 " &amp; AI$6 &amp; " " &amp; LEFT($AV$3, 4)), 0 ), 'Raw Data'!$J:$J, $A216, 'Raw Data'!$P:$P,""&amp;'Raw Data'!$B$1,'Raw Data'!$D:$D,"&lt;&gt;*ithdr*",'Raw Data'!$D:$D,"&lt;&gt;*ancel*")</f>
        <v>0</v>
      </c>
      <c r="AJ223" s="73"/>
      <c r="AK223" s="73"/>
      <c r="AL223" s="77"/>
      <c r="AM223" s="113">
        <f>SUMIFS('Raw Data'!$W:$W, 'Raw Data'!$AN:$AN,"&lt;=" &amp;DATE(LEFT($AV$3, 4), MONTH("1 " &amp; AM$6 &amp; " " &amp; LEFT($AV$3, 4)) + 1, 0 ), 'Raw Data'!$AN:$AN,"&gt;" &amp;DATE(LEFT($AV$3, 4), MONTH("1 " &amp; AM$6 &amp; " " &amp; LEFT($AV$3, 4)), 0 ), 'Raw Data'!$J:$J, $A216, 'Raw Data'!$O:$O,""&amp;'Raw Data'!$B$1,'Raw Data'!$D:$D,"&lt;&gt;*ithdr*",'Raw Data'!$D:$D,"&lt;&gt;*ancel*",'Raw Data'!$P:$P,"--")
+
SUMIFS('Raw Data'!$W:$W, 'Raw Data'!$AN:$AN,"&lt;=" &amp;DATE(LEFT($AV$3, 4), MONTH("1 " &amp; AM$6 &amp; " " &amp; LEFT($AV$3, 4)) + 1, 0 ), 'Raw Data'!$AN:$AN,"&gt;" &amp;DATE(LEFT($AV$3, 4), MONTH("1 " &amp; AM$6 &amp; " " &amp; LEFT($AV$3, 4)), 0 ), 'Raw Data'!$J:$J, $A216, 'Raw Data'!$P:$P,""&amp;'Raw Data'!$B$1,'Raw Data'!$D:$D,"&lt;&gt;*ithdr*",'Raw Data'!$D:$D,"&lt;&gt;*ancel*")</f>
        <v>0</v>
      </c>
      <c r="AN223" s="73"/>
      <c r="AO223" s="73"/>
      <c r="AP223" s="77"/>
      <c r="AQ223" s="113">
        <f>SUMIFS('Raw Data'!$W:$W, 'Raw Data'!$AN:$AN,"&lt;=" &amp;DATE(LEFT($AV$3, 4), MONTH("1 " &amp; AQ$6 &amp; " " &amp; LEFT($AV$3, 4)) + 1, 0 ), 'Raw Data'!$AN:$AN,"&gt;" &amp;DATE(LEFT($AV$3, 4), MONTH("1 " &amp; AQ$6 &amp; " " &amp; LEFT($AV$3, 4)), 0 ), 'Raw Data'!$J:$J, $A216, 'Raw Data'!$O:$O,""&amp;'Raw Data'!$B$1,'Raw Data'!$D:$D,"&lt;&gt;*ithdr*",'Raw Data'!$D:$D,"&lt;&gt;*ancel*",'Raw Data'!$P:$P,"--")
+
SUMIFS('Raw Data'!$W:$W, 'Raw Data'!$AN:$AN,"&lt;=" &amp;DATE(LEFT($AV$3, 4), MONTH("1 " &amp; AQ$6 &amp; " " &amp; LEFT($AV$3, 4)) + 1, 0 ), 'Raw Data'!$AN:$AN,"&gt;" &amp;DATE(LEFT($AV$3, 4), MONTH("1 " &amp; AQ$6 &amp; " " &amp; LEFT($AV$3, 4)), 0 ), 'Raw Data'!$J:$J, $A216, 'Raw Data'!$P:$P,""&amp;'Raw Data'!$B$1,'Raw Data'!$D:$D,"&lt;&gt;*ithdr*",'Raw Data'!$D:$D,"&lt;&gt;*ancel*")</f>
        <v>0</v>
      </c>
      <c r="AR223" s="73"/>
      <c r="AS223" s="73"/>
      <c r="AT223" s="77"/>
      <c r="AU223" s="113">
        <f>SUMIFS('Raw Data'!$W:$W, 'Raw Data'!$AN:$AN,"&lt;=" &amp;DATE(MID($AV$3, 15, 4), MONTH("1 " &amp; AU$6 &amp; " " &amp; MID($AV$3, 15, 4)) + 1, 0 ), 'Raw Data'!$AN:$AN,"&gt;" &amp;DATE(MID($AV$3, 15, 4), MONTH("1 " &amp; AU$6 &amp; " " &amp; MID($AV$3, 15, 4)), 0 ), 'Raw Data'!$J:$J, $A216, 'Raw Data'!$O:$O,""&amp;'Raw Data'!$B$1,'Raw Data'!$D:$D,"&lt;&gt;*ithdr*",'Raw Data'!$D:$D,"&lt;&gt;*ancel*",'Raw Data'!$P:$P,"--")
+
SUMIFS('Raw Data'!$W:$W, 'Raw Data'!$AN:$AN,"&lt;=" &amp;DATE(MID($AV$3, 15, 4), MONTH("1 " &amp; AU$6 &amp; " " &amp; MID($AV$3, 15, 4)) + 1, 0 ), 'Raw Data'!$AN:$AN,"&gt;" &amp;DATE(MID($AV$3, 15, 4), MONTH("1 " &amp; AU$6 &amp; " " &amp; MID($AV$3, 15, 4)), 0 ), 'Raw Data'!$J:$J, $A216, 'Raw Data'!$P:$P,""&amp;'Raw Data'!$B$1,'Raw Data'!$D:$D,"&lt;&gt;*ithdr*",'Raw Data'!$D:$D,"&lt;&gt;*ancel*")</f>
        <v>0</v>
      </c>
      <c r="AV223" s="73"/>
      <c r="AW223" s="73"/>
      <c r="AX223" s="77"/>
      <c r="AY223" s="113">
        <f>SUMIFS('Raw Data'!$W:$W, 'Raw Data'!$AN:$AN,"&lt;=" &amp;DATE(MID($AV$3, 15, 4), MONTH("1 " &amp; AY$6 &amp; " " &amp; MID($AV$3, 15, 4)) + 1, 0 ), 'Raw Data'!$AN:$AN,"&gt;" &amp;DATE(MID($AV$3, 15, 4), MONTH("1 " &amp; AY$6 &amp; " " &amp; MID($AV$3, 15, 4)), 0 ), 'Raw Data'!$J:$J, $A216, 'Raw Data'!$O:$O,""&amp;'Raw Data'!$B$1,'Raw Data'!$D:$D,"&lt;&gt;*ithdr*",'Raw Data'!$D:$D,"&lt;&gt;*ancel*",'Raw Data'!$P:$P,"--")
+
SUMIFS('Raw Data'!$W:$W, 'Raw Data'!$AN:$AN,"&lt;=" &amp;DATE(MID($AV$3, 15, 4), MONTH("1 " &amp; AY$6 &amp; " " &amp; MID($AV$3, 15, 4)) + 1, 0 ), 'Raw Data'!$AN:$AN,"&gt;" &amp;DATE(MID($AV$3, 15, 4), MONTH("1 " &amp; AY$6 &amp; " " &amp; MID($AV$3, 15, 4)), 0 ), 'Raw Data'!$J:$J, $A216, 'Raw Data'!$P:$P,""&amp;'Raw Data'!$B$1,'Raw Data'!$D:$D,"&lt;&gt;*ithdr*",'Raw Data'!$D:$D,"&lt;&gt;*ancel*")</f>
        <v>0</v>
      </c>
      <c r="AZ223" s="73"/>
      <c r="BA223" s="73"/>
      <c r="BB223" s="77"/>
      <c r="BC223" s="113">
        <f>SUMIFS('Raw Data'!$W:$W, 'Raw Data'!$AN:$AN,"&lt;=" &amp;DATE(MID($AV$3, 15, 4), MONTH("1 " &amp; BC$6 &amp; " " &amp; MID($AV$3, 15, 4)) + 1, 0 ), 'Raw Data'!$AN:$AN,"&gt;" &amp;DATE(MID($AV$3, 15, 4), MONTH("1 " &amp; BC$6 &amp; " " &amp; MID($AV$3, 15, 4)), 0 ), 'Raw Data'!$J:$J, $A216, 'Raw Data'!$O:$O,""&amp;'Raw Data'!$B$1,'Raw Data'!$D:$D,"&lt;&gt;*ithdr*",'Raw Data'!$D:$D,"&lt;&gt;*ancel*",'Raw Data'!$P:$P,"--")
+
SUMIFS('Raw Data'!$W:$W, 'Raw Data'!$AN:$AN,"&lt;=" &amp;DATE(MID($AV$3, 15, 4), MONTH("1 " &amp; BC$6 &amp; " " &amp; MID($AV$3, 15, 4)) + 1, 0 ), 'Raw Data'!$AN:$AN,"&gt;" &amp;DATE(MID($AV$3, 15, 4), MONTH("1 " &amp; BC$6 &amp; " " &amp; MID($AV$3, 15, 4)), 0 ), 'Raw Data'!$J:$J, $A216, 'Raw Data'!$P:$P,""&amp;'Raw Data'!$B$1,'Raw Data'!$D:$D,"&lt;&gt;*ithdr*",'Raw Data'!$D:$D,"&lt;&gt;*ancel*")</f>
        <v>0</v>
      </c>
      <c r="BD223" s="73"/>
      <c r="BE223" s="73"/>
      <c r="BF223" s="77"/>
    </row>
    <row r="224" ht="12.75" customHeight="1">
      <c r="A224" s="75" t="s">
        <v>204</v>
      </c>
      <c r="B224" s="73"/>
      <c r="C224" s="73"/>
      <c r="D224" s="73"/>
      <c r="E224" s="73"/>
      <c r="F224" s="73"/>
      <c r="G224" s="73"/>
      <c r="H224" s="73"/>
      <c r="I224" s="73"/>
      <c r="J224" s="77"/>
      <c r="K224" s="113">
        <f>SUMIFS('Raw Data'!$U:$U, 'Raw Data'!$AN:$AN,"&lt;=" &amp;DATE(LEFT($AV$3, 4), MONTH("1 " &amp; K$6 &amp; " " &amp; LEFT($AV$3, 4)) + 1, 0 ), 'Raw Data'!$AN:$AN,"&gt;" &amp;DATE(LEFT($AV$3, 4), MONTH("1 " &amp; K$6 &amp; " " &amp; LEFT($AV$3, 4)), 0 ), 'Raw Data'!$J:$J, $A216, 'Raw Data'!$O:$O,""&amp;'Raw Data'!$B$1,'Raw Data'!$D:$D,"&lt;&gt;*ithdr*",'Raw Data'!$D:$D,"&lt;&gt;*ancel*",'Raw Data'!$P:$P,"--")
+
SUMIFS('Raw Data'!$U:$U, 'Raw Data'!$AN:$AN,"&lt;=" &amp;DATE(LEFT($AV$3, 4), MONTH("1 " &amp; K$6 &amp; " " &amp; LEFT($AV$3, 4)) + 1, 0 ), 'Raw Data'!$AN:$AN,"&gt;" &amp;DATE(LEFT($AV$3, 4), MONTH("1 " &amp; K$6 &amp; " " &amp; LEFT($AV$3, 4)), 0 ), 'Raw Data'!$J:$J, $A216, 'Raw Data'!$P:$P,""&amp;'Raw Data'!$B$1,'Raw Data'!$D:$D,"&lt;&gt;*ithdr*",'Raw Data'!$D:$D,"&lt;&gt;*ancel*")</f>
        <v>0</v>
      </c>
      <c r="L224" s="73"/>
      <c r="M224" s="73"/>
      <c r="N224" s="77"/>
      <c r="O224" s="113">
        <f>SUMIFS('Raw Data'!$U:$U, 'Raw Data'!$AN:$AN,"&lt;=" &amp;DATE(LEFT($AV$3, 4), MONTH("1 " &amp; O$6 &amp; " " &amp; LEFT($AV$3, 4)) + 1, 0 ), 'Raw Data'!$AN:$AN,"&gt;" &amp;DATE(LEFT($AV$3, 4), MONTH("1 " &amp; O$6 &amp; " " &amp; LEFT($AV$3, 4)), 0 ), 'Raw Data'!$J:$J, $A216, 'Raw Data'!$O:$O,""&amp;'Raw Data'!$B$1,'Raw Data'!$D:$D,"&lt;&gt;*ithdr*",'Raw Data'!$D:$D,"&lt;&gt;*ancel*",'Raw Data'!$P:$P,"--")
+
SUMIFS('Raw Data'!$U:$U, 'Raw Data'!$AN:$AN,"&lt;=" &amp;DATE(LEFT($AV$3, 4), MONTH("1 " &amp; O$6 &amp; " " &amp; LEFT($AV$3, 4)) + 1, 0 ), 'Raw Data'!$AN:$AN,"&gt;" &amp;DATE(LEFT($AV$3, 4), MONTH("1 " &amp; O$6 &amp; " " &amp; LEFT($AV$3, 4)), 0 ), 'Raw Data'!$J:$J, $A216, 'Raw Data'!$P:$P,""&amp;'Raw Data'!$B$1,'Raw Data'!$D:$D,"&lt;&gt;*ithdr*",'Raw Data'!$D:$D,"&lt;&gt;*ancel*")</f>
        <v>0</v>
      </c>
      <c r="P224" s="73"/>
      <c r="Q224" s="73"/>
      <c r="R224" s="77"/>
      <c r="S224" s="113">
        <f>SUMIFS('Raw Data'!$U:$U, 'Raw Data'!$AN:$AN,"&lt;=" &amp;DATE(LEFT($AV$3, 4), MONTH("1 " &amp; S$6 &amp; " " &amp; LEFT($AV$3, 4)) + 1, 0 ), 'Raw Data'!$AN:$AN,"&gt;" &amp;DATE(LEFT($AV$3, 4), MONTH("1 " &amp; S$6 &amp; " " &amp; LEFT($AV$3, 4)), 0 ), 'Raw Data'!$J:$J, $A216, 'Raw Data'!$O:$O,""&amp;'Raw Data'!$B$1,'Raw Data'!$D:$D,"&lt;&gt;*ithdr*",'Raw Data'!$D:$D,"&lt;&gt;*ancel*",'Raw Data'!$P:$P,"--")
+
SUMIFS('Raw Data'!$U:$U, 'Raw Data'!$AN:$AN,"&lt;=" &amp;DATE(LEFT($AV$3, 4), MONTH("1 " &amp; S$6 &amp; " " &amp; LEFT($AV$3, 4)) + 1, 0 ), 'Raw Data'!$AN:$AN,"&gt;" &amp;DATE(LEFT($AV$3, 4), MONTH("1 " &amp; S$6 &amp; " " &amp; LEFT($AV$3, 4)), 0 ), 'Raw Data'!$J:$J, $A216, 'Raw Data'!$P:$P,""&amp;'Raw Data'!$B$1,'Raw Data'!$D:$D,"&lt;&gt;*ithdr*",'Raw Data'!$D:$D,"&lt;&gt;*ancel*")</f>
        <v>0</v>
      </c>
      <c r="T224" s="73"/>
      <c r="U224" s="73"/>
      <c r="V224" s="77"/>
      <c r="W224" s="113">
        <f>SUMIFS('Raw Data'!$U:$U, 'Raw Data'!$AN:$AN,"&lt;=" &amp;DATE(LEFT($AV$3, 4), MONTH("1 " &amp; W$6 &amp; " " &amp; LEFT($AV$3, 4)) + 1, 0 ), 'Raw Data'!$AN:$AN,"&gt;" &amp;DATE(LEFT($AV$3, 4), MONTH("1 " &amp; W$6 &amp; " " &amp; LEFT($AV$3, 4)), 0 ), 'Raw Data'!$J:$J, $A216, 'Raw Data'!$O:$O,""&amp;'Raw Data'!$B$1,'Raw Data'!$D:$D,"&lt;&gt;*ithdr*",'Raw Data'!$D:$D,"&lt;&gt;*ancel*",'Raw Data'!$P:$P,"--")
+
SUMIFS('Raw Data'!$U:$U, 'Raw Data'!$AN:$AN,"&lt;=" &amp;DATE(LEFT($AV$3, 4), MONTH("1 " &amp; W$6 &amp; " " &amp; LEFT($AV$3, 4)) + 1, 0 ), 'Raw Data'!$AN:$AN,"&gt;" &amp;DATE(LEFT($AV$3, 4), MONTH("1 " &amp; W$6 &amp; " " &amp; LEFT($AV$3, 4)), 0 ), 'Raw Data'!$J:$J, $A216, 'Raw Data'!$P:$P,""&amp;'Raw Data'!$B$1,'Raw Data'!$D:$D,"&lt;&gt;*ithdr*",'Raw Data'!$D:$D,"&lt;&gt;*ancel*")</f>
        <v>0</v>
      </c>
      <c r="X224" s="73"/>
      <c r="Y224" s="73"/>
      <c r="Z224" s="77"/>
      <c r="AA224" s="113">
        <f>SUMIFS('Raw Data'!$U:$U, 'Raw Data'!$AN:$AN,"&lt;=" &amp;DATE(LEFT($AV$3, 4), MONTH("1 " &amp; AA$6 &amp; " " &amp; LEFT($AV$3, 4)) + 1, 0 ), 'Raw Data'!$AN:$AN,"&gt;" &amp;DATE(LEFT($AV$3, 4), MONTH("1 " &amp; AA$6 &amp; " " &amp; LEFT($AV$3, 4)), 0 ), 'Raw Data'!$J:$J, $A216, 'Raw Data'!$O:$O,""&amp;'Raw Data'!$B$1,'Raw Data'!$D:$D,"&lt;&gt;*ithdr*",'Raw Data'!$D:$D,"&lt;&gt;*ancel*",'Raw Data'!$P:$P,"--")
+
SUMIFS('Raw Data'!$U:$U, 'Raw Data'!$AN:$AN,"&lt;=" &amp;DATE(LEFT($AV$3, 4), MONTH("1 " &amp; AA$6 &amp; " " &amp; LEFT($AV$3, 4)) + 1, 0 ), 'Raw Data'!$AN:$AN,"&gt;" &amp;DATE(LEFT($AV$3, 4), MONTH("1 " &amp; AA$6 &amp; " " &amp; LEFT($AV$3, 4)), 0 ), 'Raw Data'!$J:$J, $A216, 'Raw Data'!$P:$P,""&amp;'Raw Data'!$B$1,'Raw Data'!$D:$D,"&lt;&gt;*ithdr*",'Raw Data'!$D:$D,"&lt;&gt;*ancel*")</f>
        <v>0</v>
      </c>
      <c r="AB224" s="73"/>
      <c r="AC224" s="73"/>
      <c r="AD224" s="77"/>
      <c r="AE224" s="113">
        <f>SUMIFS('Raw Data'!$U:$U, 'Raw Data'!$AN:$AN,"&lt;=" &amp;DATE(LEFT($AV$3, 4), MONTH("1 " &amp; AE$6 &amp; " " &amp; LEFT($AV$3, 4)) + 1, 0 ), 'Raw Data'!$AN:$AN,"&gt;" &amp;DATE(LEFT($AV$3, 4), MONTH("1 " &amp; AE$6 &amp; " " &amp; LEFT($AV$3, 4)), 0 ), 'Raw Data'!$J:$J, $A216, 'Raw Data'!$O:$O,""&amp;'Raw Data'!$B$1,'Raw Data'!$D:$D,"&lt;&gt;*ithdr*",'Raw Data'!$D:$D,"&lt;&gt;*ancel*",'Raw Data'!$P:$P,"--")
+
SUMIFS('Raw Data'!$U:$U, 'Raw Data'!$AN:$AN,"&lt;=" &amp;DATE(LEFT($AV$3, 4), MONTH("1 " &amp; AE$6 &amp; " " &amp; LEFT($AV$3, 4)) + 1, 0 ), 'Raw Data'!$AN:$AN,"&gt;" &amp;DATE(LEFT($AV$3, 4), MONTH("1 " &amp; AE$6 &amp; " " &amp; LEFT($AV$3, 4)), 0 ), 'Raw Data'!$J:$J, $A216, 'Raw Data'!$P:$P,""&amp;'Raw Data'!$B$1,'Raw Data'!$D:$D,"&lt;&gt;*ithdr*",'Raw Data'!$D:$D,"&lt;&gt;*ancel*")</f>
        <v>0</v>
      </c>
      <c r="AF224" s="73"/>
      <c r="AG224" s="73"/>
      <c r="AH224" s="77"/>
      <c r="AI224" s="113">
        <f>SUMIFS('Raw Data'!$U:$U, 'Raw Data'!$AN:$AN,"&lt;=" &amp;DATE(LEFT($AV$3, 4), MONTH("1 " &amp; AI$6 &amp; " " &amp; LEFT($AV$3, 4)) + 1, 0 ), 'Raw Data'!$AN:$AN,"&gt;" &amp;DATE(LEFT($AV$3, 4), MONTH("1 " &amp; AI$6 &amp; " " &amp; LEFT($AV$3, 4)), 0 ), 'Raw Data'!$J:$J, $A216, 'Raw Data'!$O:$O,""&amp;'Raw Data'!$B$1,'Raw Data'!$D:$D,"&lt;&gt;*ithdr*",'Raw Data'!$D:$D,"&lt;&gt;*ancel*",'Raw Data'!$P:$P,"--")
+
SUMIFS('Raw Data'!$U:$U, 'Raw Data'!$AN:$AN,"&lt;=" &amp;DATE(LEFT($AV$3, 4), MONTH("1 " &amp; AI$6 &amp; " " &amp; LEFT($AV$3, 4)) + 1, 0 ), 'Raw Data'!$AN:$AN,"&gt;" &amp;DATE(LEFT($AV$3, 4), MONTH("1 " &amp; AI$6 &amp; " " &amp; LEFT($AV$3, 4)), 0 ), 'Raw Data'!$J:$J, $A216, 'Raw Data'!$P:$P,""&amp;'Raw Data'!$B$1,'Raw Data'!$D:$D,"&lt;&gt;*ithdr*",'Raw Data'!$D:$D,"&lt;&gt;*ancel*")</f>
        <v>0</v>
      </c>
      <c r="AJ224" s="73"/>
      <c r="AK224" s="73"/>
      <c r="AL224" s="77"/>
      <c r="AM224" s="113">
        <f>SUMIFS('Raw Data'!$U:$U, 'Raw Data'!$AN:$AN,"&lt;=" &amp;DATE(LEFT($AV$3, 4), MONTH("1 " &amp; AM$6 &amp; " " &amp; LEFT($AV$3, 4)) + 1, 0 ), 'Raw Data'!$AN:$AN,"&gt;" &amp;DATE(LEFT($AV$3, 4), MONTH("1 " &amp; AM$6 &amp; " " &amp; LEFT($AV$3, 4)), 0 ), 'Raw Data'!$J:$J, $A216, 'Raw Data'!$O:$O,""&amp;'Raw Data'!$B$1,'Raw Data'!$D:$D,"&lt;&gt;*ithdr*",'Raw Data'!$D:$D,"&lt;&gt;*ancel*",'Raw Data'!$P:$P,"--")
+
SUMIFS('Raw Data'!$U:$U, 'Raw Data'!$AN:$AN,"&lt;=" &amp;DATE(LEFT($AV$3, 4), MONTH("1 " &amp; AM$6 &amp; " " &amp; LEFT($AV$3, 4)) + 1, 0 ), 'Raw Data'!$AN:$AN,"&gt;" &amp;DATE(LEFT($AV$3, 4), MONTH("1 " &amp; AM$6 &amp; " " &amp; LEFT($AV$3, 4)), 0 ), 'Raw Data'!$J:$J, $A216, 'Raw Data'!$P:$P,""&amp;'Raw Data'!$B$1,'Raw Data'!$D:$D,"&lt;&gt;*ithdr*",'Raw Data'!$D:$D,"&lt;&gt;*ancel*")</f>
        <v>0</v>
      </c>
      <c r="AN224" s="73"/>
      <c r="AO224" s="73"/>
      <c r="AP224" s="77"/>
      <c r="AQ224" s="113">
        <f>SUMIFS('Raw Data'!$U:$U, 'Raw Data'!$AN:$AN,"&lt;=" &amp;DATE(LEFT($AV$3, 4), MONTH("1 " &amp; AQ$6 &amp; " " &amp; LEFT($AV$3, 4)) + 1, 0 ), 'Raw Data'!$AN:$AN,"&gt;" &amp;DATE(LEFT($AV$3, 4), MONTH("1 " &amp; AQ$6 &amp; " " &amp; LEFT($AV$3, 4)), 0 ), 'Raw Data'!$J:$J, $A216, 'Raw Data'!$O:$O,""&amp;'Raw Data'!$B$1,'Raw Data'!$D:$D,"&lt;&gt;*ithdr*",'Raw Data'!$D:$D,"&lt;&gt;*ancel*",'Raw Data'!$P:$P,"--")
+
SUMIFS('Raw Data'!$U:$U, 'Raw Data'!$AN:$AN,"&lt;=" &amp;DATE(LEFT($AV$3, 4), MONTH("1 " &amp; AQ$6 &amp; " " &amp; LEFT($AV$3, 4)) + 1, 0 ), 'Raw Data'!$AN:$AN,"&gt;" &amp;DATE(LEFT($AV$3, 4), MONTH("1 " &amp; AQ$6 &amp; " " &amp; LEFT($AV$3, 4)), 0 ), 'Raw Data'!$J:$J, $A216, 'Raw Data'!$P:$P,""&amp;'Raw Data'!$B$1,'Raw Data'!$D:$D,"&lt;&gt;*ithdr*",'Raw Data'!$D:$D,"&lt;&gt;*ancel*")</f>
        <v>0</v>
      </c>
      <c r="AR224" s="73"/>
      <c r="AS224" s="73"/>
      <c r="AT224" s="77"/>
      <c r="AU224" s="113">
        <f>SUMIFS('Raw Data'!$U:$U, 'Raw Data'!$AN:$AN,"&lt;=" &amp;DATE(MID($AV$3, 15, 4), MONTH("1 " &amp; AU$6 &amp; " " &amp; MID($AV$3, 15, 4)) + 1, 0 ), 'Raw Data'!$AN:$AN,"&gt;" &amp;DATE(MID($AV$3, 15, 4), MONTH("1 " &amp; AU$6 &amp; " " &amp; MID($AV$3, 15, 4)), 0 ), 'Raw Data'!$J:$J, $A216, 'Raw Data'!$O:$O,""&amp;'Raw Data'!$B$1,'Raw Data'!$D:$D,"&lt;&gt;*ithdr*",'Raw Data'!$D:$D,"&lt;&gt;*ancel*",'Raw Data'!$P:$P,"--")
+
SUMIFS('Raw Data'!$U:$U, 'Raw Data'!$AN:$AN,"&lt;=" &amp;DATE(MID($AV$3, 15, 4), MONTH("1 " &amp; AU$6 &amp; " " &amp; MID($AV$3, 15, 4)) + 1, 0 ), 'Raw Data'!$AN:$AN,"&gt;" &amp;DATE(MID($AV$3, 15, 4), MONTH("1 " &amp; AU$6 &amp; " " &amp; MID($AV$3, 15, 4)), 0 ), 'Raw Data'!$J:$J, $A216, 'Raw Data'!$P:$P,""&amp;'Raw Data'!$B$1,'Raw Data'!$D:$D,"&lt;&gt;*ithdr*",'Raw Data'!$D:$D,"&lt;&gt;*ancel*")</f>
        <v>0</v>
      </c>
      <c r="AV224" s="73"/>
      <c r="AW224" s="73"/>
      <c r="AX224" s="77"/>
      <c r="AY224" s="113">
        <f>SUMIFS('Raw Data'!$U:$U, 'Raw Data'!$AN:$AN,"&lt;=" &amp;DATE(MID($AV$3, 15, 4), MONTH("1 " &amp; AY$6 &amp; " " &amp; MID($AV$3, 15, 4)) + 1, 0 ), 'Raw Data'!$AN:$AN,"&gt;" &amp;DATE(MID($AV$3, 15, 4), MONTH("1 " &amp; AY$6 &amp; " " &amp; MID($AV$3, 15, 4)), 0 ), 'Raw Data'!$J:$J, $A216, 'Raw Data'!$O:$O,""&amp;'Raw Data'!$B$1,'Raw Data'!$D:$D,"&lt;&gt;*ithdr*",'Raw Data'!$D:$D,"&lt;&gt;*ancel*",'Raw Data'!$P:$P,"--")
+
SUMIFS('Raw Data'!$U:$U, 'Raw Data'!$AN:$AN,"&lt;=" &amp;DATE(MID($AV$3, 15, 4), MONTH("1 " &amp; AY$6 &amp; " " &amp; MID($AV$3, 15, 4)) + 1, 0 ), 'Raw Data'!$AN:$AN,"&gt;" &amp;DATE(MID($AV$3, 15, 4), MONTH("1 " &amp; AY$6 &amp; " " &amp; MID($AV$3, 15, 4)), 0 ), 'Raw Data'!$J:$J, $A216, 'Raw Data'!$P:$P,""&amp;'Raw Data'!$B$1,'Raw Data'!$D:$D,"&lt;&gt;*ithdr*",'Raw Data'!$D:$D,"&lt;&gt;*ancel*")</f>
        <v>0</v>
      </c>
      <c r="AZ224" s="73"/>
      <c r="BA224" s="73"/>
      <c r="BB224" s="77"/>
      <c r="BC224" s="113">
        <f>SUMIFS('Raw Data'!$U:$U, 'Raw Data'!$AN:$AN,"&lt;=" &amp;DATE(MID($AV$3, 15, 4), MONTH("1 " &amp; BC$6 &amp; " " &amp; MID($AV$3, 15, 4)) + 1, 0 ), 'Raw Data'!$AN:$AN,"&gt;" &amp;DATE(MID($AV$3, 15, 4), MONTH("1 " &amp; BC$6 &amp; " " &amp; MID($AV$3, 15, 4)), 0 ), 'Raw Data'!$J:$J, $A216, 'Raw Data'!$O:$O,""&amp;'Raw Data'!$B$1,'Raw Data'!$D:$D,"&lt;&gt;*ithdr*",'Raw Data'!$D:$D,"&lt;&gt;*ancel*",'Raw Data'!$P:$P,"--")
+
SUMIFS('Raw Data'!$U:$U, 'Raw Data'!$AN:$AN,"&lt;=" &amp;DATE(MID($AV$3, 15, 4), MONTH("1 " &amp; BC$6 &amp; " " &amp; MID($AV$3, 15, 4)) + 1, 0 ), 'Raw Data'!$AN:$AN,"&gt;" &amp;DATE(MID($AV$3, 15, 4), MONTH("1 " &amp; BC$6 &amp; " " &amp; MID($AV$3, 15, 4)), 0 ), 'Raw Data'!$J:$J, $A216, 'Raw Data'!$P:$P,""&amp;'Raw Data'!$B$1,'Raw Data'!$D:$D,"&lt;&gt;*ithdr*",'Raw Data'!$D:$D,"&lt;&gt;*ancel*")</f>
        <v>0</v>
      </c>
      <c r="BD224" s="73"/>
      <c r="BE224" s="73"/>
      <c r="BF224" s="77"/>
    </row>
    <row r="225" ht="12.75" customHeight="1">
      <c r="A225" s="75" t="s">
        <v>168</v>
      </c>
      <c r="B225" s="73"/>
      <c r="C225" s="73"/>
      <c r="D225" s="73"/>
      <c r="E225" s="73"/>
      <c r="F225" s="73"/>
      <c r="G225" s="73"/>
      <c r="H225" s="73"/>
      <c r="I225" s="73"/>
      <c r="J225" s="77"/>
      <c r="K225" s="113">
        <f>SUMIFS('Raw Data'!$Y:$Y, 'Raw Data'!$AN:$AN,"&lt;=" &amp;DATE(LEFT($AV$3, 4), MONTH("1 " &amp; K$6 &amp; " " &amp; LEFT($AV$3, 4)) + 1, 0 ), 'Raw Data'!$AN:$AN,"&gt;" &amp;DATE(LEFT($AV$3, 4), MONTH("1 " &amp; K$6 &amp; " " &amp; LEFT($AV$3, 4)), 0 ), 'Raw Data'!$J:$J, $A216, 'Raw Data'!$O:$O,""&amp;'Raw Data'!$B$1,'Raw Data'!$D:$D,"&lt;&gt;*ithdr*",'Raw Data'!$D:$D,"&lt;&gt;*ancel*",'Raw Data'!$P:$P,"--")
+
SUMIFS('Raw Data'!$Y:$Y, 'Raw Data'!$AN:$AN,"&lt;=" &amp;DATE(LEFT($AV$3, 4), MONTH("1 " &amp; K$6 &amp; " " &amp; LEFT($AV$3, 4)) + 1, 0 ), 'Raw Data'!$AN:$AN,"&gt;" &amp;DATE(LEFT($AV$3, 4), MONTH("1 " &amp; K$6 &amp; " " &amp; LEFT($AV$3, 4)), 0 ), 'Raw Data'!$J:$J, $A216, 'Raw Data'!$P:$P,""&amp;'Raw Data'!$B$1,'Raw Data'!$D:$D,"&lt;&gt;*ithdr*",'Raw Data'!$D:$D,"&lt;&gt;*ancel*")</f>
        <v>0</v>
      </c>
      <c r="L225" s="73"/>
      <c r="M225" s="73"/>
      <c r="N225" s="77"/>
      <c r="O225" s="113">
        <f>SUMIFS('Raw Data'!$Y:$Y, 'Raw Data'!$AN:$AN,"&lt;=" &amp;DATE(LEFT($AV$3, 4), MONTH("1 " &amp; O$6 &amp; " " &amp; LEFT($AV$3, 4)) + 1, 0 ), 'Raw Data'!$AN:$AN,"&gt;" &amp;DATE(LEFT($AV$3, 4), MONTH("1 " &amp; O$6 &amp; " " &amp; LEFT($AV$3, 4)), 0 ), 'Raw Data'!$J:$J, $A216, 'Raw Data'!$O:$O,""&amp;'Raw Data'!$B$1,'Raw Data'!$D:$D,"&lt;&gt;*ithdr*",'Raw Data'!$D:$D,"&lt;&gt;*ancel*",'Raw Data'!$P:$P,"--")
+
SUMIFS('Raw Data'!$Y:$Y, 'Raw Data'!$AN:$AN,"&lt;=" &amp;DATE(LEFT($AV$3, 4), MONTH("1 " &amp; O$6 &amp; " " &amp; LEFT($AV$3, 4)) + 1, 0 ), 'Raw Data'!$AN:$AN,"&gt;" &amp;DATE(LEFT($AV$3, 4), MONTH("1 " &amp; O$6 &amp; " " &amp; LEFT($AV$3, 4)), 0 ), 'Raw Data'!$J:$J, $A216, 'Raw Data'!$P:$P,""&amp;'Raw Data'!$B$1,'Raw Data'!$D:$D,"&lt;&gt;*ithdr*",'Raw Data'!$D:$D,"&lt;&gt;*ancel*")</f>
        <v>0</v>
      </c>
      <c r="P225" s="73"/>
      <c r="Q225" s="73"/>
      <c r="R225" s="77"/>
      <c r="S225" s="113">
        <f>SUMIFS('Raw Data'!$Y:$Y, 'Raw Data'!$AN:$AN,"&lt;=" &amp;DATE(LEFT($AV$3, 4), MONTH("1 " &amp; S$6 &amp; " " &amp; LEFT($AV$3, 4)) + 1, 0 ), 'Raw Data'!$AN:$AN,"&gt;" &amp;DATE(LEFT($AV$3, 4), MONTH("1 " &amp; S$6 &amp; " " &amp; LEFT($AV$3, 4)), 0 ), 'Raw Data'!$J:$J, $A216, 'Raw Data'!$O:$O,""&amp;'Raw Data'!$B$1,'Raw Data'!$D:$D,"&lt;&gt;*ithdr*",'Raw Data'!$D:$D,"&lt;&gt;*ancel*",'Raw Data'!$P:$P,"--")
+
SUMIFS('Raw Data'!$Y:$Y, 'Raw Data'!$AN:$AN,"&lt;=" &amp;DATE(LEFT($AV$3, 4), MONTH("1 " &amp; S$6 &amp; " " &amp; LEFT($AV$3, 4)) + 1, 0 ), 'Raw Data'!$AN:$AN,"&gt;" &amp;DATE(LEFT($AV$3, 4), MONTH("1 " &amp; S$6 &amp; " " &amp; LEFT($AV$3, 4)), 0 ), 'Raw Data'!$J:$J, $A216, 'Raw Data'!$P:$P,""&amp;'Raw Data'!$B$1,'Raw Data'!$D:$D,"&lt;&gt;*ithdr*",'Raw Data'!$D:$D,"&lt;&gt;*ancel*")</f>
        <v>0</v>
      </c>
      <c r="T225" s="73"/>
      <c r="U225" s="73"/>
      <c r="V225" s="77"/>
      <c r="W225" s="113">
        <f>SUMIFS('Raw Data'!$Y:$Y, 'Raw Data'!$AN:$AN,"&lt;=" &amp;DATE(LEFT($AV$3, 4), MONTH("1 " &amp; W$6 &amp; " " &amp; LEFT($AV$3, 4)) + 1, 0 ), 'Raw Data'!$AN:$AN,"&gt;" &amp;DATE(LEFT($AV$3, 4), MONTH("1 " &amp; W$6 &amp; " " &amp; LEFT($AV$3, 4)), 0 ), 'Raw Data'!$J:$J, $A216, 'Raw Data'!$O:$O,""&amp;'Raw Data'!$B$1,'Raw Data'!$D:$D,"&lt;&gt;*ithdr*",'Raw Data'!$D:$D,"&lt;&gt;*ancel*",'Raw Data'!$P:$P,"--")
+
SUMIFS('Raw Data'!$Y:$Y, 'Raw Data'!$AN:$AN,"&lt;=" &amp;DATE(LEFT($AV$3, 4), MONTH("1 " &amp; W$6 &amp; " " &amp; LEFT($AV$3, 4)) + 1, 0 ), 'Raw Data'!$AN:$AN,"&gt;" &amp;DATE(LEFT($AV$3, 4), MONTH("1 " &amp; W$6 &amp; " " &amp; LEFT($AV$3, 4)), 0 ), 'Raw Data'!$J:$J, $A216, 'Raw Data'!$P:$P,""&amp;'Raw Data'!$B$1,'Raw Data'!$D:$D,"&lt;&gt;*ithdr*",'Raw Data'!$D:$D,"&lt;&gt;*ancel*")</f>
        <v>0</v>
      </c>
      <c r="X225" s="73"/>
      <c r="Y225" s="73"/>
      <c r="Z225" s="77"/>
      <c r="AA225" s="113">
        <f>SUMIFS('Raw Data'!$Y:$Y, 'Raw Data'!$AN:$AN,"&lt;=" &amp;DATE(LEFT($AV$3, 4), MONTH("1 " &amp; AA$6 &amp; " " &amp; LEFT($AV$3, 4)) + 1, 0 ), 'Raw Data'!$AN:$AN,"&gt;" &amp;DATE(LEFT($AV$3, 4), MONTH("1 " &amp; AA$6 &amp; " " &amp; LEFT($AV$3, 4)), 0 ), 'Raw Data'!$J:$J, $A216, 'Raw Data'!$O:$O,""&amp;'Raw Data'!$B$1,'Raw Data'!$D:$D,"&lt;&gt;*ithdr*",'Raw Data'!$D:$D,"&lt;&gt;*ancel*",'Raw Data'!$P:$P,"--")
+
SUMIFS('Raw Data'!$Y:$Y, 'Raw Data'!$AN:$AN,"&lt;=" &amp;DATE(LEFT($AV$3, 4), MONTH("1 " &amp; AA$6 &amp; " " &amp; LEFT($AV$3, 4)) + 1, 0 ), 'Raw Data'!$AN:$AN,"&gt;" &amp;DATE(LEFT($AV$3, 4), MONTH("1 " &amp; AA$6 &amp; " " &amp; LEFT($AV$3, 4)), 0 ), 'Raw Data'!$J:$J, $A216, 'Raw Data'!$P:$P,""&amp;'Raw Data'!$B$1,'Raw Data'!$D:$D,"&lt;&gt;*ithdr*",'Raw Data'!$D:$D,"&lt;&gt;*ancel*")</f>
        <v>0</v>
      </c>
      <c r="AB225" s="73"/>
      <c r="AC225" s="73"/>
      <c r="AD225" s="77"/>
      <c r="AE225" s="113">
        <f>SUMIFS('Raw Data'!$Y:$Y, 'Raw Data'!$AN:$AN,"&lt;=" &amp;DATE(LEFT($AV$3, 4), MONTH("1 " &amp; AE$6 &amp; " " &amp; LEFT($AV$3, 4)) + 1, 0 ), 'Raw Data'!$AN:$AN,"&gt;" &amp;DATE(LEFT($AV$3, 4), MONTH("1 " &amp; AE$6 &amp; " " &amp; LEFT($AV$3, 4)), 0 ), 'Raw Data'!$J:$J, $A216, 'Raw Data'!$O:$O,""&amp;'Raw Data'!$B$1,'Raw Data'!$D:$D,"&lt;&gt;*ithdr*",'Raw Data'!$D:$D,"&lt;&gt;*ancel*",'Raw Data'!$P:$P,"--")
+
SUMIFS('Raw Data'!$Y:$Y, 'Raw Data'!$AN:$AN,"&lt;=" &amp;DATE(LEFT($AV$3, 4), MONTH("1 " &amp; AE$6 &amp; " " &amp; LEFT($AV$3, 4)) + 1, 0 ), 'Raw Data'!$AN:$AN,"&gt;" &amp;DATE(LEFT($AV$3, 4), MONTH("1 " &amp; AE$6 &amp; " " &amp; LEFT($AV$3, 4)), 0 ), 'Raw Data'!$J:$J, $A216, 'Raw Data'!$P:$P,""&amp;'Raw Data'!$B$1,'Raw Data'!$D:$D,"&lt;&gt;*ithdr*",'Raw Data'!$D:$D,"&lt;&gt;*ancel*")</f>
        <v>0</v>
      </c>
      <c r="AF225" s="73"/>
      <c r="AG225" s="73"/>
      <c r="AH225" s="77"/>
      <c r="AI225" s="113">
        <f>SUMIFS('Raw Data'!$Y:$Y, 'Raw Data'!$AN:$AN,"&lt;=" &amp;DATE(LEFT($AV$3, 4), MONTH("1 " &amp; AI$6 &amp; " " &amp; LEFT($AV$3, 4)) + 1, 0 ), 'Raw Data'!$AN:$AN,"&gt;" &amp;DATE(LEFT($AV$3, 4), MONTH("1 " &amp; AI$6 &amp; " " &amp; LEFT($AV$3, 4)), 0 ), 'Raw Data'!$J:$J, $A216, 'Raw Data'!$O:$O,""&amp;'Raw Data'!$B$1,'Raw Data'!$D:$D,"&lt;&gt;*ithdr*",'Raw Data'!$D:$D,"&lt;&gt;*ancel*",'Raw Data'!$P:$P,"--")
+
SUMIFS('Raw Data'!$Y:$Y, 'Raw Data'!$AN:$AN,"&lt;=" &amp;DATE(LEFT($AV$3, 4), MONTH("1 " &amp; AI$6 &amp; " " &amp; LEFT($AV$3, 4)) + 1, 0 ), 'Raw Data'!$AN:$AN,"&gt;" &amp;DATE(LEFT($AV$3, 4), MONTH("1 " &amp; AI$6 &amp; " " &amp; LEFT($AV$3, 4)), 0 ), 'Raw Data'!$J:$J, $A216, 'Raw Data'!$P:$P,""&amp;'Raw Data'!$B$1,'Raw Data'!$D:$D,"&lt;&gt;*ithdr*",'Raw Data'!$D:$D,"&lt;&gt;*ancel*")</f>
        <v>0</v>
      </c>
      <c r="AJ225" s="73"/>
      <c r="AK225" s="73"/>
      <c r="AL225" s="77"/>
      <c r="AM225" s="113">
        <f>SUMIFS('Raw Data'!$Y:$Y, 'Raw Data'!$AN:$AN,"&lt;=" &amp;DATE(LEFT($AV$3, 4), MONTH("1 " &amp; AM$6 &amp; " " &amp; LEFT($AV$3, 4)) + 1, 0 ), 'Raw Data'!$AN:$AN,"&gt;" &amp;DATE(LEFT($AV$3, 4), MONTH("1 " &amp; AM$6 &amp; " " &amp; LEFT($AV$3, 4)), 0 ), 'Raw Data'!$J:$J, $A216, 'Raw Data'!$O:$O,""&amp;'Raw Data'!$B$1,'Raw Data'!$D:$D,"&lt;&gt;*ithdr*",'Raw Data'!$D:$D,"&lt;&gt;*ancel*",'Raw Data'!$P:$P,"--")
+
SUMIFS('Raw Data'!$Y:$Y, 'Raw Data'!$AN:$AN,"&lt;=" &amp;DATE(LEFT($AV$3, 4), MONTH("1 " &amp; AM$6 &amp; " " &amp; LEFT($AV$3, 4)) + 1, 0 ), 'Raw Data'!$AN:$AN,"&gt;" &amp;DATE(LEFT($AV$3, 4), MONTH("1 " &amp; AM$6 &amp; " " &amp; LEFT($AV$3, 4)), 0 ), 'Raw Data'!$J:$J, $A216, 'Raw Data'!$P:$P,""&amp;'Raw Data'!$B$1,'Raw Data'!$D:$D,"&lt;&gt;*ithdr*",'Raw Data'!$D:$D,"&lt;&gt;*ancel*")</f>
        <v>0</v>
      </c>
      <c r="AN225" s="73"/>
      <c r="AO225" s="73"/>
      <c r="AP225" s="77"/>
      <c r="AQ225" s="113">
        <f>SUMIFS('Raw Data'!$Y:$Y, 'Raw Data'!$AN:$AN,"&lt;=" &amp;DATE(LEFT($AV$3, 4), MONTH("1 " &amp; AQ$6 &amp; " " &amp; LEFT($AV$3, 4)) + 1, 0 ), 'Raw Data'!$AN:$AN,"&gt;" &amp;DATE(LEFT($AV$3, 4), MONTH("1 " &amp; AQ$6 &amp; " " &amp; LEFT($AV$3, 4)), 0 ), 'Raw Data'!$J:$J, $A216, 'Raw Data'!$O:$O,""&amp;'Raw Data'!$B$1,'Raw Data'!$D:$D,"&lt;&gt;*ithdr*",'Raw Data'!$D:$D,"&lt;&gt;*ancel*",'Raw Data'!$P:$P,"--")
+
SUMIFS('Raw Data'!$Y:$Y, 'Raw Data'!$AN:$AN,"&lt;=" &amp;DATE(LEFT($AV$3, 4), MONTH("1 " &amp; AQ$6 &amp; " " &amp; LEFT($AV$3, 4)) + 1, 0 ), 'Raw Data'!$AN:$AN,"&gt;" &amp;DATE(LEFT($AV$3, 4), MONTH("1 " &amp; AQ$6 &amp; " " &amp; LEFT($AV$3, 4)), 0 ), 'Raw Data'!$J:$J, $A216, 'Raw Data'!$P:$P,""&amp;'Raw Data'!$B$1,'Raw Data'!$D:$D,"&lt;&gt;*ithdr*",'Raw Data'!$D:$D,"&lt;&gt;*ancel*")</f>
        <v>0</v>
      </c>
      <c r="AR225" s="73"/>
      <c r="AS225" s="73"/>
      <c r="AT225" s="77"/>
      <c r="AU225" s="113">
        <f>SUMIFS('Raw Data'!$Y:$Y, 'Raw Data'!$AN:$AN,"&lt;=" &amp;DATE(MID($AV$3, 15, 4), MONTH("1 " &amp; AU$6 &amp; " " &amp; MID($AV$3, 15, 4)) + 1, 0 ), 'Raw Data'!$AN:$AN,"&gt;" &amp;DATE(MID($AV$3, 15, 4), MONTH("1 " &amp; AU$6 &amp; " " &amp; MID($AV$3, 15, 4)), 0 ), 'Raw Data'!$J:$J, $A216, 'Raw Data'!$O:$O,""&amp;'Raw Data'!$B$1,'Raw Data'!$D:$D,"&lt;&gt;*ithdr*",'Raw Data'!$D:$D,"&lt;&gt;*ancel*",'Raw Data'!$P:$P,"--")
+
SUMIFS('Raw Data'!$Y:$Y, 'Raw Data'!$AN:$AN,"&lt;=" &amp;DATE(MID($AV$3, 15, 4), MONTH("1 " &amp; AU$6 &amp; " " &amp; MID($AV$3, 15, 4)) + 1, 0 ), 'Raw Data'!$AN:$AN,"&gt;" &amp;DATE(MID($AV$3, 15, 4), MONTH("1 " &amp; AU$6 &amp; " " &amp; MID($AV$3, 15, 4)), 0 ), 'Raw Data'!$J:$J, $A216, 'Raw Data'!$P:$P,""&amp;'Raw Data'!$B$1,'Raw Data'!$D:$D,"&lt;&gt;*ithdr*",'Raw Data'!$D:$D,"&lt;&gt;*ancel*")</f>
        <v>0</v>
      </c>
      <c r="AV225" s="73"/>
      <c r="AW225" s="73"/>
      <c r="AX225" s="77"/>
      <c r="AY225" s="113">
        <f>SUMIFS('Raw Data'!$Y:$Y, 'Raw Data'!$AN:$AN,"&lt;=" &amp;DATE(MID($AV$3, 15, 4), MONTH("1 " &amp; AY$6 &amp; " " &amp; MID($AV$3, 15, 4)) + 1, 0 ), 'Raw Data'!$AN:$AN,"&gt;" &amp;DATE(MID($AV$3, 15, 4), MONTH("1 " &amp; AY$6 &amp; " " &amp; MID($AV$3, 15, 4)), 0 ), 'Raw Data'!$J:$J, $A216, 'Raw Data'!$O:$O,""&amp;'Raw Data'!$B$1,'Raw Data'!$D:$D,"&lt;&gt;*ithdr*",'Raw Data'!$D:$D,"&lt;&gt;*ancel*",'Raw Data'!$P:$P,"--")
+
SUMIFS('Raw Data'!$Y:$Y, 'Raw Data'!$AN:$AN,"&lt;=" &amp;DATE(MID($AV$3, 15, 4), MONTH("1 " &amp; AY$6 &amp; " " &amp; MID($AV$3, 15, 4)) + 1, 0 ), 'Raw Data'!$AN:$AN,"&gt;" &amp;DATE(MID($AV$3, 15, 4), MONTH("1 " &amp; AY$6 &amp; " " &amp; MID($AV$3, 15, 4)), 0 ), 'Raw Data'!$J:$J, $A216, 'Raw Data'!$P:$P,""&amp;'Raw Data'!$B$1,'Raw Data'!$D:$D,"&lt;&gt;*ithdr*",'Raw Data'!$D:$D,"&lt;&gt;*ancel*")</f>
        <v>0</v>
      </c>
      <c r="AZ225" s="73"/>
      <c r="BA225" s="73"/>
      <c r="BB225" s="77"/>
      <c r="BC225" s="113">
        <f>SUMIFS('Raw Data'!$Y:$Y, 'Raw Data'!$AN:$AN,"&lt;=" &amp;DATE(MID($AV$3, 15, 4), MONTH("1 " &amp; BC$6 &amp; " " &amp; MID($AV$3, 15, 4)) + 1, 0 ), 'Raw Data'!$AN:$AN,"&gt;" &amp;DATE(MID($AV$3, 15, 4), MONTH("1 " &amp; BC$6 &amp; " " &amp; MID($AV$3, 15, 4)), 0 ), 'Raw Data'!$J:$J, $A216, 'Raw Data'!$O:$O,""&amp;'Raw Data'!$B$1,'Raw Data'!$D:$D,"&lt;&gt;*ithdr*",'Raw Data'!$D:$D,"&lt;&gt;*ancel*",'Raw Data'!$P:$P,"--")
+
SUMIFS('Raw Data'!$Y:$Y, 'Raw Data'!$AN:$AN,"&lt;=" &amp;DATE(MID($AV$3, 15, 4), MONTH("1 " &amp; BC$6 &amp; " " &amp; MID($AV$3, 15, 4)) + 1, 0 ), 'Raw Data'!$AN:$AN,"&gt;" &amp;DATE(MID($AV$3, 15, 4), MONTH("1 " &amp; BC$6 &amp; " " &amp; MID($AV$3, 15, 4)), 0 ), 'Raw Data'!$J:$J, $A216, 'Raw Data'!$P:$P,""&amp;'Raw Data'!$B$1,'Raw Data'!$D:$D,"&lt;&gt;*ithdr*",'Raw Data'!$D:$D,"&lt;&gt;*ancel*")</f>
        <v>0</v>
      </c>
      <c r="BD225" s="73"/>
      <c r="BE225" s="73"/>
      <c r="BF225" s="77"/>
    </row>
    <row r="226" ht="12.75" customHeight="1">
      <c r="A226" s="75" t="s">
        <v>169</v>
      </c>
      <c r="B226" s="73"/>
      <c r="C226" s="73"/>
      <c r="D226" s="73"/>
      <c r="E226" s="73"/>
      <c r="F226" s="73"/>
      <c r="G226" s="73"/>
      <c r="H226" s="73"/>
      <c r="I226" s="73"/>
      <c r="J226" s="77"/>
      <c r="K226" s="113">
        <f>SUMIFS('Raw Data'!$AA:$AA, 'Raw Data'!$AN:$AN,"&lt;=" &amp;DATE(LEFT($AV$3, 4), MONTH("1 " &amp; K$6 &amp; " " &amp; LEFT($AV$3, 4)) + 1, 0 ), 'Raw Data'!$AN:$AN,"&gt;" &amp;DATE(LEFT($AV$3, 4), MONTH("1 " &amp; K$6 &amp; " " &amp; LEFT($AV$3, 4)), 0 ), 'Raw Data'!$J:$J, $A216, 'Raw Data'!$O:$O,""&amp;'Raw Data'!$B$1,'Raw Data'!$D:$D,"&lt;&gt;*ithdr*",'Raw Data'!$D:$D,"&lt;&gt;*ancel*",'Raw Data'!$P:$P,"--")
+
SUMIFS('Raw Data'!$AA:$AA, 'Raw Data'!$AN:$AN,"&lt;=" &amp;DATE(LEFT($AV$3, 4), MONTH("1 " &amp; K$6 &amp; " " &amp; LEFT($AV$3, 4)) + 1, 0 ), 'Raw Data'!$AN:$AN,"&gt;" &amp;DATE(LEFT($AV$3, 4), MONTH("1 " &amp; K$6 &amp; " " &amp; LEFT($AV$3, 4)), 0 ), 'Raw Data'!$J:$J, $A216, 'Raw Data'!$P:$P,""&amp;'Raw Data'!$B$1,'Raw Data'!$D:$D,"&lt;&gt;*ithdr*",'Raw Data'!$D:$D,"&lt;&gt;*ancel*")
+
SUMIFS('Raw Data'!$X:$X, 'Raw Data'!$AN:$AN,"&lt;=" &amp;DATE(LEFT($AV$3, 4), MONTH("1 " &amp; K$6 &amp; " " &amp; LEFT($AV$3, 4)) + 1, 0 ), 'Raw Data'!$AN:$AN,"&gt;" &amp;DATE(LEFT($AV$3, 4), MONTH("1 " &amp; K$6 &amp; " " &amp; LEFT($AV$3, 4)), 0 ), 'Raw Data'!$J:$J, $A216, 'Raw Data'!$O:$O,""&amp;'Raw Data'!$B$1,'Raw Data'!$D:$D,"&lt;&gt;*ithdr*",'Raw Data'!$D:$D,"&lt;&gt;*ancel*",'Raw Data'!$P:$P,"--")
+
SUMIFS('Raw Data'!$X:$X, 'Raw Data'!$AN:$AN,"&lt;=" &amp;DATE(LEFT($AV$3, 4), MONTH("1 " &amp; K$6 &amp; " " &amp; LEFT($AV$3, 4)) + 1, 0 ), 'Raw Data'!$AN:$AN,"&gt;" &amp;DATE(LEFT($AV$3, 4), MONTH("1 " &amp; K$6 &amp; " " &amp; LEFT($AV$3, 4)), 0 ), 'Raw Data'!$J:$J, $A216, 'Raw Data'!$P:$P,""&amp;'Raw Data'!$B$1,'Raw Data'!$D:$D,"&lt;&gt;*ithdr*",'Raw Data'!$D:$D,"&lt;&gt;*ancel*")
+
SUMIFS('Raw Data'!$V:$V, 'Raw Data'!$AN:$AN,"&lt;=" &amp;DATE(LEFT($AV$3, 4), MONTH("1 " &amp; K$6 &amp; " " &amp; LEFT($AV$3, 4)) + 1, 0 ), 'Raw Data'!$AN:$AN,"&gt;" &amp;DATE(LEFT($AV$3, 4), MONTH("1 " &amp; K$6 &amp; " " &amp; LEFT($AV$3, 4)), 0 ), 'Raw Data'!$J:$J, $A216, 'Raw Data'!$O:$O,""&amp;'Raw Data'!$B$1,'Raw Data'!$D:$D,"&lt;&gt;*ithdr*",'Raw Data'!$D:$D,"&lt;&gt;*ancel*",'Raw Data'!$P:$P,"--")
+
SUMIFS('Raw Data'!$V:$V, 'Raw Data'!$AN:$AN,"&lt;=" &amp;DATE(LEFT($AV$3, 4), MONTH("1 " &amp; K$6 &amp; " " &amp; LEFT($AV$3, 4)) + 1, 0 ), 'Raw Data'!$AN:$AN,"&gt;" &amp;DATE(LEFT($AV$3, 4), MONTH("1 " &amp; K$6 &amp; " " &amp; LEFT($AV$3, 4)), 0 ), 'Raw Data'!$J:$J, $A216, 'Raw Data'!$P:$P,""&amp;'Raw Data'!$B$1,'Raw Data'!$D:$D,"&lt;&gt;*ithdr*",'Raw Data'!$D:$D,"&lt;&gt;*ancel*")</f>
        <v>0</v>
      </c>
      <c r="L226" s="73"/>
      <c r="M226" s="73"/>
      <c r="N226" s="77"/>
      <c r="O226" s="113">
        <f>SUMIFS('Raw Data'!$AA:$AA, 'Raw Data'!$AN:$AN,"&lt;=" &amp;DATE(LEFT($AV$3, 4), MONTH("1 " &amp; O$6 &amp; " " &amp; LEFT($AV$3, 4)) + 1, 0 ), 'Raw Data'!$AN:$AN,"&gt;" &amp;DATE(LEFT($AV$3, 4), MONTH("1 " &amp; O$6 &amp; " " &amp; LEFT($AV$3, 4)), 0 ), 'Raw Data'!$J:$J, $A216, 'Raw Data'!$O:$O,""&amp;'Raw Data'!$B$1,'Raw Data'!$D:$D,"&lt;&gt;*ithdr*",'Raw Data'!$D:$D,"&lt;&gt;*ancel*",'Raw Data'!$P:$P,"--")
+
SUMIFS('Raw Data'!$AA:$AA, 'Raw Data'!$AN:$AN,"&lt;=" &amp;DATE(LEFT($AV$3, 4), MONTH("1 " &amp; O$6 &amp; " " &amp; LEFT($AV$3, 4)) + 1, 0 ), 'Raw Data'!$AN:$AN,"&gt;" &amp;DATE(LEFT($AV$3, 4), MONTH("1 " &amp; O$6 &amp; " " &amp; LEFT($AV$3, 4)), 0 ), 'Raw Data'!$J:$J, $A216, 'Raw Data'!$P:$P,""&amp;'Raw Data'!$B$1,'Raw Data'!$D:$D,"&lt;&gt;*ithdr*",'Raw Data'!$D:$D,"&lt;&gt;*ancel*")
+
SUMIFS('Raw Data'!$X:$X, 'Raw Data'!$AN:$AN,"&lt;=" &amp;DATE(LEFT($AV$3, 4), MONTH("1 " &amp; O$6 &amp; " " &amp; LEFT($AV$3, 4)) + 1, 0 ), 'Raw Data'!$AN:$AN,"&gt;" &amp;DATE(LEFT($AV$3, 4), MONTH("1 " &amp; O$6 &amp; " " &amp; LEFT($AV$3, 4)), 0 ), 'Raw Data'!$J:$J, $A216, 'Raw Data'!$O:$O,""&amp;'Raw Data'!$B$1,'Raw Data'!$D:$D,"&lt;&gt;*ithdr*",'Raw Data'!$D:$D,"&lt;&gt;*ancel*",'Raw Data'!$P:$P,"--")
+
SUMIFS('Raw Data'!$X:$X, 'Raw Data'!$AN:$AN,"&lt;=" &amp;DATE(LEFT($AV$3, 4), MONTH("1 " &amp; O$6 &amp; " " &amp; LEFT($AV$3, 4)) + 1, 0 ), 'Raw Data'!$AN:$AN,"&gt;" &amp;DATE(LEFT($AV$3, 4), MONTH("1 " &amp; O$6 &amp; " " &amp; LEFT($AV$3, 4)), 0 ), 'Raw Data'!$J:$J, $A216, 'Raw Data'!$P:$P,""&amp;'Raw Data'!$B$1,'Raw Data'!$D:$D,"&lt;&gt;*ithdr*",'Raw Data'!$D:$D,"&lt;&gt;*ancel*")
+
SUMIFS('Raw Data'!$V:$V, 'Raw Data'!$AN:$AN,"&lt;=" &amp;DATE(LEFT($AV$3, 4), MONTH("1 " &amp; O$6 &amp; " " &amp; LEFT($AV$3, 4)) + 1, 0 ), 'Raw Data'!$AN:$AN,"&gt;" &amp;DATE(LEFT($AV$3, 4), MONTH("1 " &amp; O$6 &amp; " " &amp; LEFT($AV$3, 4)), 0 ), 'Raw Data'!$J:$J, $A216, 'Raw Data'!$O:$O,""&amp;'Raw Data'!$B$1,'Raw Data'!$D:$D,"&lt;&gt;*ithdr*",'Raw Data'!$D:$D,"&lt;&gt;*ancel*",'Raw Data'!$P:$P,"--")
+
SUMIFS('Raw Data'!$V:$V, 'Raw Data'!$AN:$AN,"&lt;=" &amp;DATE(LEFT($AV$3, 4), MONTH("1 " &amp; O$6 &amp; " " &amp; LEFT($AV$3, 4)) + 1, 0 ), 'Raw Data'!$AN:$AN,"&gt;" &amp;DATE(LEFT($AV$3, 4), MONTH("1 " &amp; O$6 &amp; " " &amp; LEFT($AV$3, 4)), 0 ), 'Raw Data'!$J:$J, $A216, 'Raw Data'!$P:$P,""&amp;'Raw Data'!$B$1,'Raw Data'!$D:$D,"&lt;&gt;*ithdr*",'Raw Data'!$D:$D,"&lt;&gt;*ancel*")</f>
        <v>0</v>
      </c>
      <c r="P226" s="73"/>
      <c r="Q226" s="73"/>
      <c r="R226" s="77"/>
      <c r="S226" s="113">
        <f>SUMIFS('Raw Data'!$AA:$AA, 'Raw Data'!$AN:$AN,"&lt;=" &amp;DATE(LEFT($AV$3, 4), MONTH("1 " &amp; S$6 &amp; " " &amp; LEFT($AV$3, 4)) + 1, 0 ), 'Raw Data'!$AN:$AN,"&gt;" &amp;DATE(LEFT($AV$3, 4), MONTH("1 " &amp; S$6 &amp; " " &amp; LEFT($AV$3, 4)), 0 ), 'Raw Data'!$J:$J, $A216, 'Raw Data'!$O:$O,""&amp;'Raw Data'!$B$1,'Raw Data'!$D:$D,"&lt;&gt;*ithdr*",'Raw Data'!$D:$D,"&lt;&gt;*ancel*",'Raw Data'!$P:$P,"--")
+
SUMIFS('Raw Data'!$AA:$AA, 'Raw Data'!$AN:$AN,"&lt;=" &amp;DATE(LEFT($AV$3, 4), MONTH("1 " &amp; S$6 &amp; " " &amp; LEFT($AV$3, 4)) + 1, 0 ), 'Raw Data'!$AN:$AN,"&gt;" &amp;DATE(LEFT($AV$3, 4), MONTH("1 " &amp; S$6 &amp; " " &amp; LEFT($AV$3, 4)), 0 ), 'Raw Data'!$J:$J, $A216, 'Raw Data'!$P:$P,""&amp;'Raw Data'!$B$1,'Raw Data'!$D:$D,"&lt;&gt;*ithdr*",'Raw Data'!$D:$D,"&lt;&gt;*ancel*")
+
SUMIFS('Raw Data'!$X:$X, 'Raw Data'!$AN:$AN,"&lt;=" &amp;DATE(LEFT($AV$3, 4), MONTH("1 " &amp; S$6 &amp; " " &amp; LEFT($AV$3, 4)) + 1, 0 ), 'Raw Data'!$AN:$AN,"&gt;" &amp;DATE(LEFT($AV$3, 4), MONTH("1 " &amp; S$6 &amp; " " &amp; LEFT($AV$3, 4)), 0 ), 'Raw Data'!$J:$J, $A216, 'Raw Data'!$O:$O,""&amp;'Raw Data'!$B$1,'Raw Data'!$D:$D,"&lt;&gt;*ithdr*",'Raw Data'!$D:$D,"&lt;&gt;*ancel*",'Raw Data'!$P:$P,"--")
+
SUMIFS('Raw Data'!$X:$X, 'Raw Data'!$AN:$AN,"&lt;=" &amp;DATE(LEFT($AV$3, 4), MONTH("1 " &amp; S$6 &amp; " " &amp; LEFT($AV$3, 4)) + 1, 0 ), 'Raw Data'!$AN:$AN,"&gt;" &amp;DATE(LEFT($AV$3, 4), MONTH("1 " &amp; S$6 &amp; " " &amp; LEFT($AV$3, 4)), 0 ), 'Raw Data'!$J:$J, $A216, 'Raw Data'!$P:$P,""&amp;'Raw Data'!$B$1,'Raw Data'!$D:$D,"&lt;&gt;*ithdr*",'Raw Data'!$D:$D,"&lt;&gt;*ancel*")
+
SUMIFS('Raw Data'!$V:$V, 'Raw Data'!$AN:$AN,"&lt;=" &amp;DATE(LEFT($AV$3, 4), MONTH("1 " &amp; S$6 &amp; " " &amp; LEFT($AV$3, 4)) + 1, 0 ), 'Raw Data'!$AN:$AN,"&gt;" &amp;DATE(LEFT($AV$3, 4), MONTH("1 " &amp; S$6 &amp; " " &amp; LEFT($AV$3, 4)), 0 ), 'Raw Data'!$J:$J, $A216, 'Raw Data'!$O:$O,""&amp;'Raw Data'!$B$1,'Raw Data'!$D:$D,"&lt;&gt;*ithdr*",'Raw Data'!$D:$D,"&lt;&gt;*ancel*",'Raw Data'!$P:$P,"--")
+
SUMIFS('Raw Data'!$V:$V, 'Raw Data'!$AN:$AN,"&lt;=" &amp;DATE(LEFT($AV$3, 4), MONTH("1 " &amp; S$6 &amp; " " &amp; LEFT($AV$3, 4)) + 1, 0 ), 'Raw Data'!$AN:$AN,"&gt;" &amp;DATE(LEFT($AV$3, 4), MONTH("1 " &amp; S$6 &amp; " " &amp; LEFT($AV$3, 4)), 0 ), 'Raw Data'!$J:$J, $A216, 'Raw Data'!$P:$P,""&amp;'Raw Data'!$B$1,'Raw Data'!$D:$D,"&lt;&gt;*ithdr*",'Raw Data'!$D:$D,"&lt;&gt;*ancel*")</f>
        <v>0</v>
      </c>
      <c r="T226" s="73"/>
      <c r="U226" s="73"/>
      <c r="V226" s="77"/>
      <c r="W226" s="113">
        <f>SUMIFS('Raw Data'!$AA:$AA, 'Raw Data'!$AN:$AN,"&lt;=" &amp;DATE(LEFT($AV$3, 4), MONTH("1 " &amp; W$6 &amp; " " &amp; LEFT($AV$3, 4)) + 1, 0 ), 'Raw Data'!$AN:$AN,"&gt;" &amp;DATE(LEFT($AV$3, 4), MONTH("1 " &amp; W$6 &amp; " " &amp; LEFT($AV$3, 4)), 0 ), 'Raw Data'!$J:$J, $A216, 'Raw Data'!$O:$O,""&amp;'Raw Data'!$B$1,'Raw Data'!$D:$D,"&lt;&gt;*ithdr*",'Raw Data'!$D:$D,"&lt;&gt;*ancel*",'Raw Data'!$P:$P,"--")
+
SUMIFS('Raw Data'!$AA:$AA, 'Raw Data'!$AN:$AN,"&lt;=" &amp;DATE(LEFT($AV$3, 4), MONTH("1 " &amp; W$6 &amp; " " &amp; LEFT($AV$3, 4)) + 1, 0 ), 'Raw Data'!$AN:$AN,"&gt;" &amp;DATE(LEFT($AV$3, 4), MONTH("1 " &amp; W$6 &amp; " " &amp; LEFT($AV$3, 4)), 0 ), 'Raw Data'!$J:$J, $A216, 'Raw Data'!$P:$P,""&amp;'Raw Data'!$B$1,'Raw Data'!$D:$D,"&lt;&gt;*ithdr*",'Raw Data'!$D:$D,"&lt;&gt;*ancel*")
+
SUMIFS('Raw Data'!$X:$X, 'Raw Data'!$AN:$AN,"&lt;=" &amp;DATE(LEFT($AV$3, 4), MONTH("1 " &amp; W$6 &amp; " " &amp; LEFT($AV$3, 4)) + 1, 0 ), 'Raw Data'!$AN:$AN,"&gt;" &amp;DATE(LEFT($AV$3, 4), MONTH("1 " &amp; W$6 &amp; " " &amp; LEFT($AV$3, 4)), 0 ), 'Raw Data'!$J:$J, $A216, 'Raw Data'!$O:$O,""&amp;'Raw Data'!$B$1,'Raw Data'!$D:$D,"&lt;&gt;*ithdr*",'Raw Data'!$D:$D,"&lt;&gt;*ancel*",'Raw Data'!$P:$P,"--")
+
SUMIFS('Raw Data'!$X:$X, 'Raw Data'!$AN:$AN,"&lt;=" &amp;DATE(LEFT($AV$3, 4), MONTH("1 " &amp; W$6 &amp; " " &amp; LEFT($AV$3, 4)) + 1, 0 ), 'Raw Data'!$AN:$AN,"&gt;" &amp;DATE(LEFT($AV$3, 4), MONTH("1 " &amp; W$6 &amp; " " &amp; LEFT($AV$3, 4)), 0 ), 'Raw Data'!$J:$J, $A216, 'Raw Data'!$P:$P,""&amp;'Raw Data'!$B$1,'Raw Data'!$D:$D,"&lt;&gt;*ithdr*",'Raw Data'!$D:$D,"&lt;&gt;*ancel*")
+
SUMIFS('Raw Data'!$V:$V, 'Raw Data'!$AN:$AN,"&lt;=" &amp;DATE(LEFT($AV$3, 4), MONTH("1 " &amp; W$6 &amp; " " &amp; LEFT($AV$3, 4)) + 1, 0 ), 'Raw Data'!$AN:$AN,"&gt;" &amp;DATE(LEFT($AV$3, 4), MONTH("1 " &amp; W$6 &amp; " " &amp; LEFT($AV$3, 4)), 0 ), 'Raw Data'!$J:$J, $A216, 'Raw Data'!$O:$O,""&amp;'Raw Data'!$B$1,'Raw Data'!$D:$D,"&lt;&gt;*ithdr*",'Raw Data'!$D:$D,"&lt;&gt;*ancel*",'Raw Data'!$P:$P,"--")
+
SUMIFS('Raw Data'!$V:$V, 'Raw Data'!$AN:$AN,"&lt;=" &amp;DATE(LEFT($AV$3, 4), MONTH("1 " &amp; W$6 &amp; " " &amp; LEFT($AV$3, 4)) + 1, 0 ), 'Raw Data'!$AN:$AN,"&gt;" &amp;DATE(LEFT($AV$3, 4), MONTH("1 " &amp; W$6 &amp; " " &amp; LEFT($AV$3, 4)), 0 ), 'Raw Data'!$J:$J, $A216, 'Raw Data'!$P:$P,""&amp;'Raw Data'!$B$1,'Raw Data'!$D:$D,"&lt;&gt;*ithdr*",'Raw Data'!$D:$D,"&lt;&gt;*ancel*")</f>
        <v>0</v>
      </c>
      <c r="X226" s="73"/>
      <c r="Y226" s="73"/>
      <c r="Z226" s="77"/>
      <c r="AA226" s="113">
        <f>SUMIFS('Raw Data'!$AA:$AA, 'Raw Data'!$AN:$AN,"&lt;=" &amp;DATE(LEFT($AV$3, 4), MONTH("1 " &amp; AA$6 &amp; " " &amp; LEFT($AV$3, 4)) + 1, 0 ), 'Raw Data'!$AN:$AN,"&gt;" &amp;DATE(LEFT($AV$3, 4), MONTH("1 " &amp; AA$6 &amp; " " &amp; LEFT($AV$3, 4)), 0 ), 'Raw Data'!$J:$J, $A216, 'Raw Data'!$O:$O,""&amp;'Raw Data'!$B$1,'Raw Data'!$D:$D,"&lt;&gt;*ithdr*",'Raw Data'!$D:$D,"&lt;&gt;*ancel*",'Raw Data'!$P:$P,"--")
+
SUMIFS('Raw Data'!$AA:$AA, 'Raw Data'!$AN:$AN,"&lt;=" &amp;DATE(LEFT($AV$3, 4), MONTH("1 " &amp; AA$6 &amp; " " &amp; LEFT($AV$3, 4)) + 1, 0 ), 'Raw Data'!$AN:$AN,"&gt;" &amp;DATE(LEFT($AV$3, 4), MONTH("1 " &amp; AA$6 &amp; " " &amp; LEFT($AV$3, 4)), 0 ), 'Raw Data'!$J:$J, $A216, 'Raw Data'!$P:$P,""&amp;'Raw Data'!$B$1,'Raw Data'!$D:$D,"&lt;&gt;*ithdr*",'Raw Data'!$D:$D,"&lt;&gt;*ancel*")
+
SUMIFS('Raw Data'!$X:$X, 'Raw Data'!$AN:$AN,"&lt;=" &amp;DATE(LEFT($AV$3, 4), MONTH("1 " &amp; AA$6 &amp; " " &amp; LEFT($AV$3, 4)) + 1, 0 ), 'Raw Data'!$AN:$AN,"&gt;" &amp;DATE(LEFT($AV$3, 4), MONTH("1 " &amp; AA$6 &amp; " " &amp; LEFT($AV$3, 4)), 0 ), 'Raw Data'!$J:$J, $A216, 'Raw Data'!$O:$O,""&amp;'Raw Data'!$B$1,'Raw Data'!$D:$D,"&lt;&gt;*ithdr*",'Raw Data'!$D:$D,"&lt;&gt;*ancel*",'Raw Data'!$P:$P,"--")
+
SUMIFS('Raw Data'!$X:$X, 'Raw Data'!$AN:$AN,"&lt;=" &amp;DATE(LEFT($AV$3, 4), MONTH("1 " &amp; AA$6 &amp; " " &amp; LEFT($AV$3, 4)) + 1, 0 ), 'Raw Data'!$AN:$AN,"&gt;" &amp;DATE(LEFT($AV$3, 4), MONTH("1 " &amp; AA$6 &amp; " " &amp; LEFT($AV$3, 4)), 0 ), 'Raw Data'!$J:$J, $A216, 'Raw Data'!$P:$P,""&amp;'Raw Data'!$B$1,'Raw Data'!$D:$D,"&lt;&gt;*ithdr*",'Raw Data'!$D:$D,"&lt;&gt;*ancel*")
+
SUMIFS('Raw Data'!$V:$V, 'Raw Data'!$AN:$AN,"&lt;=" &amp;DATE(LEFT($AV$3, 4), MONTH("1 " &amp; AA$6 &amp; " " &amp; LEFT($AV$3, 4)) + 1, 0 ), 'Raw Data'!$AN:$AN,"&gt;" &amp;DATE(LEFT($AV$3, 4), MONTH("1 " &amp; AA$6 &amp; " " &amp; LEFT($AV$3, 4)), 0 ), 'Raw Data'!$J:$J, $A216, 'Raw Data'!$O:$O,""&amp;'Raw Data'!$B$1,'Raw Data'!$D:$D,"&lt;&gt;*ithdr*",'Raw Data'!$D:$D,"&lt;&gt;*ancel*",'Raw Data'!$P:$P,"--")
+
SUMIFS('Raw Data'!$V:$V, 'Raw Data'!$AN:$AN,"&lt;=" &amp;DATE(LEFT($AV$3, 4), MONTH("1 " &amp; AA$6 &amp; " " &amp; LEFT($AV$3, 4)) + 1, 0 ), 'Raw Data'!$AN:$AN,"&gt;" &amp;DATE(LEFT($AV$3, 4), MONTH("1 " &amp; AA$6 &amp; " " &amp; LEFT($AV$3, 4)), 0 ), 'Raw Data'!$J:$J, $A216, 'Raw Data'!$P:$P,""&amp;'Raw Data'!$B$1,'Raw Data'!$D:$D,"&lt;&gt;*ithdr*",'Raw Data'!$D:$D,"&lt;&gt;*ancel*")</f>
        <v>0</v>
      </c>
      <c r="AB226" s="73"/>
      <c r="AC226" s="73"/>
      <c r="AD226" s="77"/>
      <c r="AE226" s="113">
        <f>SUMIFS('Raw Data'!$AA:$AA, 'Raw Data'!$AN:$AN,"&lt;=" &amp;DATE(LEFT($AV$3, 4), MONTH("1 " &amp; AE$6 &amp; " " &amp; LEFT($AV$3, 4)) + 1, 0 ), 'Raw Data'!$AN:$AN,"&gt;" &amp;DATE(LEFT($AV$3, 4), MONTH("1 " &amp; AE$6 &amp; " " &amp; LEFT($AV$3, 4)), 0 ), 'Raw Data'!$J:$J, $A216, 'Raw Data'!$O:$O,""&amp;'Raw Data'!$B$1,'Raw Data'!$D:$D,"&lt;&gt;*ithdr*",'Raw Data'!$D:$D,"&lt;&gt;*ancel*",'Raw Data'!$P:$P,"--")
+
SUMIFS('Raw Data'!$AA:$AA, 'Raw Data'!$AN:$AN,"&lt;=" &amp;DATE(LEFT($AV$3, 4), MONTH("1 " &amp; AE$6 &amp; " " &amp; LEFT($AV$3, 4)) + 1, 0 ), 'Raw Data'!$AN:$AN,"&gt;" &amp;DATE(LEFT($AV$3, 4), MONTH("1 " &amp; AE$6 &amp; " " &amp; LEFT($AV$3, 4)), 0 ), 'Raw Data'!$J:$J, $A216, 'Raw Data'!$P:$P,""&amp;'Raw Data'!$B$1,'Raw Data'!$D:$D,"&lt;&gt;*ithdr*",'Raw Data'!$D:$D,"&lt;&gt;*ancel*")
+
SUMIFS('Raw Data'!$X:$X, 'Raw Data'!$AN:$AN,"&lt;=" &amp;DATE(LEFT($AV$3, 4), MONTH("1 " &amp; AE$6 &amp; " " &amp; LEFT($AV$3, 4)) + 1, 0 ), 'Raw Data'!$AN:$AN,"&gt;" &amp;DATE(LEFT($AV$3, 4), MONTH("1 " &amp; AE$6 &amp; " " &amp; LEFT($AV$3, 4)), 0 ), 'Raw Data'!$J:$J, $A216, 'Raw Data'!$O:$O,""&amp;'Raw Data'!$B$1,'Raw Data'!$D:$D,"&lt;&gt;*ithdr*",'Raw Data'!$D:$D,"&lt;&gt;*ancel*",'Raw Data'!$P:$P,"--")
+
SUMIFS('Raw Data'!$X:$X, 'Raw Data'!$AN:$AN,"&lt;=" &amp;DATE(LEFT($AV$3, 4), MONTH("1 " &amp; AE$6 &amp; " " &amp; LEFT($AV$3, 4)) + 1, 0 ), 'Raw Data'!$AN:$AN,"&gt;" &amp;DATE(LEFT($AV$3, 4), MONTH("1 " &amp; AE$6 &amp; " " &amp; LEFT($AV$3, 4)), 0 ), 'Raw Data'!$J:$J, $A216, 'Raw Data'!$P:$P,""&amp;'Raw Data'!$B$1,'Raw Data'!$D:$D,"&lt;&gt;*ithdr*",'Raw Data'!$D:$D,"&lt;&gt;*ancel*")
+
SUMIFS('Raw Data'!$V:$V, 'Raw Data'!$AN:$AN,"&lt;=" &amp;DATE(LEFT($AV$3, 4), MONTH("1 " &amp; AE$6 &amp; " " &amp; LEFT($AV$3, 4)) + 1, 0 ), 'Raw Data'!$AN:$AN,"&gt;" &amp;DATE(LEFT($AV$3, 4), MONTH("1 " &amp; AE$6 &amp; " " &amp; LEFT($AV$3, 4)), 0 ), 'Raw Data'!$J:$J, $A216, 'Raw Data'!$O:$O,""&amp;'Raw Data'!$B$1,'Raw Data'!$D:$D,"&lt;&gt;*ithdr*",'Raw Data'!$D:$D,"&lt;&gt;*ancel*",'Raw Data'!$P:$P,"--")
+
SUMIFS('Raw Data'!$V:$V, 'Raw Data'!$AN:$AN,"&lt;=" &amp;DATE(LEFT($AV$3, 4), MONTH("1 " &amp; AE$6 &amp; " " &amp; LEFT($AV$3, 4)) + 1, 0 ), 'Raw Data'!$AN:$AN,"&gt;" &amp;DATE(LEFT($AV$3, 4), MONTH("1 " &amp; AE$6 &amp; " " &amp; LEFT($AV$3, 4)), 0 ), 'Raw Data'!$J:$J, $A216, 'Raw Data'!$P:$P,""&amp;'Raw Data'!$B$1,'Raw Data'!$D:$D,"&lt;&gt;*ithdr*",'Raw Data'!$D:$D,"&lt;&gt;*ancel*")</f>
        <v>0</v>
      </c>
      <c r="AF226" s="73"/>
      <c r="AG226" s="73"/>
      <c r="AH226" s="77"/>
      <c r="AI226" s="113">
        <f>SUMIFS('Raw Data'!$AA:$AA, 'Raw Data'!$AN:$AN,"&lt;=" &amp;DATE(LEFT($AV$3, 4), MONTH("1 " &amp; AI$6 &amp; " " &amp; LEFT($AV$3, 4)) + 1, 0 ), 'Raw Data'!$AN:$AN,"&gt;" &amp;DATE(LEFT($AV$3, 4), MONTH("1 " &amp; AI$6 &amp; " " &amp; LEFT($AV$3, 4)), 0 ), 'Raw Data'!$J:$J, $A216, 'Raw Data'!$O:$O,""&amp;'Raw Data'!$B$1,'Raw Data'!$D:$D,"&lt;&gt;*ithdr*",'Raw Data'!$D:$D,"&lt;&gt;*ancel*",'Raw Data'!$P:$P,"--")
+
SUMIFS('Raw Data'!$AA:$AA, 'Raw Data'!$AN:$AN,"&lt;=" &amp;DATE(LEFT($AV$3, 4), MONTH("1 " &amp; AI$6 &amp; " " &amp; LEFT($AV$3, 4)) + 1, 0 ), 'Raw Data'!$AN:$AN,"&gt;" &amp;DATE(LEFT($AV$3, 4), MONTH("1 " &amp; AI$6 &amp; " " &amp; LEFT($AV$3, 4)), 0 ), 'Raw Data'!$J:$J, $A216, 'Raw Data'!$P:$P,""&amp;'Raw Data'!$B$1,'Raw Data'!$D:$D,"&lt;&gt;*ithdr*",'Raw Data'!$D:$D,"&lt;&gt;*ancel*")
+
SUMIFS('Raw Data'!$X:$X, 'Raw Data'!$AN:$AN,"&lt;=" &amp;DATE(LEFT($AV$3, 4), MONTH("1 " &amp; AI$6 &amp; " " &amp; LEFT($AV$3, 4)) + 1, 0 ), 'Raw Data'!$AN:$AN,"&gt;" &amp;DATE(LEFT($AV$3, 4), MONTH("1 " &amp; AI$6 &amp; " " &amp; LEFT($AV$3, 4)), 0 ), 'Raw Data'!$J:$J, $A216, 'Raw Data'!$O:$O,""&amp;'Raw Data'!$B$1,'Raw Data'!$D:$D,"&lt;&gt;*ithdr*",'Raw Data'!$D:$D,"&lt;&gt;*ancel*",'Raw Data'!$P:$P,"--")
+
SUMIFS('Raw Data'!$X:$X, 'Raw Data'!$AN:$AN,"&lt;=" &amp;DATE(LEFT($AV$3, 4), MONTH("1 " &amp; AI$6 &amp; " " &amp; LEFT($AV$3, 4)) + 1, 0 ), 'Raw Data'!$AN:$AN,"&gt;" &amp;DATE(LEFT($AV$3, 4), MONTH("1 " &amp; AI$6 &amp; " " &amp; LEFT($AV$3, 4)), 0 ), 'Raw Data'!$J:$J, $A216, 'Raw Data'!$P:$P,""&amp;'Raw Data'!$B$1,'Raw Data'!$D:$D,"&lt;&gt;*ithdr*",'Raw Data'!$D:$D,"&lt;&gt;*ancel*")
+
SUMIFS('Raw Data'!$V:$V, 'Raw Data'!$AN:$AN,"&lt;=" &amp;DATE(LEFT($AV$3, 4), MONTH("1 " &amp; AI$6 &amp; " " &amp; LEFT($AV$3, 4)) + 1, 0 ), 'Raw Data'!$AN:$AN,"&gt;" &amp;DATE(LEFT($AV$3, 4), MONTH("1 " &amp; AI$6 &amp; " " &amp; LEFT($AV$3, 4)), 0 ), 'Raw Data'!$J:$J, $A216, 'Raw Data'!$O:$O,""&amp;'Raw Data'!$B$1,'Raw Data'!$D:$D,"&lt;&gt;*ithdr*",'Raw Data'!$D:$D,"&lt;&gt;*ancel*",'Raw Data'!$P:$P,"--")
+
SUMIFS('Raw Data'!$V:$V, 'Raw Data'!$AN:$AN,"&lt;=" &amp;DATE(LEFT($AV$3, 4), MONTH("1 " &amp; AI$6 &amp; " " &amp; LEFT($AV$3, 4)) + 1, 0 ), 'Raw Data'!$AN:$AN,"&gt;" &amp;DATE(LEFT($AV$3, 4), MONTH("1 " &amp; AI$6 &amp; " " &amp; LEFT($AV$3, 4)), 0 ), 'Raw Data'!$J:$J, $A216, 'Raw Data'!$P:$P,""&amp;'Raw Data'!$B$1,'Raw Data'!$D:$D,"&lt;&gt;*ithdr*",'Raw Data'!$D:$D,"&lt;&gt;*ancel*")</f>
        <v>0</v>
      </c>
      <c r="AJ226" s="73"/>
      <c r="AK226" s="73"/>
      <c r="AL226" s="77"/>
      <c r="AM226" s="113">
        <f>SUMIFS('Raw Data'!$AA:$AA, 'Raw Data'!$AN:$AN,"&lt;=" &amp;DATE(LEFT($AV$3, 4), MONTH("1 " &amp; AM$6 &amp; " " &amp; LEFT($AV$3, 4)) + 1, 0 ), 'Raw Data'!$AN:$AN,"&gt;" &amp;DATE(LEFT($AV$3, 4), MONTH("1 " &amp; AM$6 &amp; " " &amp; LEFT($AV$3, 4)), 0 ), 'Raw Data'!$J:$J, $A216, 'Raw Data'!$O:$O,""&amp;'Raw Data'!$B$1,'Raw Data'!$D:$D,"&lt;&gt;*ithdr*",'Raw Data'!$D:$D,"&lt;&gt;*ancel*",'Raw Data'!$P:$P,"--")
+
SUMIFS('Raw Data'!$AA:$AA, 'Raw Data'!$AN:$AN,"&lt;=" &amp;DATE(LEFT($AV$3, 4), MONTH("1 " &amp; AM$6 &amp; " " &amp; LEFT($AV$3, 4)) + 1, 0 ), 'Raw Data'!$AN:$AN,"&gt;" &amp;DATE(LEFT($AV$3, 4), MONTH("1 " &amp; AM$6 &amp; " " &amp; LEFT($AV$3, 4)), 0 ), 'Raw Data'!$J:$J, $A216, 'Raw Data'!$P:$P,""&amp;'Raw Data'!$B$1,'Raw Data'!$D:$D,"&lt;&gt;*ithdr*",'Raw Data'!$D:$D,"&lt;&gt;*ancel*")
+
SUMIFS('Raw Data'!$X:$X, 'Raw Data'!$AN:$AN,"&lt;=" &amp;DATE(LEFT($AV$3, 4), MONTH("1 " &amp; AM$6 &amp; " " &amp; LEFT($AV$3, 4)) + 1, 0 ), 'Raw Data'!$AN:$AN,"&gt;" &amp;DATE(LEFT($AV$3, 4), MONTH("1 " &amp; AM$6 &amp; " " &amp; LEFT($AV$3, 4)), 0 ), 'Raw Data'!$J:$J, $A216, 'Raw Data'!$O:$O,""&amp;'Raw Data'!$B$1,'Raw Data'!$D:$D,"&lt;&gt;*ithdr*",'Raw Data'!$D:$D,"&lt;&gt;*ancel*",'Raw Data'!$P:$P,"--")
+
SUMIFS('Raw Data'!$X:$X, 'Raw Data'!$AN:$AN,"&lt;=" &amp;DATE(LEFT($AV$3, 4), MONTH("1 " &amp; AM$6 &amp; " " &amp; LEFT($AV$3, 4)) + 1, 0 ), 'Raw Data'!$AN:$AN,"&gt;" &amp;DATE(LEFT($AV$3, 4), MONTH("1 " &amp; AM$6 &amp; " " &amp; LEFT($AV$3, 4)), 0 ), 'Raw Data'!$J:$J, $A216, 'Raw Data'!$P:$P,""&amp;'Raw Data'!$B$1,'Raw Data'!$D:$D,"&lt;&gt;*ithdr*",'Raw Data'!$D:$D,"&lt;&gt;*ancel*")
+
SUMIFS('Raw Data'!$V:$V, 'Raw Data'!$AN:$AN,"&lt;=" &amp;DATE(LEFT($AV$3, 4), MONTH("1 " &amp; AM$6 &amp; " " &amp; LEFT($AV$3, 4)) + 1, 0 ), 'Raw Data'!$AN:$AN,"&gt;" &amp;DATE(LEFT($AV$3, 4), MONTH("1 " &amp; AM$6 &amp; " " &amp; LEFT($AV$3, 4)), 0 ), 'Raw Data'!$J:$J, $A216, 'Raw Data'!$O:$O,""&amp;'Raw Data'!$B$1,'Raw Data'!$D:$D,"&lt;&gt;*ithdr*",'Raw Data'!$D:$D,"&lt;&gt;*ancel*",'Raw Data'!$P:$P,"--")
+
SUMIFS('Raw Data'!$V:$V, 'Raw Data'!$AN:$AN,"&lt;=" &amp;DATE(LEFT($AV$3, 4), MONTH("1 " &amp; AM$6 &amp; " " &amp; LEFT($AV$3, 4)) + 1, 0 ), 'Raw Data'!$AN:$AN,"&gt;" &amp;DATE(LEFT($AV$3, 4), MONTH("1 " &amp; AM$6 &amp; " " &amp; LEFT($AV$3, 4)), 0 ), 'Raw Data'!$J:$J, $A216, 'Raw Data'!$P:$P,""&amp;'Raw Data'!$B$1,'Raw Data'!$D:$D,"&lt;&gt;*ithdr*",'Raw Data'!$D:$D,"&lt;&gt;*ancel*")</f>
        <v>0</v>
      </c>
      <c r="AN226" s="73"/>
      <c r="AO226" s="73"/>
      <c r="AP226" s="77"/>
      <c r="AQ226" s="113">
        <f>SUMIFS('Raw Data'!$AA:$AA, 'Raw Data'!$AN:$AN,"&lt;=" &amp;DATE(LEFT($AV$3, 4), MONTH("1 " &amp; AQ$6 &amp; " " &amp; LEFT($AV$3, 4)) + 1, 0 ), 'Raw Data'!$AN:$AN,"&gt;" &amp;DATE(LEFT($AV$3, 4), MONTH("1 " &amp; AQ$6 &amp; " " &amp; LEFT($AV$3, 4)), 0 ), 'Raw Data'!$J:$J, $A216, 'Raw Data'!$O:$O,""&amp;'Raw Data'!$B$1,'Raw Data'!$D:$D,"&lt;&gt;*ithdr*",'Raw Data'!$D:$D,"&lt;&gt;*ancel*",'Raw Data'!$P:$P,"--")
+
SUMIFS('Raw Data'!$AA:$AA, 'Raw Data'!$AN:$AN,"&lt;=" &amp;DATE(LEFT($AV$3, 4), MONTH("1 " &amp; AQ$6 &amp; " " &amp; LEFT($AV$3, 4)) + 1, 0 ), 'Raw Data'!$AN:$AN,"&gt;" &amp;DATE(LEFT($AV$3, 4), MONTH("1 " &amp; AQ$6 &amp; " " &amp; LEFT($AV$3, 4)), 0 ), 'Raw Data'!$J:$J, $A216, 'Raw Data'!$P:$P,""&amp;'Raw Data'!$B$1,'Raw Data'!$D:$D,"&lt;&gt;*ithdr*",'Raw Data'!$D:$D,"&lt;&gt;*ancel*")
+
SUMIFS('Raw Data'!$X:$X, 'Raw Data'!$AN:$AN,"&lt;=" &amp;DATE(LEFT($AV$3, 4), MONTH("1 " &amp; AQ$6 &amp; " " &amp; LEFT($AV$3, 4)) + 1, 0 ), 'Raw Data'!$AN:$AN,"&gt;" &amp;DATE(LEFT($AV$3, 4), MONTH("1 " &amp; AQ$6 &amp; " " &amp; LEFT($AV$3, 4)), 0 ), 'Raw Data'!$J:$J, $A216, 'Raw Data'!$O:$O,""&amp;'Raw Data'!$B$1,'Raw Data'!$D:$D,"&lt;&gt;*ithdr*",'Raw Data'!$D:$D,"&lt;&gt;*ancel*",'Raw Data'!$P:$P,"--")
+
SUMIFS('Raw Data'!$X:$X, 'Raw Data'!$AN:$AN,"&lt;=" &amp;DATE(LEFT($AV$3, 4), MONTH("1 " &amp; AQ$6 &amp; " " &amp; LEFT($AV$3, 4)) + 1, 0 ), 'Raw Data'!$AN:$AN,"&gt;" &amp;DATE(LEFT($AV$3, 4), MONTH("1 " &amp; AQ$6 &amp; " " &amp; LEFT($AV$3, 4)), 0 ), 'Raw Data'!$J:$J, $A216, 'Raw Data'!$P:$P,""&amp;'Raw Data'!$B$1,'Raw Data'!$D:$D,"&lt;&gt;*ithdr*",'Raw Data'!$D:$D,"&lt;&gt;*ancel*")
+
SUMIFS('Raw Data'!$V:$V, 'Raw Data'!$AN:$AN,"&lt;=" &amp;DATE(LEFT($AV$3, 4), MONTH("1 " &amp; AQ$6 &amp; " " &amp; LEFT($AV$3, 4)) + 1, 0 ), 'Raw Data'!$AN:$AN,"&gt;" &amp;DATE(LEFT($AV$3, 4), MONTH("1 " &amp; AQ$6 &amp; " " &amp; LEFT($AV$3, 4)), 0 ), 'Raw Data'!$J:$J, $A216, 'Raw Data'!$O:$O,""&amp;'Raw Data'!$B$1,'Raw Data'!$D:$D,"&lt;&gt;*ithdr*",'Raw Data'!$D:$D,"&lt;&gt;*ancel*",'Raw Data'!$P:$P,"--")
+
SUMIFS('Raw Data'!$V:$V, 'Raw Data'!$AN:$AN,"&lt;=" &amp;DATE(LEFT($AV$3, 4), MONTH("1 " &amp; AQ$6 &amp; " " &amp; LEFT($AV$3, 4)) + 1, 0 ), 'Raw Data'!$AN:$AN,"&gt;" &amp;DATE(LEFT($AV$3, 4), MONTH("1 " &amp; AQ$6 &amp; " " &amp; LEFT($AV$3, 4)), 0 ), 'Raw Data'!$J:$J, $A216, 'Raw Data'!$P:$P,""&amp;'Raw Data'!$B$1,'Raw Data'!$D:$D,"&lt;&gt;*ithdr*",'Raw Data'!$D:$D,"&lt;&gt;*ancel*")</f>
        <v>0</v>
      </c>
      <c r="AR226" s="73"/>
      <c r="AS226" s="73"/>
      <c r="AT226" s="77"/>
      <c r="AU226" s="113">
        <f>SUMIFS('Raw Data'!$AA:$AA, 'Raw Data'!$AN:$AN,"&lt;=" &amp;DATE(MID($AV$3, 15, 4), MONTH("1 " &amp; AU$6 &amp; " " &amp; MID($AV$3, 15, 4)) + 1, 0 ), 'Raw Data'!$AN:$AN,"&gt;" &amp;DATE(MID($AV$3, 15, 4), MONTH("1 " &amp; AU$6 &amp; " " &amp; MID($AV$3, 15, 4)), 0 ), 'Raw Data'!$J:$J, $A216, 'Raw Data'!$O:$O,""&amp;'Raw Data'!$B$1,'Raw Data'!$D:$D,"&lt;&gt;*ithdr*",'Raw Data'!$D:$D,"&lt;&gt;*ancel*",'Raw Data'!$P:$P,"--")
+
SUMIFS('Raw Data'!$AA:$AA, 'Raw Data'!$AN:$AN,"&lt;=" &amp;DATE(MID($AV$3, 15, 4), MONTH("1 " &amp; AU$6 &amp; " " &amp; MID($AV$3, 15, 4)) + 1, 0 ), 'Raw Data'!$AN:$AN,"&gt;" &amp;DATE(MID($AV$3, 15, 4), MONTH("1 " &amp; AU$6 &amp; " " &amp; MID($AV$3, 15, 4)), 0 ), 'Raw Data'!$J:$J, $A216, 'Raw Data'!$P:$P,""&amp;'Raw Data'!$B$1,'Raw Data'!$D:$D,"&lt;&gt;*ithdr*",'Raw Data'!$D:$D,"&lt;&gt;*ancel*")
+
SUMIFS('Raw Data'!$X:$X, 'Raw Data'!$AN:$AN,"&lt;=" &amp;DATE(MID($AV$3, 15, 4), MONTH("1 " &amp; AU$6 &amp; " " &amp; MID($AV$3, 15, 4)) + 1, 0 ), 'Raw Data'!$AN:$AN,"&gt;" &amp;DATE(MID($AV$3, 15, 4), MONTH("1 " &amp; AU$6 &amp; " " &amp; MID($AV$3, 15, 4)), 0 ), 'Raw Data'!$J:$J, $A216, 'Raw Data'!$O:$O,""&amp;'Raw Data'!$B$1,'Raw Data'!$D:$D,"&lt;&gt;*ithdr*",'Raw Data'!$D:$D,"&lt;&gt;*ancel*",'Raw Data'!$P:$P,"--")
+
SUMIFS('Raw Data'!$X:$X, 'Raw Data'!$AN:$AN,"&lt;=" &amp;DATE(MID($AV$3, 15, 4), MONTH("1 " &amp; AU$6 &amp; " " &amp; MID($AV$3, 15, 4)) + 1, 0 ), 'Raw Data'!$AN:$AN,"&gt;" &amp;DATE(MID($AV$3, 15, 4), MONTH("1 " &amp; AU$6 &amp; " " &amp; MID($AV$3, 15, 4)), 0 ), 'Raw Data'!$J:$J, $A216, 'Raw Data'!$P:$P,""&amp;'Raw Data'!$B$1,'Raw Data'!$D:$D,"&lt;&gt;*ithdr*",'Raw Data'!$D:$D,"&lt;&gt;*ancel*")
+
SUMIFS('Raw Data'!$V:$V, 'Raw Data'!$AN:$AN,"&lt;=" &amp;DATE(MID($AV$3, 15, 4), MONTH("1 " &amp; AU$6 &amp; " " &amp; MID($AV$3, 15, 4)) + 1, 0 ), 'Raw Data'!$AN:$AN,"&gt;" &amp;DATE(MID($AV$3, 15, 4), MONTH("1 " &amp; AU$6 &amp; " " &amp; MID($AV$3, 15, 4)), 0 ), 'Raw Data'!$J:$J, $A216, 'Raw Data'!$O:$O,""&amp;'Raw Data'!$B$1,'Raw Data'!$D:$D,"&lt;&gt;*ithdr*",'Raw Data'!$D:$D,"&lt;&gt;*ancel*",'Raw Data'!$P:$P,"--")
+
SUMIFS('Raw Data'!$V:$V, 'Raw Data'!$AN:$AN,"&lt;=" &amp;DATE(MID($AV$3, 15, 4), MONTH("1 " &amp; AU$6 &amp; " " &amp; MID($AV$3, 15, 4)) + 1, 0 ), 'Raw Data'!$AN:$AN,"&gt;" &amp;DATE(MID($AV$3, 15, 4), MONTH("1 " &amp; AU$6 &amp; " " &amp; MID($AV$3, 15, 4)), 0 ), 'Raw Data'!$J:$J, $A216, 'Raw Data'!$P:$P,""&amp;'Raw Data'!$B$1,'Raw Data'!$D:$D,"&lt;&gt;*ithdr*",'Raw Data'!$D:$D,"&lt;&gt;*ancel*")</f>
        <v>0</v>
      </c>
      <c r="AV226" s="73"/>
      <c r="AW226" s="73"/>
      <c r="AX226" s="77"/>
      <c r="AY226" s="113">
        <f>SUMIFS('Raw Data'!$AA:$AA, 'Raw Data'!$AN:$AN,"&lt;=" &amp;DATE(MID($AV$3, 15, 4), MONTH("1 " &amp; AY$6 &amp; " " &amp; MID($AV$3, 15, 4)) + 1, 0 ), 'Raw Data'!$AN:$AN,"&gt;" &amp;DATE(MID($AV$3, 15, 4), MONTH("1 " &amp; AY$6 &amp; " " &amp; MID($AV$3, 15, 4)), 0 ), 'Raw Data'!$J:$J, $A216, 'Raw Data'!$O:$O,""&amp;'Raw Data'!$B$1,'Raw Data'!$D:$D,"&lt;&gt;*ithdr*",'Raw Data'!$D:$D,"&lt;&gt;*ancel*",'Raw Data'!$P:$P,"--")
+
SUMIFS('Raw Data'!$AA:$AA, 'Raw Data'!$AN:$AN,"&lt;=" &amp;DATE(MID($AV$3, 15, 4), MONTH("1 " &amp; AY$6 &amp; " " &amp; MID($AV$3, 15, 4)) + 1, 0 ), 'Raw Data'!$AN:$AN,"&gt;" &amp;DATE(MID($AV$3, 15, 4), MONTH("1 " &amp; AY$6 &amp; " " &amp; MID($AV$3, 15, 4)), 0 ), 'Raw Data'!$J:$J, $A216, 'Raw Data'!$P:$P,""&amp;'Raw Data'!$B$1,'Raw Data'!$D:$D,"&lt;&gt;*ithdr*",'Raw Data'!$D:$D,"&lt;&gt;*ancel*")
+
SUMIFS('Raw Data'!$X:$X, 'Raw Data'!$AN:$AN,"&lt;=" &amp;DATE(MID($AV$3, 15, 4), MONTH("1 " &amp; AY$6 &amp; " " &amp; MID($AV$3, 15, 4)) + 1, 0 ), 'Raw Data'!$AN:$AN,"&gt;" &amp;DATE(MID($AV$3, 15, 4), MONTH("1 " &amp; AY$6 &amp; " " &amp; MID($AV$3, 15, 4)), 0 ), 'Raw Data'!$J:$J, $A216, 'Raw Data'!$O:$O,""&amp;'Raw Data'!$B$1,'Raw Data'!$D:$D,"&lt;&gt;*ithdr*",'Raw Data'!$D:$D,"&lt;&gt;*ancel*",'Raw Data'!$P:$P,"--")
+
SUMIFS('Raw Data'!$X:$X, 'Raw Data'!$AN:$AN,"&lt;=" &amp;DATE(MID($AV$3, 15, 4), MONTH("1 " &amp; AY$6 &amp; " " &amp; MID($AV$3, 15, 4)) + 1, 0 ), 'Raw Data'!$AN:$AN,"&gt;" &amp;DATE(MID($AV$3, 15, 4), MONTH("1 " &amp; AY$6 &amp; " " &amp; MID($AV$3, 15, 4)), 0 ), 'Raw Data'!$J:$J, $A216, 'Raw Data'!$P:$P,""&amp;'Raw Data'!$B$1,'Raw Data'!$D:$D,"&lt;&gt;*ithdr*",'Raw Data'!$D:$D,"&lt;&gt;*ancel*")
+
SUMIFS('Raw Data'!$V:$V, 'Raw Data'!$AN:$AN,"&lt;=" &amp;DATE(MID($AV$3, 15, 4), MONTH("1 " &amp; AY$6 &amp; " " &amp; MID($AV$3, 15, 4)) + 1, 0 ), 'Raw Data'!$AN:$AN,"&gt;" &amp;DATE(MID($AV$3, 15, 4), MONTH("1 " &amp; AY$6 &amp; " " &amp; MID($AV$3, 15, 4)), 0 ), 'Raw Data'!$J:$J, $A216, 'Raw Data'!$O:$O,""&amp;'Raw Data'!$B$1,'Raw Data'!$D:$D,"&lt;&gt;*ithdr*",'Raw Data'!$D:$D,"&lt;&gt;*ancel*",'Raw Data'!$P:$P,"--")
+
SUMIFS('Raw Data'!$V:$V, 'Raw Data'!$AN:$AN,"&lt;=" &amp;DATE(MID($AV$3, 15, 4), MONTH("1 " &amp; AY$6 &amp; " " &amp; MID($AV$3, 15, 4)) + 1, 0 ), 'Raw Data'!$AN:$AN,"&gt;" &amp;DATE(MID($AV$3, 15, 4), MONTH("1 " &amp; AY$6 &amp; " " &amp; MID($AV$3, 15, 4)), 0 ), 'Raw Data'!$J:$J, $A216, 'Raw Data'!$P:$P,""&amp;'Raw Data'!$B$1,'Raw Data'!$D:$D,"&lt;&gt;*ithdr*",'Raw Data'!$D:$D,"&lt;&gt;*ancel*")</f>
        <v>0</v>
      </c>
      <c r="AZ226" s="73"/>
      <c r="BA226" s="73"/>
      <c r="BB226" s="77"/>
      <c r="BC226" s="113">
        <f>SUMIFS('Raw Data'!$AA:$AA, 'Raw Data'!$AN:$AN,"&lt;=" &amp;DATE(MID($AV$3, 15, 4), MONTH("1 " &amp; BC$6 &amp; " " &amp; MID($AV$3, 15, 4)) + 1, 0 ), 'Raw Data'!$AN:$AN,"&gt;" &amp;DATE(MID($AV$3, 15, 4), MONTH("1 " &amp; BC$6 &amp; " " &amp; MID($AV$3, 15, 4)), 0 ), 'Raw Data'!$J:$J, $A216, 'Raw Data'!$O:$O,""&amp;'Raw Data'!$B$1,'Raw Data'!$D:$D,"&lt;&gt;*ithdr*",'Raw Data'!$D:$D,"&lt;&gt;*ancel*",'Raw Data'!$P:$P,"--")
+
SUMIFS('Raw Data'!$AA:$AA, 'Raw Data'!$AN:$AN,"&lt;=" &amp;DATE(MID($AV$3, 15, 4), MONTH("1 " &amp; BC$6 &amp; " " &amp; MID($AV$3, 15, 4)) + 1, 0 ), 'Raw Data'!$AN:$AN,"&gt;" &amp;DATE(MID($AV$3, 15, 4), MONTH("1 " &amp; BC$6 &amp; " " &amp; MID($AV$3, 15, 4)), 0 ), 'Raw Data'!$J:$J, $A216, 'Raw Data'!$P:$P,""&amp;'Raw Data'!$B$1,'Raw Data'!$D:$D,"&lt;&gt;*ithdr*",'Raw Data'!$D:$D,"&lt;&gt;*ancel*")
+
SUMIFS('Raw Data'!$X:$X, 'Raw Data'!$AN:$AN,"&lt;=" &amp;DATE(MID($AV$3, 15, 4), MONTH("1 " &amp; BC$6 &amp; " " &amp; MID($AV$3, 15, 4)) + 1, 0 ), 'Raw Data'!$AN:$AN,"&gt;" &amp;DATE(MID($AV$3, 15, 4), MONTH("1 " &amp; BC$6 &amp; " " &amp; MID($AV$3, 15, 4)), 0 ), 'Raw Data'!$J:$J, $A216, 'Raw Data'!$O:$O,""&amp;'Raw Data'!$B$1,'Raw Data'!$D:$D,"&lt;&gt;*ithdr*",'Raw Data'!$D:$D,"&lt;&gt;*ancel*",'Raw Data'!$P:$P,"--")
+
SUMIFS('Raw Data'!$X:$X, 'Raw Data'!$AN:$AN,"&lt;=" &amp;DATE(MID($AV$3, 15, 4), MONTH("1 " &amp; BC$6 &amp; " " &amp; MID($AV$3, 15, 4)) + 1, 0 ), 'Raw Data'!$AN:$AN,"&gt;" &amp;DATE(MID($AV$3, 15, 4), MONTH("1 " &amp; BC$6 &amp; " " &amp; MID($AV$3, 15, 4)), 0 ), 'Raw Data'!$J:$J, $A216, 'Raw Data'!$P:$P,""&amp;'Raw Data'!$B$1,'Raw Data'!$D:$D,"&lt;&gt;*ithdr*",'Raw Data'!$D:$D,"&lt;&gt;*ancel*")
+
SUMIFS('Raw Data'!$V:$V, 'Raw Data'!$AN:$AN,"&lt;=" &amp;DATE(MID($AV$3, 15, 4), MONTH("1 " &amp; BC$6 &amp; " " &amp; MID($AV$3, 15, 4)) + 1, 0 ), 'Raw Data'!$AN:$AN,"&gt;" &amp;DATE(MID($AV$3, 15, 4), MONTH("1 " &amp; BC$6 &amp; " " &amp; MID($AV$3, 15, 4)), 0 ), 'Raw Data'!$J:$J, $A216, 'Raw Data'!$O:$O,""&amp;'Raw Data'!$B$1,'Raw Data'!$D:$D,"&lt;&gt;*ithdr*",'Raw Data'!$D:$D,"&lt;&gt;*ancel*",'Raw Data'!$P:$P,"--")
+
SUMIFS('Raw Data'!$V:$V, 'Raw Data'!$AN:$AN,"&lt;=" &amp;DATE(MID($AV$3, 15, 4), MONTH("1 " &amp; BC$6 &amp; " " &amp; MID($AV$3, 15, 4)) + 1, 0 ), 'Raw Data'!$AN:$AN,"&gt;" &amp;DATE(MID($AV$3, 15, 4), MONTH("1 " &amp; BC$6 &amp; " " &amp; MID($AV$3, 15, 4)), 0 ), 'Raw Data'!$J:$J, $A216, 'Raw Data'!$P:$P,""&amp;'Raw Data'!$B$1,'Raw Data'!$D:$D,"&lt;&gt;*ithdr*",'Raw Data'!$D:$D,"&lt;&gt;*ancel*")</f>
        <v>0</v>
      </c>
      <c r="BD226" s="73"/>
      <c r="BE226" s="73"/>
      <c r="BF226" s="77"/>
    </row>
    <row r="227" ht="12.75" customHeight="1">
      <c r="A227" s="75" t="s">
        <v>205</v>
      </c>
      <c r="B227" s="73"/>
      <c r="C227" s="73"/>
      <c r="D227" s="73"/>
      <c r="E227" s="73"/>
      <c r="F227" s="73"/>
      <c r="G227" s="73"/>
      <c r="H227" s="73"/>
      <c r="I227" s="73"/>
      <c r="J227" s="77"/>
      <c r="K227" s="94">
        <f>SUMIFS('Raw Data'!$AI:$AI, 'Raw Data'!$AN:$AN,"&lt;=" &amp;DATE(LEFT($AV$3, 4), MONTH("1 " &amp; K$6 &amp; " " &amp; LEFT($AV$3, 4)) + 1, 0 ), 'Raw Data'!$AN:$AN,"&gt;" &amp;DATE(LEFT($AV$3, 4), MONTH("1 " &amp; K$6 &amp; " " &amp; LEFT($AV$3, 4)), 0 ), 'Raw Data'!$J:$J, $A216, 'Raw Data'!$O:$O,""&amp;'Raw Data'!$B$1,'Raw Data'!$D:$D,"&lt;&gt;*ithdr*",'Raw Data'!$D:$D,"&lt;&gt;*ancel*",'Raw Data'!$P:$P,"--")
+
SUMIFS('Raw Data'!$AI:$AI, 'Raw Data'!$AN:$AN,"&lt;=" &amp;DATE(LEFT($AV$3, 4), MONTH("1 " &amp; K$6 &amp; " " &amp; LEFT($AV$3, 4)) + 1, 0 ), 'Raw Data'!$AN:$AN,"&gt;" &amp;DATE(LEFT($AV$3, 4), MONTH("1 " &amp; K$6 &amp; " " &amp; LEFT($AV$3, 4)), 0 ), 'Raw Data'!$J:$J, $A216, 'Raw Data'!$P:$P,""&amp;'Raw Data'!$B$1,'Raw Data'!$D:$D,"&lt;&gt;*ithdr*",'Raw Data'!$D:$D,"&lt;&gt;*ancel*")</f>
        <v>0</v>
      </c>
      <c r="L227" s="73"/>
      <c r="M227" s="73"/>
      <c r="N227" s="77"/>
      <c r="O227" s="94">
        <f>SUMIFS('Raw Data'!$AI:$AI, 'Raw Data'!$AN:$AN,"&lt;=" &amp;DATE(LEFT($AV$3, 4), MONTH("1 " &amp; O$6 &amp; " " &amp; LEFT($AV$3, 4)) + 1, 0 ), 'Raw Data'!$AN:$AN,"&gt;" &amp;DATE(LEFT($AV$3, 4), MONTH("1 " &amp; O$6 &amp; " " &amp; LEFT($AV$3, 4)), 0 ), 'Raw Data'!$J:$J, $A216, 'Raw Data'!$O:$O,""&amp;'Raw Data'!$B$1,'Raw Data'!$D:$D,"&lt;&gt;*ithdr*",'Raw Data'!$D:$D,"&lt;&gt;*ancel*",'Raw Data'!$P:$P,"--")
+
SUMIFS('Raw Data'!$AI:$AI, 'Raw Data'!$AN:$AN,"&lt;=" &amp;DATE(LEFT($AV$3, 4), MONTH("1 " &amp; O$6 &amp; " " &amp; LEFT($AV$3, 4)) + 1, 0 ), 'Raw Data'!$AN:$AN,"&gt;" &amp;DATE(LEFT($AV$3, 4), MONTH("1 " &amp; O$6 &amp; " " &amp; LEFT($AV$3, 4)), 0 ), 'Raw Data'!$J:$J, $A216, 'Raw Data'!$P:$P,""&amp;'Raw Data'!$B$1,'Raw Data'!$D:$D,"&lt;&gt;*ithdr*",'Raw Data'!$D:$D,"&lt;&gt;*ancel*")</f>
        <v>0</v>
      </c>
      <c r="P227" s="73"/>
      <c r="Q227" s="73"/>
      <c r="R227" s="77"/>
      <c r="S227" s="94">
        <f>SUMIFS('Raw Data'!$AI:$AI, 'Raw Data'!$AN:$AN,"&lt;=" &amp;DATE(LEFT($AV$3, 4), MONTH("1 " &amp; S$6 &amp; " " &amp; LEFT($AV$3, 4)) + 1, 0 ), 'Raw Data'!$AN:$AN,"&gt;" &amp;DATE(LEFT($AV$3, 4), MONTH("1 " &amp; S$6 &amp; " " &amp; LEFT($AV$3, 4)), 0 ), 'Raw Data'!$J:$J, $A216, 'Raw Data'!$O:$O,""&amp;'Raw Data'!$B$1,'Raw Data'!$D:$D,"&lt;&gt;*ithdr*",'Raw Data'!$D:$D,"&lt;&gt;*ancel*",'Raw Data'!$P:$P,"--")
+
SUMIFS('Raw Data'!$AI:$AI, 'Raw Data'!$AN:$AN,"&lt;=" &amp;DATE(LEFT($AV$3, 4), MONTH("1 " &amp; S$6 &amp; " " &amp; LEFT($AV$3, 4)) + 1, 0 ), 'Raw Data'!$AN:$AN,"&gt;" &amp;DATE(LEFT($AV$3, 4), MONTH("1 " &amp; S$6 &amp; " " &amp; LEFT($AV$3, 4)), 0 ), 'Raw Data'!$J:$J, $A216, 'Raw Data'!$P:$P,""&amp;'Raw Data'!$B$1,'Raw Data'!$D:$D,"&lt;&gt;*ithdr*",'Raw Data'!$D:$D,"&lt;&gt;*ancel*")</f>
        <v>0</v>
      </c>
      <c r="T227" s="73"/>
      <c r="U227" s="73"/>
      <c r="V227" s="77"/>
      <c r="W227" s="94">
        <f>SUMIFS('Raw Data'!$AI:$AI, 'Raw Data'!$AN:$AN,"&lt;=" &amp;DATE(LEFT($AV$3, 4), MONTH("1 " &amp; W$6 &amp; " " &amp; LEFT($AV$3, 4)) + 1, 0 ), 'Raw Data'!$AN:$AN,"&gt;" &amp;DATE(LEFT($AV$3, 4), MONTH("1 " &amp; W$6 &amp; " " &amp; LEFT($AV$3, 4)), 0 ), 'Raw Data'!$J:$J, $A216, 'Raw Data'!$O:$O,""&amp;'Raw Data'!$B$1,'Raw Data'!$D:$D,"&lt;&gt;*ithdr*",'Raw Data'!$D:$D,"&lt;&gt;*ancel*",'Raw Data'!$P:$P,"--")
+
SUMIFS('Raw Data'!$AI:$AI, 'Raw Data'!$AN:$AN,"&lt;=" &amp;DATE(LEFT($AV$3, 4), MONTH("1 " &amp; W$6 &amp; " " &amp; LEFT($AV$3, 4)) + 1, 0 ), 'Raw Data'!$AN:$AN,"&gt;" &amp;DATE(LEFT($AV$3, 4), MONTH("1 " &amp; W$6 &amp; " " &amp; LEFT($AV$3, 4)), 0 ), 'Raw Data'!$J:$J, $A216, 'Raw Data'!$P:$P,""&amp;'Raw Data'!$B$1,'Raw Data'!$D:$D,"&lt;&gt;*ithdr*",'Raw Data'!$D:$D,"&lt;&gt;*ancel*")</f>
        <v>0</v>
      </c>
      <c r="X227" s="73"/>
      <c r="Y227" s="73"/>
      <c r="Z227" s="77"/>
      <c r="AA227" s="94">
        <f>SUMIFS('Raw Data'!$AI:$AI, 'Raw Data'!$AN:$AN,"&lt;=" &amp;DATE(LEFT($AV$3, 4), MONTH("1 " &amp; AA$6 &amp; " " &amp; LEFT($AV$3, 4)) + 1, 0 ), 'Raw Data'!$AN:$AN,"&gt;" &amp;DATE(LEFT($AV$3, 4), MONTH("1 " &amp; AA$6 &amp; " " &amp; LEFT($AV$3, 4)), 0 ), 'Raw Data'!$J:$J, $A216, 'Raw Data'!$O:$O,""&amp;'Raw Data'!$B$1,'Raw Data'!$D:$D,"&lt;&gt;*ithdr*",'Raw Data'!$D:$D,"&lt;&gt;*ancel*",'Raw Data'!$P:$P,"--")
+
SUMIFS('Raw Data'!$AI:$AI, 'Raw Data'!$AN:$AN,"&lt;=" &amp;DATE(LEFT($AV$3, 4), MONTH("1 " &amp; AA$6 &amp; " " &amp; LEFT($AV$3, 4)) + 1, 0 ), 'Raw Data'!$AN:$AN,"&gt;" &amp;DATE(LEFT($AV$3, 4), MONTH("1 " &amp; AA$6 &amp; " " &amp; LEFT($AV$3, 4)), 0 ), 'Raw Data'!$J:$J, $A216, 'Raw Data'!$P:$P,""&amp;'Raw Data'!$B$1,'Raw Data'!$D:$D,"&lt;&gt;*ithdr*",'Raw Data'!$D:$D,"&lt;&gt;*ancel*")</f>
        <v>0</v>
      </c>
      <c r="AB227" s="73"/>
      <c r="AC227" s="73"/>
      <c r="AD227" s="77"/>
      <c r="AE227" s="94">
        <f>SUMIFS('Raw Data'!$AI:$AI, 'Raw Data'!$AN:$AN,"&lt;=" &amp;DATE(LEFT($AV$3, 4), MONTH("1 " &amp; AE$6 &amp; " " &amp; LEFT($AV$3, 4)) + 1, 0 ), 'Raw Data'!$AN:$AN,"&gt;" &amp;DATE(LEFT($AV$3, 4), MONTH("1 " &amp; AE$6 &amp; " " &amp; LEFT($AV$3, 4)), 0 ), 'Raw Data'!$J:$J, $A216, 'Raw Data'!$O:$O,""&amp;'Raw Data'!$B$1,'Raw Data'!$D:$D,"&lt;&gt;*ithdr*",'Raw Data'!$D:$D,"&lt;&gt;*ancel*",'Raw Data'!$P:$P,"--")
+
SUMIFS('Raw Data'!$AI:$AI, 'Raw Data'!$AN:$AN,"&lt;=" &amp;DATE(LEFT($AV$3, 4), MONTH("1 " &amp; AE$6 &amp; " " &amp; LEFT($AV$3, 4)) + 1, 0 ), 'Raw Data'!$AN:$AN,"&gt;" &amp;DATE(LEFT($AV$3, 4), MONTH("1 " &amp; AE$6 &amp; " " &amp; LEFT($AV$3, 4)), 0 ), 'Raw Data'!$J:$J, $A216, 'Raw Data'!$P:$P,""&amp;'Raw Data'!$B$1,'Raw Data'!$D:$D,"&lt;&gt;*ithdr*",'Raw Data'!$D:$D,"&lt;&gt;*ancel*")</f>
        <v>0</v>
      </c>
      <c r="AF227" s="73"/>
      <c r="AG227" s="73"/>
      <c r="AH227" s="77"/>
      <c r="AI227" s="94">
        <f>SUMIFS('Raw Data'!$AI:$AI, 'Raw Data'!$AN:$AN,"&lt;=" &amp;DATE(LEFT($AV$3, 4), MONTH("1 " &amp; AI$6 &amp; " " &amp; LEFT($AV$3, 4)) + 1, 0 ), 'Raw Data'!$AN:$AN,"&gt;" &amp;DATE(LEFT($AV$3, 4), MONTH("1 " &amp; AI$6 &amp; " " &amp; LEFT($AV$3, 4)), 0 ), 'Raw Data'!$J:$J, $A216, 'Raw Data'!$O:$O,""&amp;'Raw Data'!$B$1,'Raw Data'!$D:$D,"&lt;&gt;*ithdr*",'Raw Data'!$D:$D,"&lt;&gt;*ancel*",'Raw Data'!$P:$P,"--")
+
SUMIFS('Raw Data'!$AI:$AI, 'Raw Data'!$AN:$AN,"&lt;=" &amp;DATE(LEFT($AV$3, 4), MONTH("1 " &amp; AI$6 &amp; " " &amp; LEFT($AV$3, 4)) + 1, 0 ), 'Raw Data'!$AN:$AN,"&gt;" &amp;DATE(LEFT($AV$3, 4), MONTH("1 " &amp; AI$6 &amp; " " &amp; LEFT($AV$3, 4)), 0 ), 'Raw Data'!$J:$J, $A216, 'Raw Data'!$P:$P,""&amp;'Raw Data'!$B$1,'Raw Data'!$D:$D,"&lt;&gt;*ithdr*",'Raw Data'!$D:$D,"&lt;&gt;*ancel*")</f>
        <v>0</v>
      </c>
      <c r="AJ227" s="73"/>
      <c r="AK227" s="73"/>
      <c r="AL227" s="77"/>
      <c r="AM227" s="94">
        <f>SUMIFS('Raw Data'!$AI:$AI, 'Raw Data'!$AN:$AN,"&lt;=" &amp;DATE(LEFT($AV$3, 4), MONTH("1 " &amp; AM$6 &amp; " " &amp; LEFT($AV$3, 4)) + 1, 0 ), 'Raw Data'!$AN:$AN,"&gt;" &amp;DATE(LEFT($AV$3, 4), MONTH("1 " &amp; AM$6 &amp; " " &amp; LEFT($AV$3, 4)), 0 ), 'Raw Data'!$J:$J, $A216, 'Raw Data'!$O:$O,""&amp;'Raw Data'!$B$1,'Raw Data'!$D:$D,"&lt;&gt;*ithdr*",'Raw Data'!$D:$D,"&lt;&gt;*ancel*",'Raw Data'!$P:$P,"--")
+
SUMIFS('Raw Data'!$AI:$AI, 'Raw Data'!$AN:$AN,"&lt;=" &amp;DATE(LEFT($AV$3, 4), MONTH("1 " &amp; AM$6 &amp; " " &amp; LEFT($AV$3, 4)) + 1, 0 ), 'Raw Data'!$AN:$AN,"&gt;" &amp;DATE(LEFT($AV$3, 4), MONTH("1 " &amp; AM$6 &amp; " " &amp; LEFT($AV$3, 4)), 0 ), 'Raw Data'!$J:$J, $A216, 'Raw Data'!$P:$P,""&amp;'Raw Data'!$B$1,'Raw Data'!$D:$D,"&lt;&gt;*ithdr*",'Raw Data'!$D:$D,"&lt;&gt;*ancel*")</f>
        <v>0</v>
      </c>
      <c r="AN227" s="73"/>
      <c r="AO227" s="73"/>
      <c r="AP227" s="77"/>
      <c r="AQ227" s="94">
        <f>SUMIFS('Raw Data'!$AI:$AI, 'Raw Data'!$AN:$AN,"&lt;=" &amp;DATE(LEFT($AV$3, 4), MONTH("1 " &amp; AQ$6 &amp; " " &amp; LEFT($AV$3, 4)) + 1, 0 ), 'Raw Data'!$AN:$AN,"&gt;" &amp;DATE(LEFT($AV$3, 4), MONTH("1 " &amp; AQ$6 &amp; " " &amp; LEFT($AV$3, 4)), 0 ), 'Raw Data'!$J:$J, $A216, 'Raw Data'!$O:$O,""&amp;'Raw Data'!$B$1,'Raw Data'!$D:$D,"&lt;&gt;*ithdr*",'Raw Data'!$D:$D,"&lt;&gt;*ancel*",'Raw Data'!$P:$P,"--")
+
SUMIFS('Raw Data'!$AI:$AI, 'Raw Data'!$AN:$AN,"&lt;=" &amp;DATE(LEFT($AV$3, 4), MONTH("1 " &amp; AQ$6 &amp; " " &amp; LEFT($AV$3, 4)) + 1, 0 ), 'Raw Data'!$AN:$AN,"&gt;" &amp;DATE(LEFT($AV$3, 4), MONTH("1 " &amp; AQ$6 &amp; " " &amp; LEFT($AV$3, 4)), 0 ), 'Raw Data'!$J:$J, $A216, 'Raw Data'!$P:$P,""&amp;'Raw Data'!$B$1,'Raw Data'!$D:$D,"&lt;&gt;*ithdr*",'Raw Data'!$D:$D,"&lt;&gt;*ancel*")</f>
        <v>0</v>
      </c>
      <c r="AR227" s="73"/>
      <c r="AS227" s="73"/>
      <c r="AT227" s="77"/>
      <c r="AU227" s="94">
        <f>SUMIFS('Raw Data'!$AI:$AI, 'Raw Data'!$AN:$AN,"&lt;=" &amp;DATE(MID($AV$3, 15, 4), MONTH("1 " &amp; AU$6 &amp; " " &amp; MID($AV$3, 15, 4)) + 1, 0 ), 'Raw Data'!$AN:$AN,"&gt;" &amp;DATE(MID($AV$3, 15, 4), MONTH("1 " &amp; AU$6 &amp; " " &amp; MID($AV$3, 15, 4)), 0 ), 'Raw Data'!$J:$J, $A216, 'Raw Data'!$O:$O,""&amp;'Raw Data'!$B$1,'Raw Data'!$D:$D,"&lt;&gt;*ithdr*",'Raw Data'!$D:$D,"&lt;&gt;*ancel*",'Raw Data'!$P:$P,"--")
+
SUMIFS('Raw Data'!$AI:$AI, 'Raw Data'!$AN:$AN,"&lt;=" &amp;DATE(MID($AV$3, 15, 4), MONTH("1 " &amp; AU$6 &amp; " " &amp; MID($AV$3, 15, 4)) + 1, 0 ), 'Raw Data'!$AN:$AN,"&gt;" &amp;DATE(MID($AV$3, 15, 4), MONTH("1 " &amp; AU$6 &amp; " " &amp; MID($AV$3, 15, 4)), 0 ), 'Raw Data'!$J:$J, $A216, 'Raw Data'!$P:$P,""&amp;'Raw Data'!$B$1,'Raw Data'!$D:$D,"&lt;&gt;*ithdr*",'Raw Data'!$D:$D,"&lt;&gt;*ancel*")</f>
        <v>0</v>
      </c>
      <c r="AV227" s="73"/>
      <c r="AW227" s="73"/>
      <c r="AX227" s="77"/>
      <c r="AY227" s="94">
        <f>SUMIFS('Raw Data'!$AI:$AI, 'Raw Data'!$AN:$AN,"&lt;=" &amp;DATE(MID($AV$3, 15, 4), MONTH("1 " &amp; AY$6 &amp; " " &amp; MID($AV$3, 15, 4)) + 1, 0 ), 'Raw Data'!$AN:$AN,"&gt;" &amp;DATE(MID($AV$3, 15, 4), MONTH("1 " &amp; AY$6 &amp; " " &amp; MID($AV$3, 15, 4)), 0 ), 'Raw Data'!$J:$J, $A216, 'Raw Data'!$O:$O,""&amp;'Raw Data'!$B$1,'Raw Data'!$D:$D,"&lt;&gt;*ithdr*",'Raw Data'!$D:$D,"&lt;&gt;*ancel*",'Raw Data'!$P:$P,"--")
+
SUMIFS('Raw Data'!$AI:$AI, 'Raw Data'!$AN:$AN,"&lt;=" &amp;DATE(MID($AV$3, 15, 4), MONTH("1 " &amp; AY$6 &amp; " " &amp; MID($AV$3, 15, 4)) + 1, 0 ), 'Raw Data'!$AN:$AN,"&gt;" &amp;DATE(MID($AV$3, 15, 4), MONTH("1 " &amp; AY$6 &amp; " " &amp; MID($AV$3, 15, 4)), 0 ), 'Raw Data'!$J:$J, $A216, 'Raw Data'!$P:$P,""&amp;'Raw Data'!$B$1,'Raw Data'!$D:$D,"&lt;&gt;*ithdr*",'Raw Data'!$D:$D,"&lt;&gt;*ancel*")</f>
        <v>0</v>
      </c>
      <c r="AZ227" s="73"/>
      <c r="BA227" s="73"/>
      <c r="BB227" s="77"/>
      <c r="BC227" s="94">
        <f>SUMIFS('Raw Data'!$AI:$AI, 'Raw Data'!$AN:$AN,"&lt;=" &amp;DATE(MID($AV$3, 15, 4), MONTH("1 " &amp; BC$6 &amp; " " &amp; MID($AV$3, 15, 4)) + 1, 0 ), 'Raw Data'!$AN:$AN,"&gt;" &amp;DATE(MID($AV$3, 15, 4), MONTH("1 " &amp; BC$6 &amp; " " &amp; MID($AV$3, 15, 4)), 0 ), 'Raw Data'!$J:$J, $A216, 'Raw Data'!$O:$O,""&amp;'Raw Data'!$B$1,'Raw Data'!$D:$D,"&lt;&gt;*ithdr*",'Raw Data'!$D:$D,"&lt;&gt;*ancel*",'Raw Data'!$P:$P,"--")
+
SUMIFS('Raw Data'!$AI:$AI, 'Raw Data'!$AN:$AN,"&lt;=" &amp;DATE(MID($AV$3, 15, 4), MONTH("1 " &amp; BC$6 &amp; " " &amp; MID($AV$3, 15, 4)) + 1, 0 ), 'Raw Data'!$AN:$AN,"&gt;" &amp;DATE(MID($AV$3, 15, 4), MONTH("1 " &amp; BC$6 &amp; " " &amp; MID($AV$3, 15, 4)), 0 ), 'Raw Data'!$J:$J, $A216, 'Raw Data'!$P:$P,""&amp;'Raw Data'!$B$1,'Raw Data'!$D:$D,"&lt;&gt;*ithdr*",'Raw Data'!$D:$D,"&lt;&gt;*ancel*")</f>
        <v>0</v>
      </c>
      <c r="BD227" s="73"/>
      <c r="BE227" s="73"/>
      <c r="BF227" s="77"/>
    </row>
    <row r="228" ht="12.75" customHeight="1">
      <c r="A228" s="114" t="s">
        <v>206</v>
      </c>
      <c r="B228" s="73"/>
      <c r="C228" s="73"/>
      <c r="D228" s="73"/>
      <c r="E228" s="73"/>
      <c r="F228" s="73"/>
      <c r="G228" s="73"/>
      <c r="H228" s="73"/>
      <c r="I228" s="73"/>
      <c r="J228" s="77"/>
      <c r="K228" s="94">
        <f>SUMIFS('Raw Data'!$AI:$AI, 'Raw Data'!$AN:$AN,"&lt;=" &amp;DATE(LEFT($AV$3, 4), MONTH("1 " &amp; K$6 &amp; " " &amp; LEFT($AV$3, 4)) + 1, 0 ), 'Raw Data'!$AN:$AN,"&gt;" &amp;DATE(LEFT($AV$3, 4), MONTH("1 " &amp; K$6 &amp; " " &amp; LEFT($AV$3, 4)), 0 ), 'Raw Data'!$J:$J, $A216, 'Raw Data'!$H:$H, "Ear*", 'Raw Data'!$O:$O,""&amp;'Raw Data'!$B$1,'Raw Data'!$D:$D,"&lt;&gt;*ithdr*",'Raw Data'!$D:$D,"&lt;&gt;*ancel*",'Raw Data'!$P:$P,"--")
+
SUMIFS('Raw Data'!$AI:$AI, 'Raw Data'!$AN:$AN,"&lt;=" &amp;DATE(LEFT($AV$3, 4), MONTH("1 " &amp; K$6 &amp; " " &amp; LEFT($AV$3, 4)) + 1, 0 ), 'Raw Data'!$AN:$AN,"&gt;" &amp;DATE(LEFT($AV$3, 4), MONTH("1 " &amp; K$6 &amp; " " &amp; LEFT($AV$3, 4)), 0 ), 'Raw Data'!$J:$J, $A216, 'Raw Data'!$H:$H, "Ear*", 'Raw Data'!$P:$P,""&amp;'Raw Data'!$B$1,'Raw Data'!$D:$D,"&lt;&gt;*ithdr*",'Raw Data'!$D:$D,"&lt;&gt;*ancel*")</f>
        <v>0</v>
      </c>
      <c r="L228" s="73"/>
      <c r="M228" s="73"/>
      <c r="N228" s="77"/>
      <c r="O228" s="94">
        <f>SUMIFS('Raw Data'!$AI:$AI, 'Raw Data'!$AN:$AN,"&lt;=" &amp;DATE(LEFT($AV$3, 4), MONTH("1 " &amp; O$6 &amp; " " &amp; LEFT($AV$3, 4)) + 1, 0 ), 'Raw Data'!$AN:$AN,"&gt;" &amp;DATE(LEFT($AV$3, 4), MONTH("1 " &amp; O$6 &amp; " " &amp; LEFT($AV$3, 4)), 0 ), 'Raw Data'!$J:$J, $A216, 'Raw Data'!$H:$H, "Ear*", 'Raw Data'!$O:$O,""&amp;'Raw Data'!$B$1,'Raw Data'!$D:$D,"&lt;&gt;*ithdr*",'Raw Data'!$D:$D,"&lt;&gt;*ancel*",'Raw Data'!$P:$P,"--")
+
SUMIFS('Raw Data'!$AI:$AI, 'Raw Data'!$AN:$AN,"&lt;=" &amp;DATE(LEFT($AV$3, 4), MONTH("1 " &amp; O$6 &amp; " " &amp; LEFT($AV$3, 4)) + 1, 0 ), 'Raw Data'!$AN:$AN,"&gt;" &amp;DATE(LEFT($AV$3, 4), MONTH("1 " &amp; O$6 &amp; " " &amp; LEFT($AV$3, 4)), 0 ), 'Raw Data'!$J:$J, $A216, 'Raw Data'!$H:$H, "Ear*", 'Raw Data'!$P:$P,""&amp;'Raw Data'!$B$1,'Raw Data'!$D:$D,"&lt;&gt;*ithdr*",'Raw Data'!$D:$D,"&lt;&gt;*ancel*")</f>
        <v>0</v>
      </c>
      <c r="P228" s="73"/>
      <c r="Q228" s="73"/>
      <c r="R228" s="77"/>
      <c r="S228" s="94">
        <f>SUMIFS('Raw Data'!$AI:$AI, 'Raw Data'!$AN:$AN,"&lt;=" &amp;DATE(LEFT($AV$3, 4), MONTH("1 " &amp; S$6 &amp; " " &amp; LEFT($AV$3, 4)) + 1, 0 ), 'Raw Data'!$AN:$AN,"&gt;" &amp;DATE(LEFT($AV$3, 4), MONTH("1 " &amp; S$6 &amp; " " &amp; LEFT($AV$3, 4)), 0 ), 'Raw Data'!$J:$J, $A216, 'Raw Data'!$H:$H, "Ear*", 'Raw Data'!$O:$O,""&amp;'Raw Data'!$B$1,'Raw Data'!$D:$D,"&lt;&gt;*ithdr*",'Raw Data'!$D:$D,"&lt;&gt;*ancel*",'Raw Data'!$P:$P,"--")
+
SUMIFS('Raw Data'!$AI:$AI, 'Raw Data'!$AN:$AN,"&lt;=" &amp;DATE(LEFT($AV$3, 4), MONTH("1 " &amp; S$6 &amp; " " &amp; LEFT($AV$3, 4)) + 1, 0 ), 'Raw Data'!$AN:$AN,"&gt;" &amp;DATE(LEFT($AV$3, 4), MONTH("1 " &amp; S$6 &amp; " " &amp; LEFT($AV$3, 4)), 0 ), 'Raw Data'!$J:$J, $A216, 'Raw Data'!$H:$H, "Ear*", 'Raw Data'!$P:$P,""&amp;'Raw Data'!$B$1,'Raw Data'!$D:$D,"&lt;&gt;*ithdr*",'Raw Data'!$D:$D,"&lt;&gt;*ancel*")</f>
        <v>0</v>
      </c>
      <c r="T228" s="73"/>
      <c r="U228" s="73"/>
      <c r="V228" s="77"/>
      <c r="W228" s="94">
        <f>SUMIFS('Raw Data'!$AI:$AI, 'Raw Data'!$AN:$AN,"&lt;=" &amp;DATE(LEFT($AV$3, 4), MONTH("1 " &amp; W$6 &amp; " " &amp; LEFT($AV$3, 4)) + 1, 0 ), 'Raw Data'!$AN:$AN,"&gt;" &amp;DATE(LEFT($AV$3, 4), MONTH("1 " &amp; W$6 &amp; " " &amp; LEFT($AV$3, 4)), 0 ), 'Raw Data'!$J:$J, $A216, 'Raw Data'!$H:$H, "Ear*", 'Raw Data'!$O:$O,""&amp;'Raw Data'!$B$1,'Raw Data'!$D:$D,"&lt;&gt;*ithdr*",'Raw Data'!$D:$D,"&lt;&gt;*ancel*",'Raw Data'!$P:$P,"--")
+
SUMIFS('Raw Data'!$AI:$AI, 'Raw Data'!$AN:$AN,"&lt;=" &amp;DATE(LEFT($AV$3, 4), MONTH("1 " &amp; W$6 &amp; " " &amp; LEFT($AV$3, 4)) + 1, 0 ), 'Raw Data'!$AN:$AN,"&gt;" &amp;DATE(LEFT($AV$3, 4), MONTH("1 " &amp; W$6 &amp; " " &amp; LEFT($AV$3, 4)), 0 ), 'Raw Data'!$J:$J, $A216, 'Raw Data'!$H:$H, "Ear*", 'Raw Data'!$P:$P,""&amp;'Raw Data'!$B$1,'Raw Data'!$D:$D,"&lt;&gt;*ithdr*",'Raw Data'!$D:$D,"&lt;&gt;*ancel*")</f>
        <v>0</v>
      </c>
      <c r="X228" s="73"/>
      <c r="Y228" s="73"/>
      <c r="Z228" s="77"/>
      <c r="AA228" s="94">
        <f>SUMIFS('Raw Data'!$AI:$AI, 'Raw Data'!$AN:$AN,"&lt;=" &amp;DATE(LEFT($AV$3, 4), MONTH("1 " &amp; AA$6 &amp; " " &amp; LEFT($AV$3, 4)) + 1, 0 ), 'Raw Data'!$AN:$AN,"&gt;" &amp;DATE(LEFT($AV$3, 4), MONTH("1 " &amp; AA$6 &amp; " " &amp; LEFT($AV$3, 4)), 0 ), 'Raw Data'!$J:$J, $A216, 'Raw Data'!$H:$H, "Ear*", 'Raw Data'!$O:$O,""&amp;'Raw Data'!$B$1,'Raw Data'!$D:$D,"&lt;&gt;*ithdr*",'Raw Data'!$D:$D,"&lt;&gt;*ancel*",'Raw Data'!$P:$P,"--")
+
SUMIFS('Raw Data'!$AI:$AI, 'Raw Data'!$AN:$AN,"&lt;=" &amp;DATE(LEFT($AV$3, 4), MONTH("1 " &amp; AA$6 &amp; " " &amp; LEFT($AV$3, 4)) + 1, 0 ), 'Raw Data'!$AN:$AN,"&gt;" &amp;DATE(LEFT($AV$3, 4), MONTH("1 " &amp; AA$6 &amp; " " &amp; LEFT($AV$3, 4)), 0 ), 'Raw Data'!$J:$J, $A216, 'Raw Data'!$H:$H, "Ear*", 'Raw Data'!$P:$P,""&amp;'Raw Data'!$B$1,'Raw Data'!$D:$D,"&lt;&gt;*ithdr*",'Raw Data'!$D:$D,"&lt;&gt;*ancel*")</f>
        <v>0</v>
      </c>
      <c r="AB228" s="73"/>
      <c r="AC228" s="73"/>
      <c r="AD228" s="77"/>
      <c r="AE228" s="94">
        <f>SUMIFS('Raw Data'!$AI:$AI, 'Raw Data'!$AN:$AN,"&lt;=" &amp;DATE(LEFT($AV$3, 4), MONTH("1 " &amp; AE$6 &amp; " " &amp; LEFT($AV$3, 4)) + 1, 0 ), 'Raw Data'!$AN:$AN,"&gt;" &amp;DATE(LEFT($AV$3, 4), MONTH("1 " &amp; AE$6 &amp; " " &amp; LEFT($AV$3, 4)), 0 ), 'Raw Data'!$J:$J, $A216, 'Raw Data'!$H:$H, "Ear*", 'Raw Data'!$O:$O,""&amp;'Raw Data'!$B$1,'Raw Data'!$D:$D,"&lt;&gt;*ithdr*",'Raw Data'!$D:$D,"&lt;&gt;*ancel*",'Raw Data'!$P:$P,"--")
+
SUMIFS('Raw Data'!$AI:$AI, 'Raw Data'!$AN:$AN,"&lt;=" &amp;DATE(LEFT($AV$3, 4), MONTH("1 " &amp; AE$6 &amp; " " &amp; LEFT($AV$3, 4)) + 1, 0 ), 'Raw Data'!$AN:$AN,"&gt;" &amp;DATE(LEFT($AV$3, 4), MONTH("1 " &amp; AE$6 &amp; " " &amp; LEFT($AV$3, 4)), 0 ), 'Raw Data'!$J:$J, $A216, 'Raw Data'!$H:$H, "Ear*", 'Raw Data'!$P:$P,""&amp;'Raw Data'!$B$1,'Raw Data'!$D:$D,"&lt;&gt;*ithdr*",'Raw Data'!$D:$D,"&lt;&gt;*ancel*")</f>
        <v>0</v>
      </c>
      <c r="AF228" s="73"/>
      <c r="AG228" s="73"/>
      <c r="AH228" s="77"/>
      <c r="AI228" s="94">
        <f>SUMIFS('Raw Data'!$AI:$AI, 'Raw Data'!$AN:$AN,"&lt;=" &amp;DATE(LEFT($AV$3, 4), MONTH("1 " &amp; AI$6 &amp; " " &amp; LEFT($AV$3, 4)) + 1, 0 ), 'Raw Data'!$AN:$AN,"&gt;" &amp;DATE(LEFT($AV$3, 4), MONTH("1 " &amp; AI$6 &amp; " " &amp; LEFT($AV$3, 4)), 0 ), 'Raw Data'!$J:$J, $A216, 'Raw Data'!$H:$H, "Ear*", 'Raw Data'!$O:$O,""&amp;'Raw Data'!$B$1,'Raw Data'!$D:$D,"&lt;&gt;*ithdr*",'Raw Data'!$D:$D,"&lt;&gt;*ancel*",'Raw Data'!$P:$P,"--")
+
SUMIFS('Raw Data'!$AI:$AI, 'Raw Data'!$AN:$AN,"&lt;=" &amp;DATE(LEFT($AV$3, 4), MONTH("1 " &amp; AI$6 &amp; " " &amp; LEFT($AV$3, 4)) + 1, 0 ), 'Raw Data'!$AN:$AN,"&gt;" &amp;DATE(LEFT($AV$3, 4), MONTH("1 " &amp; AI$6 &amp; " " &amp; LEFT($AV$3, 4)), 0 ), 'Raw Data'!$J:$J, $A216, 'Raw Data'!$H:$H, "Ear*", 'Raw Data'!$P:$P,""&amp;'Raw Data'!$B$1,'Raw Data'!$D:$D,"&lt;&gt;*ithdr*",'Raw Data'!$D:$D,"&lt;&gt;*ancel*")</f>
        <v>0</v>
      </c>
      <c r="AJ228" s="73"/>
      <c r="AK228" s="73"/>
      <c r="AL228" s="77"/>
      <c r="AM228" s="94">
        <f>SUMIFS('Raw Data'!$AI:$AI, 'Raw Data'!$AN:$AN,"&lt;=" &amp;DATE(LEFT($AV$3, 4), MONTH("1 " &amp; AM$6 &amp; " " &amp; LEFT($AV$3, 4)) + 1, 0 ), 'Raw Data'!$AN:$AN,"&gt;" &amp;DATE(LEFT($AV$3, 4), MONTH("1 " &amp; AM$6 &amp; " " &amp; LEFT($AV$3, 4)), 0 ), 'Raw Data'!$J:$J, $A216, 'Raw Data'!$H:$H, "Ear*", 'Raw Data'!$O:$O,""&amp;'Raw Data'!$B$1,'Raw Data'!$D:$D,"&lt;&gt;*ithdr*",'Raw Data'!$D:$D,"&lt;&gt;*ancel*",'Raw Data'!$P:$P,"--")
+
SUMIFS('Raw Data'!$AI:$AI, 'Raw Data'!$AN:$AN,"&lt;=" &amp;DATE(LEFT($AV$3, 4), MONTH("1 " &amp; AM$6 &amp; " " &amp; LEFT($AV$3, 4)) + 1, 0 ), 'Raw Data'!$AN:$AN,"&gt;" &amp;DATE(LEFT($AV$3, 4), MONTH("1 " &amp; AM$6 &amp; " " &amp; LEFT($AV$3, 4)), 0 ), 'Raw Data'!$J:$J, $A216, 'Raw Data'!$H:$H, "Ear*", 'Raw Data'!$P:$P,""&amp;'Raw Data'!$B$1,'Raw Data'!$D:$D,"&lt;&gt;*ithdr*",'Raw Data'!$D:$D,"&lt;&gt;*ancel*")</f>
        <v>0</v>
      </c>
      <c r="AN228" s="73"/>
      <c r="AO228" s="73"/>
      <c r="AP228" s="77"/>
      <c r="AQ228" s="94">
        <f>SUMIFS('Raw Data'!$AI:$AI, 'Raw Data'!$AN:$AN,"&lt;=" &amp;DATE(LEFT($AV$3, 4), MONTH("1 " &amp; AQ$6 &amp; " " &amp; LEFT($AV$3, 4)) + 1, 0 ), 'Raw Data'!$AN:$AN,"&gt;" &amp;DATE(LEFT($AV$3, 4), MONTH("1 " &amp; AQ$6 &amp; " " &amp; LEFT($AV$3, 4)), 0 ), 'Raw Data'!$J:$J, $A216, 'Raw Data'!$H:$H, "Ear*", 'Raw Data'!$O:$O,""&amp;'Raw Data'!$B$1,'Raw Data'!$D:$D,"&lt;&gt;*ithdr*",'Raw Data'!$D:$D,"&lt;&gt;*ancel*",'Raw Data'!$P:$P,"--")
+
SUMIFS('Raw Data'!$AI:$AI, 'Raw Data'!$AN:$AN,"&lt;=" &amp;DATE(LEFT($AV$3, 4), MONTH("1 " &amp; AQ$6 &amp; " " &amp; LEFT($AV$3, 4)) + 1, 0 ), 'Raw Data'!$AN:$AN,"&gt;" &amp;DATE(LEFT($AV$3, 4), MONTH("1 " &amp; AQ$6 &amp; " " &amp; LEFT($AV$3, 4)), 0 ), 'Raw Data'!$J:$J, $A216, 'Raw Data'!$H:$H, "Ear*", 'Raw Data'!$P:$P,""&amp;'Raw Data'!$B$1,'Raw Data'!$D:$D,"&lt;&gt;*ithdr*",'Raw Data'!$D:$D,"&lt;&gt;*ancel*")</f>
        <v>0</v>
      </c>
      <c r="AR228" s="73"/>
      <c r="AS228" s="73"/>
      <c r="AT228" s="77"/>
      <c r="AU228" s="94">
        <f>SUMIFS('Raw Data'!$AI:$AI, 'Raw Data'!$AN:$AN,"&lt;=" &amp;DATE(MID($AV$3, 15, 4), MONTH("1 " &amp; AU$6 &amp; " " &amp; MID($AV$3, 15, 4)) + 1, 0 ), 'Raw Data'!$AN:$AN,"&gt;" &amp;DATE(MID($AV$3, 15, 4), MONTH("1 " &amp; AU$6 &amp; " " &amp; MID($AV$3, 15, 4)), 0 ), 'Raw Data'!$J:$J, $A216, 'Raw Data'!$H:$H, "Ear*", 'Raw Data'!$O:$O,""&amp;'Raw Data'!$B$1,'Raw Data'!$D:$D,"&lt;&gt;*ithdr*",'Raw Data'!$D:$D,"&lt;&gt;*ancel*",'Raw Data'!$P:$P,"--")
+
SUMIFS('Raw Data'!$AI:$AI, 'Raw Data'!$AN:$AN,"&lt;=" &amp;DATE(MID($AV$3, 15, 4), MONTH("1 " &amp; AU$6 &amp; " " &amp; MID($AV$3, 15, 4)) + 1, 0 ), 'Raw Data'!$AN:$AN,"&gt;" &amp;DATE(MID($AV$3, 15, 4), MONTH("1 " &amp; AU$6 &amp; " " &amp; MID($AV$3, 15, 4)), 0 ), 'Raw Data'!$J:$J, $A216, 'Raw Data'!$H:$H, "Ear*", 'Raw Data'!$P:$P,""&amp;'Raw Data'!$B$1,'Raw Data'!$D:$D,"&lt;&gt;*ithdr*",'Raw Data'!$D:$D,"&lt;&gt;*ancel*")</f>
        <v>0</v>
      </c>
      <c r="AV228" s="73"/>
      <c r="AW228" s="73"/>
      <c r="AX228" s="77"/>
      <c r="AY228" s="94">
        <f>SUMIFS('Raw Data'!$AI:$AI, 'Raw Data'!$AN:$AN,"&lt;=" &amp;DATE(MID($AV$3, 15, 4), MONTH("1 " &amp; AY$6 &amp; " " &amp; MID($AV$3, 15, 4)) + 1, 0 ), 'Raw Data'!$AN:$AN,"&gt;" &amp;DATE(MID($AV$3, 15, 4), MONTH("1 " &amp; AY$6 &amp; " " &amp; MID($AV$3, 15, 4)), 0 ), 'Raw Data'!$J:$J, $A216, 'Raw Data'!$H:$H, "Ear*", 'Raw Data'!$O:$O,""&amp;'Raw Data'!$B$1,'Raw Data'!$D:$D,"&lt;&gt;*ithdr*",'Raw Data'!$D:$D,"&lt;&gt;*ancel*",'Raw Data'!$P:$P,"--")
+
SUMIFS('Raw Data'!$AI:$AI, 'Raw Data'!$AN:$AN,"&lt;=" &amp;DATE(MID($AV$3, 15, 4), MONTH("1 " &amp; AY$6 &amp; " " &amp; MID($AV$3, 15, 4)) + 1, 0 ), 'Raw Data'!$AN:$AN,"&gt;" &amp;DATE(MID($AV$3, 15, 4), MONTH("1 " &amp; AY$6 &amp; " " &amp; MID($AV$3, 15, 4)), 0 ), 'Raw Data'!$J:$J, $A216, 'Raw Data'!$H:$H, "Ear*", 'Raw Data'!$P:$P,""&amp;'Raw Data'!$B$1,'Raw Data'!$D:$D,"&lt;&gt;*ithdr*",'Raw Data'!$D:$D,"&lt;&gt;*ancel*")</f>
        <v>0</v>
      </c>
      <c r="AZ228" s="73"/>
      <c r="BA228" s="73"/>
      <c r="BB228" s="77"/>
      <c r="BC228" s="94">
        <f>SUMIFS('Raw Data'!$AI:$AI, 'Raw Data'!$AN:$AN,"&lt;=" &amp;DATE(MID($AV$3, 15, 4), MONTH("1 " &amp; BC$6 &amp; " " &amp; MID($AV$3, 15, 4)) + 1, 0 ), 'Raw Data'!$AN:$AN,"&gt;" &amp;DATE(MID($AV$3, 15, 4), MONTH("1 " &amp; BC$6 &amp; " " &amp; MID($AV$3, 15, 4)), 0 ), 'Raw Data'!$J:$J, $A216, 'Raw Data'!$H:$H, "Ear*", 'Raw Data'!$O:$O,""&amp;'Raw Data'!$B$1,'Raw Data'!$D:$D,"&lt;&gt;*ithdr*",'Raw Data'!$D:$D,"&lt;&gt;*ancel*",'Raw Data'!$P:$P,"--")
+
SUMIFS('Raw Data'!$AI:$AI, 'Raw Data'!$AN:$AN,"&lt;=" &amp;DATE(MID($AV$3, 15, 4), MONTH("1 " &amp; BC$6 &amp; " " &amp; MID($AV$3, 15, 4)) + 1, 0 ), 'Raw Data'!$AN:$AN,"&gt;" &amp;DATE(MID($AV$3, 15, 4), MONTH("1 " &amp; BC$6 &amp; " " &amp; MID($AV$3, 15, 4)), 0 ), 'Raw Data'!$J:$J, $A216, 'Raw Data'!$H:$H, "Ear*", 'Raw Data'!$P:$P,""&amp;'Raw Data'!$B$1,'Raw Data'!$D:$D,"&lt;&gt;*ithdr*",'Raw Data'!$D:$D,"&lt;&gt;*ancel*")</f>
        <v>0</v>
      </c>
      <c r="BD228" s="73"/>
      <c r="BE228" s="73"/>
      <c r="BF228" s="77"/>
    </row>
    <row r="229" ht="12.75" customHeight="1">
      <c r="A229" s="114" t="s">
        <v>207</v>
      </c>
      <c r="B229" s="73"/>
      <c r="C229" s="73"/>
      <c r="D229" s="73"/>
      <c r="E229" s="73"/>
      <c r="F229" s="73"/>
      <c r="G229" s="73"/>
      <c r="H229" s="73"/>
      <c r="I229" s="73"/>
      <c r="J229" s="77"/>
      <c r="K229" s="94">
        <f>SUMIFS('Raw Data'!$AI:$AI, 'Raw Data'!$AN:$AN,"&lt;=" &amp;DATE(LEFT($AV$3, 4), MONTH("1 " &amp; K$6 &amp; " " &amp; LEFT($AV$3, 4)) + 1, 0 ), 'Raw Data'!$AN:$AN,"&gt;" &amp;DATE(LEFT($AV$3, 4), MONTH("1 " &amp; K$6 &amp; " " &amp; LEFT($AV$3, 4)), 0 ), 'Raw Data'!$J:$J, $A216, 'Raw Data'!$H:$H, "Non*", 'Raw Data'!$O:$O,""&amp;'Raw Data'!$B$1,'Raw Data'!$D:$D,"&lt;&gt;*ithdr*",'Raw Data'!$D:$D,"&lt;&gt;*ancel*",'Raw Data'!$P:$P,"--")
+
SUMIFS('Raw Data'!$AI:$AI, 'Raw Data'!$AN:$AN,"&lt;=" &amp;DATE(LEFT($AV$3, 4), MONTH("1 " &amp; K$6 &amp; " " &amp; LEFT($AV$3, 4)) + 1, 0 ), 'Raw Data'!$AN:$AN,"&gt;" &amp;DATE(LEFT($AV$3, 4), MONTH("1 " &amp; K$6 &amp; " " &amp; LEFT($AV$3, 4)), 0 ), 'Raw Data'!$J:$J, $A216, 'Raw Data'!$H:$H, "Non*", 'Raw Data'!$P:$P,""&amp;'Raw Data'!$B$1,'Raw Data'!$D:$D,"&lt;&gt;*ithdr*",'Raw Data'!$D:$D,"&lt;&gt;*ancel*")</f>
        <v>0</v>
      </c>
      <c r="L229" s="73"/>
      <c r="M229" s="73"/>
      <c r="N229" s="77"/>
      <c r="O229" s="94">
        <f>SUMIFS('Raw Data'!$AI:$AI, 'Raw Data'!$AN:$AN,"&lt;=" &amp;DATE(LEFT($AV$3, 4), MONTH("1 " &amp; O$6 &amp; " " &amp; LEFT($AV$3, 4)) + 1, 0 ), 'Raw Data'!$AN:$AN,"&gt;" &amp;DATE(LEFT($AV$3, 4), MONTH("1 " &amp; O$6 &amp; " " &amp; LEFT($AV$3, 4)), 0 ), 'Raw Data'!$J:$J, $A216, 'Raw Data'!$H:$H, "Non*", 'Raw Data'!$O:$O,""&amp;'Raw Data'!$B$1,'Raw Data'!$D:$D,"&lt;&gt;*ithdr*",'Raw Data'!$D:$D,"&lt;&gt;*ancel*",'Raw Data'!$P:$P,"--")
+
SUMIFS('Raw Data'!$AI:$AI, 'Raw Data'!$AN:$AN,"&lt;=" &amp;DATE(LEFT($AV$3, 4), MONTH("1 " &amp; O$6 &amp; " " &amp; LEFT($AV$3, 4)) + 1, 0 ), 'Raw Data'!$AN:$AN,"&gt;" &amp;DATE(LEFT($AV$3, 4), MONTH("1 " &amp; O$6 &amp; " " &amp; LEFT($AV$3, 4)), 0 ), 'Raw Data'!$J:$J, $A216, 'Raw Data'!$H:$H, "Non*", 'Raw Data'!$P:$P,""&amp;'Raw Data'!$B$1,'Raw Data'!$D:$D,"&lt;&gt;*ithdr*",'Raw Data'!$D:$D,"&lt;&gt;*ancel*")</f>
        <v>0</v>
      </c>
      <c r="P229" s="73"/>
      <c r="Q229" s="73"/>
      <c r="R229" s="77"/>
      <c r="S229" s="94">
        <f>SUMIFS('Raw Data'!$AI:$AI, 'Raw Data'!$AN:$AN,"&lt;=" &amp;DATE(LEFT($AV$3, 4), MONTH("1 " &amp; S$6 &amp; " " &amp; LEFT($AV$3, 4)) + 1, 0 ), 'Raw Data'!$AN:$AN,"&gt;" &amp;DATE(LEFT($AV$3, 4), MONTH("1 " &amp; S$6 &amp; " " &amp; LEFT($AV$3, 4)), 0 ), 'Raw Data'!$J:$J, $A216, 'Raw Data'!$H:$H, "Non*", 'Raw Data'!$O:$O,""&amp;'Raw Data'!$B$1,'Raw Data'!$D:$D,"&lt;&gt;*ithdr*",'Raw Data'!$D:$D,"&lt;&gt;*ancel*",'Raw Data'!$P:$P,"--")
+
SUMIFS('Raw Data'!$AI:$AI, 'Raw Data'!$AN:$AN,"&lt;=" &amp;DATE(LEFT($AV$3, 4), MONTH("1 " &amp; S$6 &amp; " " &amp; LEFT($AV$3, 4)) + 1, 0 ), 'Raw Data'!$AN:$AN,"&gt;" &amp;DATE(LEFT($AV$3, 4), MONTH("1 " &amp; S$6 &amp; " " &amp; LEFT($AV$3, 4)), 0 ), 'Raw Data'!$J:$J, $A216, 'Raw Data'!$H:$H, "Non*", 'Raw Data'!$P:$P,""&amp;'Raw Data'!$B$1,'Raw Data'!$D:$D,"&lt;&gt;*ithdr*",'Raw Data'!$D:$D,"&lt;&gt;*ancel*")</f>
        <v>0</v>
      </c>
      <c r="T229" s="73"/>
      <c r="U229" s="73"/>
      <c r="V229" s="77"/>
      <c r="W229" s="94">
        <f>SUMIFS('Raw Data'!$AI:$AI, 'Raw Data'!$AN:$AN,"&lt;=" &amp;DATE(LEFT($AV$3, 4), MONTH("1 " &amp; W$6 &amp; " " &amp; LEFT($AV$3, 4)) + 1, 0 ), 'Raw Data'!$AN:$AN,"&gt;" &amp;DATE(LEFT($AV$3, 4), MONTH("1 " &amp; W$6 &amp; " " &amp; LEFT($AV$3, 4)), 0 ), 'Raw Data'!$J:$J, $A216, 'Raw Data'!$H:$H, "Non*", 'Raw Data'!$O:$O,""&amp;'Raw Data'!$B$1,'Raw Data'!$D:$D,"&lt;&gt;*ithdr*",'Raw Data'!$D:$D,"&lt;&gt;*ancel*",'Raw Data'!$P:$P,"--")
+
SUMIFS('Raw Data'!$AI:$AI, 'Raw Data'!$AN:$AN,"&lt;=" &amp;DATE(LEFT($AV$3, 4), MONTH("1 " &amp; W$6 &amp; " " &amp; LEFT($AV$3, 4)) + 1, 0 ), 'Raw Data'!$AN:$AN,"&gt;" &amp;DATE(LEFT($AV$3, 4), MONTH("1 " &amp; W$6 &amp; " " &amp; LEFT($AV$3, 4)), 0 ), 'Raw Data'!$J:$J, $A216, 'Raw Data'!$H:$H, "Non*", 'Raw Data'!$P:$P,""&amp;'Raw Data'!$B$1,'Raw Data'!$D:$D,"&lt;&gt;*ithdr*",'Raw Data'!$D:$D,"&lt;&gt;*ancel*")</f>
        <v>0</v>
      </c>
      <c r="X229" s="73"/>
      <c r="Y229" s="73"/>
      <c r="Z229" s="77"/>
      <c r="AA229" s="94">
        <f>SUMIFS('Raw Data'!$AI:$AI, 'Raw Data'!$AN:$AN,"&lt;=" &amp;DATE(LEFT($AV$3, 4), MONTH("1 " &amp; AA$6 &amp; " " &amp; LEFT($AV$3, 4)) + 1, 0 ), 'Raw Data'!$AN:$AN,"&gt;" &amp;DATE(LEFT($AV$3, 4), MONTH("1 " &amp; AA$6 &amp; " " &amp; LEFT($AV$3, 4)), 0 ), 'Raw Data'!$J:$J, $A216, 'Raw Data'!$H:$H, "Non*", 'Raw Data'!$O:$O,""&amp;'Raw Data'!$B$1,'Raw Data'!$D:$D,"&lt;&gt;*ithdr*",'Raw Data'!$D:$D,"&lt;&gt;*ancel*",'Raw Data'!$P:$P,"--")
+
SUMIFS('Raw Data'!$AI:$AI, 'Raw Data'!$AN:$AN,"&lt;=" &amp;DATE(LEFT($AV$3, 4), MONTH("1 " &amp; AA$6 &amp; " " &amp; LEFT($AV$3, 4)) + 1, 0 ), 'Raw Data'!$AN:$AN,"&gt;" &amp;DATE(LEFT($AV$3, 4), MONTH("1 " &amp; AA$6 &amp; " " &amp; LEFT($AV$3, 4)), 0 ), 'Raw Data'!$J:$J, $A216, 'Raw Data'!$H:$H, "Non*", 'Raw Data'!$P:$P,""&amp;'Raw Data'!$B$1,'Raw Data'!$D:$D,"&lt;&gt;*ithdr*",'Raw Data'!$D:$D,"&lt;&gt;*ancel*")</f>
        <v>0</v>
      </c>
      <c r="AB229" s="73"/>
      <c r="AC229" s="73"/>
      <c r="AD229" s="77"/>
      <c r="AE229" s="94">
        <f>SUMIFS('Raw Data'!$AI:$AI, 'Raw Data'!$AN:$AN,"&lt;=" &amp;DATE(LEFT($AV$3, 4), MONTH("1 " &amp; AE$6 &amp; " " &amp; LEFT($AV$3, 4)) + 1, 0 ), 'Raw Data'!$AN:$AN,"&gt;" &amp;DATE(LEFT($AV$3, 4), MONTH("1 " &amp; AE$6 &amp; " " &amp; LEFT($AV$3, 4)), 0 ), 'Raw Data'!$J:$J, $A216, 'Raw Data'!$H:$H, "Non*", 'Raw Data'!$O:$O,""&amp;'Raw Data'!$B$1,'Raw Data'!$D:$D,"&lt;&gt;*ithdr*",'Raw Data'!$D:$D,"&lt;&gt;*ancel*",'Raw Data'!$P:$P,"--")
+
SUMIFS('Raw Data'!$AI:$AI, 'Raw Data'!$AN:$AN,"&lt;=" &amp;DATE(LEFT($AV$3, 4), MONTH("1 " &amp; AE$6 &amp; " " &amp; LEFT($AV$3, 4)) + 1, 0 ), 'Raw Data'!$AN:$AN,"&gt;" &amp;DATE(LEFT($AV$3, 4), MONTH("1 " &amp; AE$6 &amp; " " &amp; LEFT($AV$3, 4)), 0 ), 'Raw Data'!$J:$J, $A216, 'Raw Data'!$H:$H, "Non*", 'Raw Data'!$P:$P,""&amp;'Raw Data'!$B$1,'Raw Data'!$D:$D,"&lt;&gt;*ithdr*",'Raw Data'!$D:$D,"&lt;&gt;*ancel*")</f>
        <v>0</v>
      </c>
      <c r="AF229" s="73"/>
      <c r="AG229" s="73"/>
      <c r="AH229" s="77"/>
      <c r="AI229" s="94">
        <f>SUMIFS('Raw Data'!$AI:$AI, 'Raw Data'!$AN:$AN,"&lt;=" &amp;DATE(LEFT($AV$3, 4), MONTH("1 " &amp; AI$6 &amp; " " &amp; LEFT($AV$3, 4)) + 1, 0 ), 'Raw Data'!$AN:$AN,"&gt;" &amp;DATE(LEFT($AV$3, 4), MONTH("1 " &amp; AI$6 &amp; " " &amp; LEFT($AV$3, 4)), 0 ), 'Raw Data'!$J:$J, $A216, 'Raw Data'!$H:$H, "Non*", 'Raw Data'!$O:$O,""&amp;'Raw Data'!$B$1,'Raw Data'!$D:$D,"&lt;&gt;*ithdr*",'Raw Data'!$D:$D,"&lt;&gt;*ancel*",'Raw Data'!$P:$P,"--")
+
SUMIFS('Raw Data'!$AI:$AI, 'Raw Data'!$AN:$AN,"&lt;=" &amp;DATE(LEFT($AV$3, 4), MONTH("1 " &amp; AI$6 &amp; " " &amp; LEFT($AV$3, 4)) + 1, 0 ), 'Raw Data'!$AN:$AN,"&gt;" &amp;DATE(LEFT($AV$3, 4), MONTH("1 " &amp; AI$6 &amp; " " &amp; LEFT($AV$3, 4)), 0 ), 'Raw Data'!$J:$J, $A216, 'Raw Data'!$H:$H, "Non*", 'Raw Data'!$P:$P,""&amp;'Raw Data'!$B$1,'Raw Data'!$D:$D,"&lt;&gt;*ithdr*",'Raw Data'!$D:$D,"&lt;&gt;*ancel*")</f>
        <v>0</v>
      </c>
      <c r="AJ229" s="73"/>
      <c r="AK229" s="73"/>
      <c r="AL229" s="77"/>
      <c r="AM229" s="94">
        <f>SUMIFS('Raw Data'!$AI:$AI, 'Raw Data'!$AN:$AN,"&lt;=" &amp;DATE(LEFT($AV$3, 4), MONTH("1 " &amp; AM$6 &amp; " " &amp; LEFT($AV$3, 4)) + 1, 0 ), 'Raw Data'!$AN:$AN,"&gt;" &amp;DATE(LEFT($AV$3, 4), MONTH("1 " &amp; AM$6 &amp; " " &amp; LEFT($AV$3, 4)), 0 ), 'Raw Data'!$J:$J, $A216, 'Raw Data'!$H:$H, "Non*", 'Raw Data'!$O:$O,""&amp;'Raw Data'!$B$1,'Raw Data'!$D:$D,"&lt;&gt;*ithdr*",'Raw Data'!$D:$D,"&lt;&gt;*ancel*",'Raw Data'!$P:$P,"--")
+
SUMIFS('Raw Data'!$AI:$AI, 'Raw Data'!$AN:$AN,"&lt;=" &amp;DATE(LEFT($AV$3, 4), MONTH("1 " &amp; AM$6 &amp; " " &amp; LEFT($AV$3, 4)) + 1, 0 ), 'Raw Data'!$AN:$AN,"&gt;" &amp;DATE(LEFT($AV$3, 4), MONTH("1 " &amp; AM$6 &amp; " " &amp; LEFT($AV$3, 4)), 0 ), 'Raw Data'!$J:$J, $A216, 'Raw Data'!$H:$H, "Non*", 'Raw Data'!$P:$P,""&amp;'Raw Data'!$B$1,'Raw Data'!$D:$D,"&lt;&gt;*ithdr*",'Raw Data'!$D:$D,"&lt;&gt;*ancel*")</f>
        <v>0</v>
      </c>
      <c r="AN229" s="73"/>
      <c r="AO229" s="73"/>
      <c r="AP229" s="77"/>
      <c r="AQ229" s="94">
        <f>SUMIFS('Raw Data'!$AI:$AI, 'Raw Data'!$AN:$AN,"&lt;=" &amp;DATE(LEFT($AV$3, 4), MONTH("1 " &amp; AQ$6 &amp; " " &amp; LEFT($AV$3, 4)) + 1, 0 ), 'Raw Data'!$AN:$AN,"&gt;" &amp;DATE(LEFT($AV$3, 4), MONTH("1 " &amp; AQ$6 &amp; " " &amp; LEFT($AV$3, 4)), 0 ), 'Raw Data'!$J:$J, $A216, 'Raw Data'!$H:$H, "Non*", 'Raw Data'!$O:$O,""&amp;'Raw Data'!$B$1,'Raw Data'!$D:$D,"&lt;&gt;*ithdr*",'Raw Data'!$D:$D,"&lt;&gt;*ancel*",'Raw Data'!$P:$P,"--")
+
SUMIFS('Raw Data'!$AI:$AI, 'Raw Data'!$AN:$AN,"&lt;=" &amp;DATE(LEFT($AV$3, 4), MONTH("1 " &amp; AQ$6 &amp; " " &amp; LEFT($AV$3, 4)) + 1, 0 ), 'Raw Data'!$AN:$AN,"&gt;" &amp;DATE(LEFT($AV$3, 4), MONTH("1 " &amp; AQ$6 &amp; " " &amp; LEFT($AV$3, 4)), 0 ), 'Raw Data'!$J:$J, $A216, 'Raw Data'!$H:$H, "Non*", 'Raw Data'!$P:$P,""&amp;'Raw Data'!$B$1,'Raw Data'!$D:$D,"&lt;&gt;*ithdr*",'Raw Data'!$D:$D,"&lt;&gt;*ancel*")</f>
        <v>0</v>
      </c>
      <c r="AR229" s="73"/>
      <c r="AS229" s="73"/>
      <c r="AT229" s="77"/>
      <c r="AU229" s="94">
        <f>SUMIFS('Raw Data'!$AI:$AI, 'Raw Data'!$AN:$AN,"&lt;=" &amp;DATE(MID($AV$3, 15, 4), MONTH("1 " &amp; AU$6 &amp; " " &amp; MID($AV$3, 15, 4)) + 1, 0 ), 'Raw Data'!$AN:$AN,"&gt;" &amp;DATE(MID($AV$3, 15, 4), MONTH("1 " &amp; AU$6 &amp; " " &amp; MID($AV$3, 15, 4)), 0 ), 'Raw Data'!$J:$J, $A216, 'Raw Data'!$H:$H, "Non*", 'Raw Data'!$O:$O,""&amp;'Raw Data'!$B$1,'Raw Data'!$D:$D,"&lt;&gt;*ithdr*",'Raw Data'!$D:$D,"&lt;&gt;*ancel*",'Raw Data'!$P:$P,"--")
+
SUMIFS('Raw Data'!$AI:$AI, 'Raw Data'!$AN:$AN,"&lt;=" &amp;DATE(MID($AV$3, 15, 4), MONTH("1 " &amp; AU$6 &amp; " " &amp; MID($AV$3, 15, 4)) + 1, 0 ), 'Raw Data'!$AN:$AN,"&gt;" &amp;DATE(MID($AV$3, 15, 4), MONTH("1 " &amp; AU$6 &amp; " " &amp; MID($AV$3, 15, 4)), 0 ), 'Raw Data'!$J:$J, $A216, 'Raw Data'!$H:$H, "Non*", 'Raw Data'!$P:$P,""&amp;'Raw Data'!$B$1,'Raw Data'!$D:$D,"&lt;&gt;*ithdr*",'Raw Data'!$D:$D,"&lt;&gt;*ancel*")</f>
        <v>0</v>
      </c>
      <c r="AV229" s="73"/>
      <c r="AW229" s="73"/>
      <c r="AX229" s="77"/>
      <c r="AY229" s="94">
        <f>SUMIFS('Raw Data'!$AI:$AI, 'Raw Data'!$AN:$AN,"&lt;=" &amp;DATE(MID($AV$3, 15, 4), MONTH("1 " &amp; AY$6 &amp; " " &amp; MID($AV$3, 15, 4)) + 1, 0 ), 'Raw Data'!$AN:$AN,"&gt;" &amp;DATE(MID($AV$3, 15, 4), MONTH("1 " &amp; AY$6 &amp; " " &amp; MID($AV$3, 15, 4)), 0 ), 'Raw Data'!$J:$J, $A216, 'Raw Data'!$H:$H, "Non*", 'Raw Data'!$O:$O,""&amp;'Raw Data'!$B$1,'Raw Data'!$D:$D,"&lt;&gt;*ithdr*",'Raw Data'!$D:$D,"&lt;&gt;*ancel*",'Raw Data'!$P:$P,"--")
+
SUMIFS('Raw Data'!$AI:$AI, 'Raw Data'!$AN:$AN,"&lt;=" &amp;DATE(MID($AV$3, 15, 4), MONTH("1 " &amp; AY$6 &amp; " " &amp; MID($AV$3, 15, 4)) + 1, 0 ), 'Raw Data'!$AN:$AN,"&gt;" &amp;DATE(MID($AV$3, 15, 4), MONTH("1 " &amp; AY$6 &amp; " " &amp; MID($AV$3, 15, 4)), 0 ), 'Raw Data'!$J:$J, $A216, 'Raw Data'!$H:$H, "Non*", 'Raw Data'!$P:$P,""&amp;'Raw Data'!$B$1,'Raw Data'!$D:$D,"&lt;&gt;*ithdr*",'Raw Data'!$D:$D,"&lt;&gt;*ancel*")</f>
        <v>0</v>
      </c>
      <c r="AZ229" s="73"/>
      <c r="BA229" s="73"/>
      <c r="BB229" s="77"/>
      <c r="BC229" s="94">
        <f>SUMIFS('Raw Data'!$AI:$AI, 'Raw Data'!$AN:$AN,"&lt;=" &amp;DATE(MID($AV$3, 15, 4), MONTH("1 " &amp; BC$6 &amp; " " &amp; MID($AV$3, 15, 4)) + 1, 0 ), 'Raw Data'!$AN:$AN,"&gt;" &amp;DATE(MID($AV$3, 15, 4), MONTH("1 " &amp; BC$6 &amp; " " &amp; MID($AV$3, 15, 4)), 0 ), 'Raw Data'!$J:$J, $A216, 'Raw Data'!$H:$H, "Non*", 'Raw Data'!$O:$O,""&amp;'Raw Data'!$B$1,'Raw Data'!$D:$D,"&lt;&gt;*ithdr*",'Raw Data'!$D:$D,"&lt;&gt;*ancel*",'Raw Data'!$P:$P,"--")
+
SUMIFS('Raw Data'!$AI:$AI, 'Raw Data'!$AN:$AN,"&lt;=" &amp;DATE(MID($AV$3, 15, 4), MONTH("1 " &amp; BC$6 &amp; " " &amp; MID($AV$3, 15, 4)) + 1, 0 ), 'Raw Data'!$AN:$AN,"&gt;" &amp;DATE(MID($AV$3, 15, 4), MONTH("1 " &amp; BC$6 &amp; " " &amp; MID($AV$3, 15, 4)), 0 ), 'Raw Data'!$J:$J, $A216, 'Raw Data'!$H:$H, "Non*", 'Raw Data'!$P:$P,""&amp;'Raw Data'!$B$1,'Raw Data'!$D:$D,"&lt;&gt;*ithdr*",'Raw Data'!$D:$D,"&lt;&gt;*ancel*")</f>
        <v>0</v>
      </c>
      <c r="BD229" s="73"/>
      <c r="BE229" s="73"/>
      <c r="BF229" s="77"/>
    </row>
    <row r="230" ht="12.75" customHeight="1">
      <c r="A230" s="75" t="s">
        <v>208</v>
      </c>
      <c r="B230" s="73"/>
      <c r="C230" s="73"/>
      <c r="D230" s="73"/>
      <c r="E230" s="73"/>
      <c r="F230" s="73"/>
      <c r="G230" s="73"/>
      <c r="H230" s="73"/>
      <c r="I230" s="73"/>
      <c r="J230" s="77"/>
      <c r="K230" s="113">
        <f>COUNTIFS( 'Raw Data'!$AM:$AM,"&lt;=" &amp;DATE(LEFT($AV$3, 4), MONTH("1 " &amp; K$6 &amp; " " &amp; LEFT($AV$3, 4)) + 1, 0 ), 'Raw Data'!$AM:$AM,"&gt;" &amp;DATE(LEFT($AV$3, 4), MONTH("1 " &amp; K$6 &amp; " " &amp; LEFT($AV$3, 4)), 0 ), 'Raw Data'!$J:$J, $A216, 'Raw Data'!$O:$O,""&amp;'Raw Data'!$B$1,'Raw Data'!$D:$D,"&lt;&gt;*ithdr*",'Raw Data'!$D:$D,"&lt;&gt;*aitin*", 'Raw Data'!$D:$D,"&lt;&gt;*ancel*",'Raw Data'!$P:$P,"--")
+
COUNTIFS( 'Raw Data'!$AM:$AM,"&lt;=" &amp;DATE(LEFT($AV$3, 4), MONTH("1 " &amp; K$6 &amp; " " &amp; LEFT($AV$3, 4)) + 1, 0 ), 'Raw Data'!$AM:$AM,"&gt;" &amp;DATE(LEFT($AV$3, 4), MONTH("1 " &amp; K$6 &amp; " " &amp; LEFT($AV$3, 4)), 0 ), 'Raw Data'!$J:$J, $A216, 'Raw Data'!$P:$P,""&amp;'Raw Data'!$B$1,'Raw Data'!$D:$D,"&lt;&gt;*ithdr*", 'Raw Data'!$D:$D,"&lt;&gt;*aitin*", 'Raw Data'!$D:$D,"&lt;&gt;*ancel*")</f>
        <v>0</v>
      </c>
      <c r="L230" s="73"/>
      <c r="M230" s="73"/>
      <c r="N230" s="77"/>
      <c r="O230" s="113">
        <f>COUNTIFS( 'Raw Data'!$AM:$AM,"&lt;=" &amp;DATE(LEFT($AV$3, 4), MONTH("1 " &amp; O$6 &amp; " " &amp; LEFT($AV$3, 4)) + 1, 0 ), 'Raw Data'!$AM:$AM,"&gt;" &amp;DATE(LEFT($AV$3, 4), MONTH("1 " &amp; O$6 &amp; " " &amp; LEFT($AV$3, 4)), 0 ), 'Raw Data'!$J:$J, $A216, 'Raw Data'!$O:$O,""&amp;'Raw Data'!$B$1,'Raw Data'!$D:$D,"&lt;&gt;*ithdr*",'Raw Data'!$D:$D,"&lt;&gt;*aitin*", 'Raw Data'!$D:$D,"&lt;&gt;*ancel*",'Raw Data'!$P:$P,"--")
+
COUNTIFS( 'Raw Data'!$AM:$AM,"&lt;=" &amp;DATE(LEFT($AV$3, 4), MONTH("1 " &amp; O$6 &amp; " " &amp; LEFT($AV$3, 4)) + 1, 0 ), 'Raw Data'!$AM:$AM,"&gt;" &amp;DATE(LEFT($AV$3, 4), MONTH("1 " &amp; O$6 &amp; " " &amp; LEFT($AV$3, 4)), 0 ), 'Raw Data'!$J:$J, $A216, 'Raw Data'!$P:$P,""&amp;'Raw Data'!$B$1,'Raw Data'!$D:$D,"&lt;&gt;*ithdr*", 'Raw Data'!$D:$D,"&lt;&gt;*aitin*", 'Raw Data'!$D:$D,"&lt;&gt;*ancel*")</f>
        <v>0</v>
      </c>
      <c r="P230" s="73"/>
      <c r="Q230" s="73"/>
      <c r="R230" s="77"/>
      <c r="S230" s="113">
        <f>COUNTIFS( 'Raw Data'!$AM:$AM,"&lt;=" &amp;DATE(LEFT($AV$3, 4), MONTH("1 " &amp; S$6 &amp; " " &amp; LEFT($AV$3, 4)) + 1, 0 ), 'Raw Data'!$AM:$AM,"&gt;" &amp;DATE(LEFT($AV$3, 4), MONTH("1 " &amp; S$6 &amp; " " &amp; LEFT($AV$3, 4)), 0 ), 'Raw Data'!$J:$J, $A216, 'Raw Data'!$O:$O,""&amp;'Raw Data'!$B$1,'Raw Data'!$D:$D,"&lt;&gt;*ithdr*",'Raw Data'!$D:$D,"&lt;&gt;*aitin*", 'Raw Data'!$D:$D,"&lt;&gt;*ancel*",'Raw Data'!$P:$P,"--")
+
COUNTIFS( 'Raw Data'!$AM:$AM,"&lt;=" &amp;DATE(LEFT($AV$3, 4), MONTH("1 " &amp; S$6 &amp; " " &amp; LEFT($AV$3, 4)) + 1, 0 ), 'Raw Data'!$AM:$AM,"&gt;" &amp;DATE(LEFT($AV$3, 4), MONTH("1 " &amp; S$6 &amp; " " &amp; LEFT($AV$3, 4)), 0 ), 'Raw Data'!$J:$J, $A216, 'Raw Data'!$P:$P,""&amp;'Raw Data'!$B$1,'Raw Data'!$D:$D,"&lt;&gt;*ithdr*", 'Raw Data'!$D:$D,"&lt;&gt;*aitin*", 'Raw Data'!$D:$D,"&lt;&gt;*ancel*")</f>
        <v>0</v>
      </c>
      <c r="T230" s="73"/>
      <c r="U230" s="73"/>
      <c r="V230" s="77"/>
      <c r="W230" s="113">
        <f>COUNTIFS( 'Raw Data'!$AM:$AM,"&lt;=" &amp;DATE(LEFT($AV$3, 4), MONTH("1 " &amp; W$6 &amp; " " &amp; LEFT($AV$3, 4)) + 1, 0 ), 'Raw Data'!$AM:$AM,"&gt;" &amp;DATE(LEFT($AV$3, 4), MONTH("1 " &amp; W$6 &amp; " " &amp; LEFT($AV$3, 4)), 0 ), 'Raw Data'!$J:$J, $A216, 'Raw Data'!$O:$O,""&amp;'Raw Data'!$B$1,'Raw Data'!$D:$D,"&lt;&gt;*ithdr*",'Raw Data'!$D:$D,"&lt;&gt;*aitin*", 'Raw Data'!$D:$D,"&lt;&gt;*ancel*",'Raw Data'!$P:$P,"--")
+
COUNTIFS( 'Raw Data'!$AM:$AM,"&lt;=" &amp;DATE(LEFT($AV$3, 4), MONTH("1 " &amp; W$6 &amp; " " &amp; LEFT($AV$3, 4)) + 1, 0 ), 'Raw Data'!$AM:$AM,"&gt;" &amp;DATE(LEFT($AV$3, 4), MONTH("1 " &amp; W$6 &amp; " " &amp; LEFT($AV$3, 4)), 0 ), 'Raw Data'!$J:$J, $A216, 'Raw Data'!$P:$P,""&amp;'Raw Data'!$B$1,'Raw Data'!$D:$D,"&lt;&gt;*ithdr*", 'Raw Data'!$D:$D,"&lt;&gt;*aitin*", 'Raw Data'!$D:$D,"&lt;&gt;*ancel*")</f>
        <v>0</v>
      </c>
      <c r="X230" s="73"/>
      <c r="Y230" s="73"/>
      <c r="Z230" s="77"/>
      <c r="AA230" s="113">
        <f>COUNTIFS( 'Raw Data'!$AM:$AM,"&lt;=" &amp;DATE(LEFT($AV$3, 4), MONTH("1 " &amp; AA$6 &amp; " " &amp; LEFT($AV$3, 4)) + 1, 0 ), 'Raw Data'!$AM:$AM,"&gt;" &amp;DATE(LEFT($AV$3, 4), MONTH("1 " &amp; AA$6 &amp; " " &amp; LEFT($AV$3, 4)), 0 ), 'Raw Data'!$J:$J, $A216, 'Raw Data'!$O:$O,""&amp;'Raw Data'!$B$1,'Raw Data'!$D:$D,"&lt;&gt;*ithdr*",'Raw Data'!$D:$D,"&lt;&gt;*aitin*", 'Raw Data'!$D:$D,"&lt;&gt;*ancel*",'Raw Data'!$P:$P,"--")
+
COUNTIFS( 'Raw Data'!$AM:$AM,"&lt;=" &amp;DATE(LEFT($AV$3, 4), MONTH("1 " &amp; AA$6 &amp; " " &amp; LEFT($AV$3, 4)) + 1, 0 ), 'Raw Data'!$AM:$AM,"&gt;" &amp;DATE(LEFT($AV$3, 4), MONTH("1 " &amp; AA$6 &amp; " " &amp; LEFT($AV$3, 4)), 0 ), 'Raw Data'!$J:$J, $A216, 'Raw Data'!$P:$P,""&amp;'Raw Data'!$B$1,'Raw Data'!$D:$D,"&lt;&gt;*ithdr*", 'Raw Data'!$D:$D,"&lt;&gt;*aitin*", 'Raw Data'!$D:$D,"&lt;&gt;*ancel*")</f>
        <v>0</v>
      </c>
      <c r="AB230" s="73"/>
      <c r="AC230" s="73"/>
      <c r="AD230" s="77"/>
      <c r="AE230" s="113">
        <f>COUNTIFS( 'Raw Data'!$AM:$AM,"&lt;=" &amp;DATE(LEFT($AV$3, 4), MONTH("1 " &amp; AE$6 &amp; " " &amp; LEFT($AV$3, 4)) + 1, 0 ), 'Raw Data'!$AM:$AM,"&gt;" &amp;DATE(LEFT($AV$3, 4), MONTH("1 " &amp; AE$6 &amp; " " &amp; LEFT($AV$3, 4)), 0 ), 'Raw Data'!$J:$J, $A216, 'Raw Data'!$O:$O,""&amp;'Raw Data'!$B$1,'Raw Data'!$D:$D,"&lt;&gt;*ithdr*",'Raw Data'!$D:$D,"&lt;&gt;*aitin*", 'Raw Data'!$D:$D,"&lt;&gt;*ancel*",'Raw Data'!$P:$P,"--")
+
COUNTIFS( 'Raw Data'!$AM:$AM,"&lt;=" &amp;DATE(LEFT($AV$3, 4), MONTH("1 " &amp; AE$6 &amp; " " &amp; LEFT($AV$3, 4)) + 1, 0 ), 'Raw Data'!$AM:$AM,"&gt;" &amp;DATE(LEFT($AV$3, 4), MONTH("1 " &amp; AE$6 &amp; " " &amp; LEFT($AV$3, 4)), 0 ), 'Raw Data'!$J:$J, $A216, 'Raw Data'!$P:$P,""&amp;'Raw Data'!$B$1,'Raw Data'!$D:$D,"&lt;&gt;*ithdr*", 'Raw Data'!$D:$D,"&lt;&gt;*aitin*", 'Raw Data'!$D:$D,"&lt;&gt;*ancel*")</f>
        <v>0</v>
      </c>
      <c r="AF230" s="73"/>
      <c r="AG230" s="73"/>
      <c r="AH230" s="77"/>
      <c r="AI230" s="113">
        <f>COUNTIFS( 'Raw Data'!$AM:$AM,"&lt;=" &amp;DATE(LEFT($AV$3, 4), MONTH("1 " &amp; AI$6 &amp; " " &amp; LEFT($AV$3, 4)) + 1, 0 ), 'Raw Data'!$AM:$AM,"&gt;" &amp;DATE(LEFT($AV$3, 4), MONTH("1 " &amp; AI$6 &amp; " " &amp; LEFT($AV$3, 4)), 0 ), 'Raw Data'!$J:$J, $A216, 'Raw Data'!$O:$O,""&amp;'Raw Data'!$B$1,'Raw Data'!$D:$D,"&lt;&gt;*ithdr*",'Raw Data'!$D:$D,"&lt;&gt;*aitin*", 'Raw Data'!$D:$D,"&lt;&gt;*ancel*",'Raw Data'!$P:$P,"--")
+
COUNTIFS( 'Raw Data'!$AM:$AM,"&lt;=" &amp;DATE(LEFT($AV$3, 4), MONTH("1 " &amp; AI$6 &amp; " " &amp; LEFT($AV$3, 4)) + 1, 0 ), 'Raw Data'!$AM:$AM,"&gt;" &amp;DATE(LEFT($AV$3, 4), MONTH("1 " &amp; AI$6 &amp; " " &amp; LEFT($AV$3, 4)), 0 ), 'Raw Data'!$J:$J, $A216, 'Raw Data'!$P:$P,""&amp;'Raw Data'!$B$1,'Raw Data'!$D:$D,"&lt;&gt;*ithdr*", 'Raw Data'!$D:$D,"&lt;&gt;*aitin*", 'Raw Data'!$D:$D,"&lt;&gt;*ancel*")</f>
        <v>0</v>
      </c>
      <c r="AJ230" s="73"/>
      <c r="AK230" s="73"/>
      <c r="AL230" s="77"/>
      <c r="AM230" s="113">
        <f>COUNTIFS( 'Raw Data'!$AM:$AM,"&lt;=" &amp;DATE(LEFT($AV$3, 4), MONTH("1 " &amp; AM$6 &amp; " " &amp; LEFT($AV$3, 4)) + 1, 0 ), 'Raw Data'!$AM:$AM,"&gt;" &amp;DATE(LEFT($AV$3, 4), MONTH("1 " &amp; AM$6 &amp; " " &amp; LEFT($AV$3, 4)), 0 ), 'Raw Data'!$J:$J, $A216, 'Raw Data'!$O:$O,""&amp;'Raw Data'!$B$1,'Raw Data'!$D:$D,"&lt;&gt;*ithdr*",'Raw Data'!$D:$D,"&lt;&gt;*aitin*", 'Raw Data'!$D:$D,"&lt;&gt;*ancel*",'Raw Data'!$P:$P,"--")
+
COUNTIFS( 'Raw Data'!$AM:$AM,"&lt;=" &amp;DATE(LEFT($AV$3, 4), MONTH("1 " &amp; AM$6 &amp; " " &amp; LEFT($AV$3, 4)) + 1, 0 ), 'Raw Data'!$AM:$AM,"&gt;" &amp;DATE(LEFT($AV$3, 4), MONTH("1 " &amp; AM$6 &amp; " " &amp; LEFT($AV$3, 4)), 0 ), 'Raw Data'!$J:$J, $A216, 'Raw Data'!$P:$P,""&amp;'Raw Data'!$B$1,'Raw Data'!$D:$D,"&lt;&gt;*ithdr*", 'Raw Data'!$D:$D,"&lt;&gt;*aitin*", 'Raw Data'!$D:$D,"&lt;&gt;*ancel*")</f>
        <v>0</v>
      </c>
      <c r="AN230" s="73"/>
      <c r="AO230" s="73"/>
      <c r="AP230" s="77"/>
      <c r="AQ230" s="113">
        <f>COUNTIFS( 'Raw Data'!$AM:$AM,"&lt;=" &amp;DATE(LEFT($AV$3, 4), MONTH("1 " &amp; AQ$6 &amp; " " &amp; LEFT($AV$3, 4)) + 1, 0 ), 'Raw Data'!$AM:$AM,"&gt;" &amp;DATE(LEFT($AV$3, 4), MONTH("1 " &amp; AQ$6 &amp; " " &amp; LEFT($AV$3, 4)), 0 ), 'Raw Data'!$J:$J, $A216, 'Raw Data'!$O:$O,""&amp;'Raw Data'!$B$1,'Raw Data'!$D:$D,"&lt;&gt;*ithdr*",'Raw Data'!$D:$D,"&lt;&gt;*aitin*", 'Raw Data'!$D:$D,"&lt;&gt;*ancel*",'Raw Data'!$P:$P,"--")
+
COUNTIFS( 'Raw Data'!$AM:$AM,"&lt;=" &amp;DATE(LEFT($AV$3, 4), MONTH("1 " &amp; AQ$6 &amp; " " &amp; LEFT($AV$3, 4)) + 1, 0 ), 'Raw Data'!$AM:$AM,"&gt;" &amp;DATE(LEFT($AV$3, 4), MONTH("1 " &amp; AQ$6 &amp; " " &amp; LEFT($AV$3, 4)), 0 ), 'Raw Data'!$J:$J, $A216, 'Raw Data'!$P:$P,""&amp;'Raw Data'!$B$1,'Raw Data'!$D:$D,"&lt;&gt;*ithdr*", 'Raw Data'!$D:$D,"&lt;&gt;*aitin*", 'Raw Data'!$D:$D,"&lt;&gt;*ancel*")</f>
        <v>0</v>
      </c>
      <c r="AR230" s="73"/>
      <c r="AS230" s="73"/>
      <c r="AT230" s="77"/>
      <c r="AU230" s="113">
        <f>COUNTIFS( 'Raw Data'!$AM:$AM,"&lt;=" &amp;DATE(MID($AV$3, 15, 4), MONTH("1 " &amp; AU$6 &amp; " " &amp; MID($AV$3, 15, 4)) + 1, 0 ), 'Raw Data'!$AN:$AN,"&gt;" &amp;DATE(MID($AV$3, 15, 4), MONTH("1 " &amp; AU$6 &amp; " " &amp; MID($AV$3, 15, 4)), 0 ), 'Raw Data'!$J:$J, $A216, 'Raw Data'!$O:$O,""&amp;'Raw Data'!$B$1,'Raw Data'!$D:$D,"&lt;&gt;*ithdr*",'Raw Data'!$D:$D,"&lt;&gt;*aitin*",'Raw Data'!$D:$D,"&lt;&gt;*ancel*",'Raw Data'!$P:$P,"--")
+
COUNTIFS( 'Raw Data'!$AM:$AM,"&lt;=" &amp;DATE(MID($AV$3, 15, 4), MONTH("1 " &amp; AU$6 &amp; " " &amp; MID($AV$3, 15, 4)) + 1, 0 ), 'Raw Data'!$AN:$AN,"&gt;" &amp;DATE(MID($AV$3, 15, 4), MONTH("1 " &amp; AU$6 &amp; " " &amp; MID($AV$3, 15, 4)), 0 ), 'Raw Data'!$J:$J, $A216, 'Raw Data'!$P:$P,""&amp;'Raw Data'!$B$1,'Raw Data'!$D:$D,"&lt;&gt;*ithdr*", 'Raw Data'!$D:$D,"&lt;&gt;*aitin*", 'Raw Data'!$D:$D,"&lt;&gt;*ancel*")</f>
        <v>0</v>
      </c>
      <c r="AV230" s="73"/>
      <c r="AW230" s="73"/>
      <c r="AX230" s="77"/>
      <c r="AY230" s="113">
        <f>COUNTIFS( 'Raw Data'!$AM:$AM,"&lt;=" &amp;DATE(MID($AV$3, 15, 4), MONTH("1 " &amp; AY$6 &amp; " " &amp; MID($AV$3, 15, 4)) + 1, 0 ), 'Raw Data'!$AN:$AN,"&gt;" &amp;DATE(MID($AV$3, 15, 4), MONTH("1 " &amp; AY$6 &amp; " " &amp; MID($AV$3, 15, 4)), 0 ), 'Raw Data'!$J:$J, $A216, 'Raw Data'!$O:$O,""&amp;'Raw Data'!$B$1,'Raw Data'!$D:$D,"&lt;&gt;*ithdr*",'Raw Data'!$D:$D,"&lt;&gt;*aitin*",'Raw Data'!$D:$D,"&lt;&gt;*ancel*",'Raw Data'!$P:$P,"--")
+
COUNTIFS( 'Raw Data'!$AM:$AM,"&lt;=" &amp;DATE(MID($AV$3, 15, 4), MONTH("1 " &amp; AY$6 &amp; " " &amp; MID($AV$3, 15, 4)) + 1, 0 ), 'Raw Data'!$AN:$AN,"&gt;" &amp;DATE(MID($AV$3, 15, 4), MONTH("1 " &amp; AY$6 &amp; " " &amp; MID($AV$3, 15, 4)), 0 ), 'Raw Data'!$J:$J, $A216, 'Raw Data'!$P:$P,""&amp;'Raw Data'!$B$1,'Raw Data'!$D:$D,"&lt;&gt;*ithdr*", 'Raw Data'!$D:$D,"&lt;&gt;*aitin*", 'Raw Data'!$D:$D,"&lt;&gt;*ancel*")</f>
        <v>0</v>
      </c>
      <c r="AZ230" s="73"/>
      <c r="BA230" s="73"/>
      <c r="BB230" s="77"/>
      <c r="BC230" s="113">
        <f>COUNTIFS( 'Raw Data'!$AM:$AM,"&lt;=" &amp;DATE(MID($AV$3, 15, 4), MONTH("1 " &amp; BC$6 &amp; " " &amp; MID($AV$3, 15, 4)) + 1, 0 ), 'Raw Data'!$AN:$AN,"&gt;" &amp;DATE(MID($AV$3, 15, 4), MONTH("1 " &amp; BC$6 &amp; " " &amp; MID($AV$3, 15, 4)), 0 ), 'Raw Data'!$J:$J, $A216, 'Raw Data'!$O:$O,""&amp;'Raw Data'!$B$1,'Raw Data'!$D:$D,"&lt;&gt;*ithdr*",'Raw Data'!$D:$D,"&lt;&gt;*aitin*",'Raw Data'!$D:$D,"&lt;&gt;*ancel*",'Raw Data'!$P:$P,"--")
+
COUNTIFS( 'Raw Data'!$AM:$AM,"&lt;=" &amp;DATE(MID($AV$3, 15, 4), MONTH("1 " &amp; BC$6 &amp; " " &amp; MID($AV$3, 15, 4)) + 1, 0 ), 'Raw Data'!$AN:$AN,"&gt;" &amp;DATE(MID($AV$3, 15, 4), MONTH("1 " &amp; BC$6 &amp; " " &amp; MID($AV$3, 15, 4)), 0 ), 'Raw Data'!$J:$J, $A216, 'Raw Data'!$P:$P,""&amp;'Raw Data'!$B$1,'Raw Data'!$D:$D,"&lt;&gt;*ithdr*", 'Raw Data'!$D:$D,"&lt;&gt;*aitin*", 'Raw Data'!$D:$D,"&lt;&gt;*ancel*")</f>
        <v>0</v>
      </c>
      <c r="BD230" s="73"/>
      <c r="BE230" s="73"/>
      <c r="BF230" s="77"/>
    </row>
    <row r="231" ht="12.75" customHeight="1">
      <c r="A231" s="114" t="s">
        <v>209</v>
      </c>
      <c r="B231" s="73"/>
      <c r="C231" s="73"/>
      <c r="D231" s="73"/>
      <c r="E231" s="73"/>
      <c r="F231" s="73"/>
      <c r="G231" s="73"/>
      <c r="H231" s="73"/>
      <c r="I231" s="73"/>
      <c r="J231" s="77"/>
      <c r="K231" s="113">
        <f>COUNTIFS('Raw Data'!$AM:$AM,"&lt;=" &amp;DATE(LEFT($AV$3, 4), MONTH("1 " &amp; K$6 &amp; " " &amp; LEFT($AV$3, 4)) + 1, 0 ), 'Raw Data'!$AM:$AM,"&gt;" &amp;DATE(LEFT($AV$3, 4), MONTH("1 " &amp; K$6 &amp; " " &amp; LEFT($AV$3, 4)), 0 ), 'Raw Data'!$J:$J, $A216, 'Raw Data'!$H:$H, "Ear*", 'Raw Data'!$O:$O,""&amp;'Raw Data'!$B$1,'Raw Data'!$D:$D,"&lt;&gt;*ithdr*",'Raw Data'!$D:$D,"&lt;&gt;*ancel*",'Raw Data'!$P:$P,"--")
+
COUNTIFS( 'Raw Data'!$AM:$AM,"&lt;=" &amp;DATE(LEFT($AV$3, 4), MONTH("1 " &amp; K$6 &amp; " " &amp; LEFT($AV$3, 4)) + 1, 0 ), 'Raw Data'!$AM:$AM,"&gt;" &amp;DATE(LEFT($AV$3, 4), MONTH("1 " &amp; K$6 &amp; " " &amp; LEFT($AV$3, 4)), 0 ), 'Raw Data'!$J:$J, $A216, 'Raw Data'!$H:$H, "Ear*", 'Raw Data'!$P:$P,""&amp;'Raw Data'!$B$1,'Raw Data'!$D:$D,"&lt;&gt;*ithdr*",'Raw Data'!$D:$D,"&lt;&gt;*ancel*")</f>
        <v>0</v>
      </c>
      <c r="L231" s="73"/>
      <c r="M231" s="73"/>
      <c r="N231" s="77"/>
      <c r="O231" s="113">
        <f>COUNTIFS('Raw Data'!$AM:$AM,"&lt;=" &amp;DATE(LEFT($AV$3, 4), MONTH("1 " &amp; O$6 &amp; " " &amp; LEFT($AV$3, 4)) + 1, 0 ), 'Raw Data'!$AM:$AM,"&gt;" &amp;DATE(LEFT($AV$3, 4), MONTH("1 " &amp; O$6 &amp; " " &amp; LEFT($AV$3, 4)), 0 ), 'Raw Data'!$J:$J, $A216, 'Raw Data'!$H:$H, "Ear*", 'Raw Data'!$O:$O,""&amp;'Raw Data'!$B$1,'Raw Data'!$D:$D,"&lt;&gt;*ithdr*",'Raw Data'!$D:$D,"&lt;&gt;*ancel*",'Raw Data'!$P:$P,"--")
+
COUNTIFS( 'Raw Data'!$AM:$AM,"&lt;=" &amp;DATE(LEFT($AV$3, 4), MONTH("1 " &amp; O$6 &amp; " " &amp; LEFT($AV$3, 4)) + 1, 0 ), 'Raw Data'!$AM:$AM,"&gt;" &amp;DATE(LEFT($AV$3, 4), MONTH("1 " &amp; O$6 &amp; " " &amp; LEFT($AV$3, 4)), 0 ), 'Raw Data'!$J:$J, $A216, 'Raw Data'!$H:$H, "Ear*", 'Raw Data'!$P:$P,""&amp;'Raw Data'!$B$1,'Raw Data'!$D:$D,"&lt;&gt;*ithdr*",'Raw Data'!$D:$D,"&lt;&gt;*ancel*")</f>
        <v>0</v>
      </c>
      <c r="P231" s="73"/>
      <c r="Q231" s="73"/>
      <c r="R231" s="77"/>
      <c r="S231" s="113">
        <f>COUNTIFS('Raw Data'!$AM:$AM,"&lt;=" &amp;DATE(LEFT($AV$3, 4), MONTH("1 " &amp; S$6 &amp; " " &amp; LEFT($AV$3, 4)) + 1, 0 ), 'Raw Data'!$AM:$AM,"&gt;" &amp;DATE(LEFT($AV$3, 4), MONTH("1 " &amp; S$6 &amp; " " &amp; LEFT($AV$3, 4)), 0 ), 'Raw Data'!$J:$J, $A216, 'Raw Data'!$H:$H, "Ear*", 'Raw Data'!$O:$O,""&amp;'Raw Data'!$B$1,'Raw Data'!$D:$D,"&lt;&gt;*ithdr*",'Raw Data'!$D:$D,"&lt;&gt;*ancel*",'Raw Data'!$P:$P,"--")
+
COUNTIFS( 'Raw Data'!$AM:$AM,"&lt;=" &amp;DATE(LEFT($AV$3, 4), MONTH("1 " &amp; S$6 &amp; " " &amp; LEFT($AV$3, 4)) + 1, 0 ), 'Raw Data'!$AM:$AM,"&gt;" &amp;DATE(LEFT($AV$3, 4), MONTH("1 " &amp; S$6 &amp; " " &amp; LEFT($AV$3, 4)), 0 ), 'Raw Data'!$J:$J, $A216, 'Raw Data'!$H:$H, "Ear*", 'Raw Data'!$P:$P,""&amp;'Raw Data'!$B$1,'Raw Data'!$D:$D,"&lt;&gt;*ithdr*",'Raw Data'!$D:$D,"&lt;&gt;*ancel*")</f>
        <v>0</v>
      </c>
      <c r="T231" s="73"/>
      <c r="U231" s="73"/>
      <c r="V231" s="77"/>
      <c r="W231" s="113">
        <f>COUNTIFS('Raw Data'!$AM:$AM,"&lt;=" &amp;DATE(LEFT($AV$3, 4), MONTH("1 " &amp; W$6 &amp; " " &amp; LEFT($AV$3, 4)) + 1, 0 ), 'Raw Data'!$AM:$AM,"&gt;" &amp;DATE(LEFT($AV$3, 4), MONTH("1 " &amp; W$6 &amp; " " &amp; LEFT($AV$3, 4)), 0 ), 'Raw Data'!$J:$J, $A216, 'Raw Data'!$H:$H, "Ear*", 'Raw Data'!$O:$O,""&amp;'Raw Data'!$B$1,'Raw Data'!$D:$D,"&lt;&gt;*ithdr*",'Raw Data'!$D:$D,"&lt;&gt;*ancel*",'Raw Data'!$P:$P,"--")
+
COUNTIFS( 'Raw Data'!$AM:$AM,"&lt;=" &amp;DATE(LEFT($AV$3, 4), MONTH("1 " &amp; W$6 &amp; " " &amp; LEFT($AV$3, 4)) + 1, 0 ), 'Raw Data'!$AM:$AM,"&gt;" &amp;DATE(LEFT($AV$3, 4), MONTH("1 " &amp; W$6 &amp; " " &amp; LEFT($AV$3, 4)), 0 ), 'Raw Data'!$J:$J, $A216, 'Raw Data'!$H:$H, "Ear*", 'Raw Data'!$P:$P,""&amp;'Raw Data'!$B$1,'Raw Data'!$D:$D,"&lt;&gt;*ithdr*",'Raw Data'!$D:$D,"&lt;&gt;*ancel*")</f>
        <v>0</v>
      </c>
      <c r="X231" s="73"/>
      <c r="Y231" s="73"/>
      <c r="Z231" s="77"/>
      <c r="AA231" s="113">
        <f>COUNTIFS('Raw Data'!$AM:$AM,"&lt;=" &amp;DATE(LEFT($AV$3, 4), MONTH("1 " &amp; AA$6 &amp; " " &amp; LEFT($AV$3, 4)) + 1, 0 ), 'Raw Data'!$AM:$AM,"&gt;" &amp;DATE(LEFT($AV$3, 4), MONTH("1 " &amp; AA$6 &amp; " " &amp; LEFT($AV$3, 4)), 0 ), 'Raw Data'!$J:$J, $A216, 'Raw Data'!$H:$H, "Ear*", 'Raw Data'!$O:$O,""&amp;'Raw Data'!$B$1,'Raw Data'!$D:$D,"&lt;&gt;*ithdr*",'Raw Data'!$D:$D,"&lt;&gt;*ancel*",'Raw Data'!$P:$P,"--")
+
COUNTIFS( 'Raw Data'!$AM:$AM,"&lt;=" &amp;DATE(LEFT($AV$3, 4), MONTH("1 " &amp; AA$6 &amp; " " &amp; LEFT($AV$3, 4)) + 1, 0 ), 'Raw Data'!$AM:$AM,"&gt;" &amp;DATE(LEFT($AV$3, 4), MONTH("1 " &amp; AA$6 &amp; " " &amp; LEFT($AV$3, 4)), 0 ), 'Raw Data'!$J:$J, $A216, 'Raw Data'!$H:$H, "Ear*", 'Raw Data'!$P:$P,""&amp;'Raw Data'!$B$1,'Raw Data'!$D:$D,"&lt;&gt;*ithdr*",'Raw Data'!$D:$D,"&lt;&gt;*ancel*")</f>
        <v>0</v>
      </c>
      <c r="AB231" s="73"/>
      <c r="AC231" s="73"/>
      <c r="AD231" s="77"/>
      <c r="AE231" s="113">
        <f>COUNTIFS('Raw Data'!$AM:$AM,"&lt;=" &amp;DATE(LEFT($AV$3, 4), MONTH("1 " &amp; AE$6 &amp; " " &amp; LEFT($AV$3, 4)) + 1, 0 ), 'Raw Data'!$AM:$AM,"&gt;" &amp;DATE(LEFT($AV$3, 4), MONTH("1 " &amp; AE$6 &amp; " " &amp; LEFT($AV$3, 4)), 0 ), 'Raw Data'!$J:$J, $A216, 'Raw Data'!$H:$H, "Ear*", 'Raw Data'!$O:$O,""&amp;'Raw Data'!$B$1,'Raw Data'!$D:$D,"&lt;&gt;*ithdr*",'Raw Data'!$D:$D,"&lt;&gt;*ancel*",'Raw Data'!$P:$P,"--")
+
COUNTIFS( 'Raw Data'!$AM:$AM,"&lt;=" &amp;DATE(LEFT($AV$3, 4), MONTH("1 " &amp; AE$6 &amp; " " &amp; LEFT($AV$3, 4)) + 1, 0 ), 'Raw Data'!$AM:$AM,"&gt;" &amp;DATE(LEFT($AV$3, 4), MONTH("1 " &amp; AE$6 &amp; " " &amp; LEFT($AV$3, 4)), 0 ), 'Raw Data'!$J:$J, $A216, 'Raw Data'!$H:$H, "Ear*", 'Raw Data'!$P:$P,""&amp;'Raw Data'!$B$1,'Raw Data'!$D:$D,"&lt;&gt;*ithdr*",'Raw Data'!$D:$D,"&lt;&gt;*ancel*")</f>
        <v>0</v>
      </c>
      <c r="AF231" s="73"/>
      <c r="AG231" s="73"/>
      <c r="AH231" s="77"/>
      <c r="AI231" s="113">
        <f>COUNTIFS('Raw Data'!$AM:$AM,"&lt;=" &amp;DATE(LEFT($AV$3, 4), MONTH("1 " &amp; AI$6 &amp; " " &amp; LEFT($AV$3, 4)) + 1, 0 ), 'Raw Data'!$AM:$AM,"&gt;" &amp;DATE(LEFT($AV$3, 4), MONTH("1 " &amp; AI$6 &amp; " " &amp; LEFT($AV$3, 4)), 0 ), 'Raw Data'!$J:$J, $A216, 'Raw Data'!$H:$H, "Ear*", 'Raw Data'!$O:$O,""&amp;'Raw Data'!$B$1,'Raw Data'!$D:$D,"&lt;&gt;*ithdr*",'Raw Data'!$D:$D,"&lt;&gt;*ancel*",'Raw Data'!$P:$P,"--")
+
COUNTIFS( 'Raw Data'!$AM:$AM,"&lt;=" &amp;DATE(LEFT($AV$3, 4), MONTH("1 " &amp; AI$6 &amp; " " &amp; LEFT($AV$3, 4)) + 1, 0 ), 'Raw Data'!$AM:$AM,"&gt;" &amp;DATE(LEFT($AV$3, 4), MONTH("1 " &amp; AI$6 &amp; " " &amp; LEFT($AV$3, 4)), 0 ), 'Raw Data'!$J:$J, $A216, 'Raw Data'!$H:$H, "Ear*", 'Raw Data'!$P:$P,""&amp;'Raw Data'!$B$1,'Raw Data'!$D:$D,"&lt;&gt;*ithdr*",'Raw Data'!$D:$D,"&lt;&gt;*ancel*")</f>
        <v>0</v>
      </c>
      <c r="AJ231" s="73"/>
      <c r="AK231" s="73"/>
      <c r="AL231" s="77"/>
      <c r="AM231" s="113">
        <f>COUNTIFS('Raw Data'!$AM:$AM,"&lt;=" &amp;DATE(LEFT($AV$3, 4), MONTH("1 " &amp; AM$6 &amp; " " &amp; LEFT($AV$3, 4)) + 1, 0 ), 'Raw Data'!$AM:$AM,"&gt;" &amp;DATE(LEFT($AV$3, 4), MONTH("1 " &amp; AM$6 &amp; " " &amp; LEFT($AV$3, 4)), 0 ), 'Raw Data'!$J:$J, $A216, 'Raw Data'!$H:$H, "Ear*", 'Raw Data'!$O:$O,""&amp;'Raw Data'!$B$1,'Raw Data'!$D:$D,"&lt;&gt;*ithdr*",'Raw Data'!$D:$D,"&lt;&gt;*ancel*",'Raw Data'!$P:$P,"--")
+
COUNTIFS( 'Raw Data'!$AM:$AM,"&lt;=" &amp;DATE(LEFT($AV$3, 4), MONTH("1 " &amp; AM$6 &amp; " " &amp; LEFT($AV$3, 4)) + 1, 0 ), 'Raw Data'!$AM:$AM,"&gt;" &amp;DATE(LEFT($AV$3, 4), MONTH("1 " &amp; AM$6 &amp; " " &amp; LEFT($AV$3, 4)), 0 ), 'Raw Data'!$J:$J, $A216, 'Raw Data'!$H:$H, "Ear*", 'Raw Data'!$P:$P,""&amp;'Raw Data'!$B$1,'Raw Data'!$D:$D,"&lt;&gt;*ithdr*",'Raw Data'!$D:$D,"&lt;&gt;*ancel*")</f>
        <v>0</v>
      </c>
      <c r="AN231" s="73"/>
      <c r="AO231" s="73"/>
      <c r="AP231" s="77"/>
      <c r="AQ231" s="113">
        <f>COUNTIFS('Raw Data'!$AM:$AM,"&lt;=" &amp;DATE(LEFT($AV$3, 4), MONTH("1 " &amp; AQ$6 &amp; " " &amp; LEFT($AV$3, 4)) + 1, 0 ), 'Raw Data'!$AM:$AM,"&gt;" &amp;DATE(LEFT($AV$3, 4), MONTH("1 " &amp; AQ$6 &amp; " " &amp; LEFT($AV$3, 4)), 0 ), 'Raw Data'!$J:$J, $A216, 'Raw Data'!$H:$H, "Ear*", 'Raw Data'!$O:$O,""&amp;'Raw Data'!$B$1,'Raw Data'!$D:$D,"&lt;&gt;*ithdr*",'Raw Data'!$D:$D,"&lt;&gt;*ancel*",'Raw Data'!$P:$P,"--")
+
COUNTIFS( 'Raw Data'!$AM:$AM,"&lt;=" &amp;DATE(LEFT($AV$3, 4), MONTH("1 " &amp; AQ$6 &amp; " " &amp; LEFT($AV$3, 4)) + 1, 0 ), 'Raw Data'!$AM:$AM,"&gt;" &amp;DATE(LEFT($AV$3, 4), MONTH("1 " &amp; AQ$6 &amp; " " &amp; LEFT($AV$3, 4)), 0 ), 'Raw Data'!$J:$J, $A216, 'Raw Data'!$H:$H, "Ear*", 'Raw Data'!$P:$P,""&amp;'Raw Data'!$B$1,'Raw Data'!$D:$D,"&lt;&gt;*ithdr*",'Raw Data'!$D:$D,"&lt;&gt;*ancel*")</f>
        <v>0</v>
      </c>
      <c r="AR231" s="73"/>
      <c r="AS231" s="73"/>
      <c r="AT231" s="77"/>
      <c r="AU231" s="113">
        <f>COUNTIFS('Raw Data'!$AM:$AM,"&lt;=" &amp;DATE(MID($AV$3, 15, 4), MONTH("1 " &amp; AU$6 &amp; " " &amp; MID($AV$3, 15, 4)) + 1, 0 ), 'Raw Data'!$AN:$AN,"&gt;" &amp;DATE(MID($AV$3, 15, 4), MONTH("1 " &amp; AU$6 &amp; " " &amp; MID($AV$3, 15, 4)), 0 ), 'Raw Data'!$J:$J, $A216, 'Raw Data'!$H:$H, "Ear*", 'Raw Data'!$O:$O,""&amp;'Raw Data'!$B$1,'Raw Data'!$D:$D,"&lt;&gt;*ithdr*",'Raw Data'!$D:$D,"&lt;&gt;*ancel*",'Raw Data'!$P:$P,"--")
+
COUNTIFS( 'Raw Data'!$AM:$AM,"&lt;=" &amp;DATE(MID($AV$3, 15, 4), MONTH("1 " &amp; AU$6 &amp; " " &amp; MID($AV$3, 15, 4)) + 1, 0 ), 'Raw Data'!$AN:$AN,"&gt;" &amp;DATE(MID($AV$3, 15, 4), MONTH("1 " &amp; AU$6 &amp; " " &amp; MID($AV$3, 15, 4)), 0 ), 'Raw Data'!$J:$J, $A216, 'Raw Data'!$H:$H, "Ear*", 'Raw Data'!$P:$P,""&amp;'Raw Data'!$B$1,'Raw Data'!$D:$D,"&lt;&gt;*ithdr*",'Raw Data'!$D:$D,"&lt;&gt;*ancel*")</f>
        <v>0</v>
      </c>
      <c r="AV231" s="73"/>
      <c r="AW231" s="73"/>
      <c r="AX231" s="77"/>
      <c r="AY231" s="113">
        <f>COUNTIFS('Raw Data'!$AM:$AM,"&lt;=" &amp;DATE(MID($AV$3, 15, 4), MONTH("1 " &amp; AY$6 &amp; " " &amp; MID($AV$3, 15, 4)) + 1, 0 ), 'Raw Data'!$AN:$AN,"&gt;" &amp;DATE(MID($AV$3, 15, 4), MONTH("1 " &amp; AY$6 &amp; " " &amp; MID($AV$3, 15, 4)), 0 ), 'Raw Data'!$J:$J, $A216, 'Raw Data'!$H:$H, "Ear*", 'Raw Data'!$O:$O,""&amp;'Raw Data'!$B$1,'Raw Data'!$D:$D,"&lt;&gt;*ithdr*",'Raw Data'!$D:$D,"&lt;&gt;*ancel*",'Raw Data'!$P:$P,"--")
+
COUNTIFS( 'Raw Data'!$AM:$AM,"&lt;=" &amp;DATE(MID($AV$3, 15, 4), MONTH("1 " &amp; AY$6 &amp; " " &amp; MID($AV$3, 15, 4)) + 1, 0 ), 'Raw Data'!$AN:$AN,"&gt;" &amp;DATE(MID($AV$3, 15, 4), MONTH("1 " &amp; AY$6 &amp; " " &amp; MID($AV$3, 15, 4)), 0 ), 'Raw Data'!$J:$J, $A216, 'Raw Data'!$H:$H, "Ear*", 'Raw Data'!$P:$P,""&amp;'Raw Data'!$B$1,'Raw Data'!$D:$D,"&lt;&gt;*ithdr*",'Raw Data'!$D:$D,"&lt;&gt;*ancel*")</f>
        <v>0</v>
      </c>
      <c r="AZ231" s="73"/>
      <c r="BA231" s="73"/>
      <c r="BB231" s="77"/>
      <c r="BC231" s="113">
        <f>COUNTIFS('Raw Data'!$AM:$AM,"&lt;=" &amp;DATE(MID($AV$3, 15, 4), MONTH("1 " &amp; BC$6 &amp; " " &amp; MID($AV$3, 15, 4)) + 1, 0 ), 'Raw Data'!$AN:$AN,"&gt;" &amp;DATE(MID($AV$3, 15, 4), MONTH("1 " &amp; BC$6 &amp; " " &amp; MID($AV$3, 15, 4)), 0 ), 'Raw Data'!$J:$J, $A216, 'Raw Data'!$H:$H, "Ear*", 'Raw Data'!$O:$O,""&amp;'Raw Data'!$B$1,'Raw Data'!$D:$D,"&lt;&gt;*ithdr*",'Raw Data'!$D:$D,"&lt;&gt;*ancel*",'Raw Data'!$P:$P,"--")
+
COUNTIFS( 'Raw Data'!$AM:$AM,"&lt;=" &amp;DATE(MID($AV$3, 15, 4), MONTH("1 " &amp; BC$6 &amp; " " &amp; MID($AV$3, 15, 4)) + 1, 0 ), 'Raw Data'!$AN:$AN,"&gt;" &amp;DATE(MID($AV$3, 15, 4), MONTH("1 " &amp; BC$6 &amp; " " &amp; MID($AV$3, 15, 4)), 0 ), 'Raw Data'!$J:$J, $A216, 'Raw Data'!$H:$H, "Ear*", 'Raw Data'!$P:$P,""&amp;'Raw Data'!$B$1,'Raw Data'!$D:$D,"&lt;&gt;*ithdr*",'Raw Data'!$D:$D,"&lt;&gt;*ancel*")</f>
        <v>0</v>
      </c>
      <c r="BD231" s="73"/>
      <c r="BE231" s="73"/>
      <c r="BF231" s="77"/>
    </row>
    <row r="232" ht="12.75" customHeight="1">
      <c r="A232" s="114" t="s">
        <v>210</v>
      </c>
      <c r="B232" s="73"/>
      <c r="C232" s="73"/>
      <c r="D232" s="73"/>
      <c r="E232" s="73"/>
      <c r="F232" s="73"/>
      <c r="G232" s="73"/>
      <c r="H232" s="73"/>
      <c r="I232" s="73"/>
      <c r="J232" s="77"/>
      <c r="K232" s="113">
        <f>COUNTIFS('Raw Data'!$AM:$AM,"&lt;=" &amp;DATE(LEFT($AV$3, 4), MONTH("1 " &amp; K$6 &amp; " " &amp; LEFT($AV$3, 4)) + 1, 0 ), 'Raw Data'!$AM:$AM,"&gt;" &amp;DATE(LEFT($AV$3, 4), MONTH("1 " &amp; K$6 &amp; " " &amp; LEFT($AV$3, 4)), 0 ), 'Raw Data'!$J:$J, $A216, 'Raw Data'!$H:$H, "Non*", 'Raw Data'!$O:$O,""&amp;'Raw Data'!$B$1,'Raw Data'!$D:$D,"&lt;&gt;*ithdr*",'Raw Data'!$D:$D,"&lt;&gt;*ancel*",'Raw Data'!$P:$P,"--")
+
COUNTIFS( 'Raw Data'!$AM:$AM,"&lt;=" &amp;DATE(LEFT($AV$3, 4), MONTH("1 " &amp; K$6 &amp; " " &amp; LEFT($AV$3, 4)) + 1, 0 ), 'Raw Data'!$AM:$AM,"&gt;" &amp;DATE(LEFT($AV$3, 4), MONTH("1 " &amp; K$6 &amp; " " &amp; LEFT($AV$3, 4)), 0 ), 'Raw Data'!$J:$J, $A216, 'Raw Data'!$H:$H, "Non*", 'Raw Data'!$P:$P,""&amp;'Raw Data'!$B$1,'Raw Data'!$D:$D,"&lt;&gt;*ithdr*",'Raw Data'!$D:$D,"&lt;&gt;*ancel*")</f>
        <v>0</v>
      </c>
      <c r="L232" s="73"/>
      <c r="M232" s="73"/>
      <c r="N232" s="77"/>
      <c r="O232" s="113">
        <f>COUNTIFS('Raw Data'!$AM:$AM,"&lt;=" &amp;DATE(LEFT($AV$3, 4), MONTH("1 " &amp; O$6 &amp; " " &amp; LEFT($AV$3, 4)) + 1, 0 ), 'Raw Data'!$AM:$AM,"&gt;" &amp;DATE(LEFT($AV$3, 4), MONTH("1 " &amp; O$6 &amp; " " &amp; LEFT($AV$3, 4)), 0 ), 'Raw Data'!$J:$J, $A216, 'Raw Data'!$H:$H, "Non*", 'Raw Data'!$O:$O,""&amp;'Raw Data'!$B$1,'Raw Data'!$D:$D,"&lt;&gt;*ithdr*",'Raw Data'!$D:$D,"&lt;&gt;*ancel*",'Raw Data'!$P:$P,"--")
+
COUNTIFS( 'Raw Data'!$AM:$AM,"&lt;=" &amp;DATE(LEFT($AV$3, 4), MONTH("1 " &amp; O$6 &amp; " " &amp; LEFT($AV$3, 4)) + 1, 0 ), 'Raw Data'!$AM:$AM,"&gt;" &amp;DATE(LEFT($AV$3, 4), MONTH("1 " &amp; O$6 &amp; " " &amp; LEFT($AV$3, 4)), 0 ), 'Raw Data'!$J:$J, $A216, 'Raw Data'!$H:$H, "Non*", 'Raw Data'!$P:$P,""&amp;'Raw Data'!$B$1,'Raw Data'!$D:$D,"&lt;&gt;*ithdr*",'Raw Data'!$D:$D,"&lt;&gt;*ancel*")</f>
        <v>0</v>
      </c>
      <c r="P232" s="73"/>
      <c r="Q232" s="73"/>
      <c r="R232" s="77"/>
      <c r="S232" s="113">
        <f>COUNTIFS('Raw Data'!$AM:$AM,"&lt;=" &amp;DATE(LEFT($AV$3, 4), MONTH("1 " &amp; S$6 &amp; " " &amp; LEFT($AV$3, 4)) + 1, 0 ), 'Raw Data'!$AM:$AM,"&gt;" &amp;DATE(LEFT($AV$3, 4), MONTH("1 " &amp; S$6 &amp; " " &amp; LEFT($AV$3, 4)), 0 ), 'Raw Data'!$J:$J, $A216, 'Raw Data'!$H:$H, "Non*", 'Raw Data'!$O:$O,""&amp;'Raw Data'!$B$1,'Raw Data'!$D:$D,"&lt;&gt;*ithdr*",'Raw Data'!$D:$D,"&lt;&gt;*ancel*",'Raw Data'!$P:$P,"--")
+
COUNTIFS( 'Raw Data'!$AM:$AM,"&lt;=" &amp;DATE(LEFT($AV$3, 4), MONTH("1 " &amp; S$6 &amp; " " &amp; LEFT($AV$3, 4)) + 1, 0 ), 'Raw Data'!$AM:$AM,"&gt;" &amp;DATE(LEFT($AV$3, 4), MONTH("1 " &amp; S$6 &amp; " " &amp; LEFT($AV$3, 4)), 0 ), 'Raw Data'!$J:$J, $A216, 'Raw Data'!$H:$H, "Non*", 'Raw Data'!$P:$P,""&amp;'Raw Data'!$B$1,'Raw Data'!$D:$D,"&lt;&gt;*ithdr*",'Raw Data'!$D:$D,"&lt;&gt;*ancel*")</f>
        <v>0</v>
      </c>
      <c r="T232" s="73"/>
      <c r="U232" s="73"/>
      <c r="V232" s="77"/>
      <c r="W232" s="113">
        <f>COUNTIFS('Raw Data'!$AM:$AM,"&lt;=" &amp;DATE(LEFT($AV$3, 4), MONTH("1 " &amp; W$6 &amp; " " &amp; LEFT($AV$3, 4)) + 1, 0 ), 'Raw Data'!$AM:$AM,"&gt;" &amp;DATE(LEFT($AV$3, 4), MONTH("1 " &amp; W$6 &amp; " " &amp; LEFT($AV$3, 4)), 0 ), 'Raw Data'!$J:$J, $A216, 'Raw Data'!$H:$H, "Non*", 'Raw Data'!$O:$O,""&amp;'Raw Data'!$B$1,'Raw Data'!$D:$D,"&lt;&gt;*ithdr*",'Raw Data'!$D:$D,"&lt;&gt;*ancel*",'Raw Data'!$P:$P,"--")
+
COUNTIFS( 'Raw Data'!$AM:$AM,"&lt;=" &amp;DATE(LEFT($AV$3, 4), MONTH("1 " &amp; W$6 &amp; " " &amp; LEFT($AV$3, 4)) + 1, 0 ), 'Raw Data'!$AM:$AM,"&gt;" &amp;DATE(LEFT($AV$3, 4), MONTH("1 " &amp; W$6 &amp; " " &amp; LEFT($AV$3, 4)), 0 ), 'Raw Data'!$J:$J, $A216, 'Raw Data'!$H:$H, "Non*", 'Raw Data'!$P:$P,""&amp;'Raw Data'!$B$1,'Raw Data'!$D:$D,"&lt;&gt;*ithdr*",'Raw Data'!$D:$D,"&lt;&gt;*ancel*")</f>
        <v>0</v>
      </c>
      <c r="X232" s="73"/>
      <c r="Y232" s="73"/>
      <c r="Z232" s="77"/>
      <c r="AA232" s="113">
        <f>COUNTIFS('Raw Data'!$AM:$AM,"&lt;=" &amp;DATE(LEFT($AV$3, 4), MONTH("1 " &amp; AA$6 &amp; " " &amp; LEFT($AV$3, 4)) + 1, 0 ), 'Raw Data'!$AM:$AM,"&gt;" &amp;DATE(LEFT($AV$3, 4), MONTH("1 " &amp; AA$6 &amp; " " &amp; LEFT($AV$3, 4)), 0 ), 'Raw Data'!$J:$J, $A216, 'Raw Data'!$H:$H, "Non*", 'Raw Data'!$O:$O,""&amp;'Raw Data'!$B$1,'Raw Data'!$D:$D,"&lt;&gt;*ithdr*",'Raw Data'!$D:$D,"&lt;&gt;*ancel*",'Raw Data'!$P:$P,"--")
+
COUNTIFS( 'Raw Data'!$AM:$AM,"&lt;=" &amp;DATE(LEFT($AV$3, 4), MONTH("1 " &amp; AA$6 &amp; " " &amp; LEFT($AV$3, 4)) + 1, 0 ), 'Raw Data'!$AM:$AM,"&gt;" &amp;DATE(LEFT($AV$3, 4), MONTH("1 " &amp; AA$6 &amp; " " &amp; LEFT($AV$3, 4)), 0 ), 'Raw Data'!$J:$J, $A216, 'Raw Data'!$H:$H, "Non*", 'Raw Data'!$P:$P,""&amp;'Raw Data'!$B$1,'Raw Data'!$D:$D,"&lt;&gt;*ithdr*",'Raw Data'!$D:$D,"&lt;&gt;*ancel*")</f>
        <v>0</v>
      </c>
      <c r="AB232" s="73"/>
      <c r="AC232" s="73"/>
      <c r="AD232" s="77"/>
      <c r="AE232" s="113">
        <f>COUNTIFS('Raw Data'!$AM:$AM,"&lt;=" &amp;DATE(LEFT($AV$3, 4), MONTH("1 " &amp; AE$6 &amp; " " &amp; LEFT($AV$3, 4)) + 1, 0 ), 'Raw Data'!$AM:$AM,"&gt;" &amp;DATE(LEFT($AV$3, 4), MONTH("1 " &amp; AE$6 &amp; " " &amp; LEFT($AV$3, 4)), 0 ), 'Raw Data'!$J:$J, $A216, 'Raw Data'!$H:$H, "Non*", 'Raw Data'!$O:$O,""&amp;'Raw Data'!$B$1,'Raw Data'!$D:$D,"&lt;&gt;*ithdr*",'Raw Data'!$D:$D,"&lt;&gt;*ancel*",'Raw Data'!$P:$P,"--")
+
COUNTIFS( 'Raw Data'!$AM:$AM,"&lt;=" &amp;DATE(LEFT($AV$3, 4), MONTH("1 " &amp; AE$6 &amp; " " &amp; LEFT($AV$3, 4)) + 1, 0 ), 'Raw Data'!$AM:$AM,"&gt;" &amp;DATE(LEFT($AV$3, 4), MONTH("1 " &amp; AE$6 &amp; " " &amp; LEFT($AV$3, 4)), 0 ), 'Raw Data'!$J:$J, $A216, 'Raw Data'!$H:$H, "Non*", 'Raw Data'!$P:$P,""&amp;'Raw Data'!$B$1,'Raw Data'!$D:$D,"&lt;&gt;*ithdr*",'Raw Data'!$D:$D,"&lt;&gt;*ancel*")</f>
        <v>0</v>
      </c>
      <c r="AF232" s="73"/>
      <c r="AG232" s="73"/>
      <c r="AH232" s="77"/>
      <c r="AI232" s="113">
        <f>COUNTIFS('Raw Data'!$AM:$AM,"&lt;=" &amp;DATE(LEFT($AV$3, 4), MONTH("1 " &amp; AI$6 &amp; " " &amp; LEFT($AV$3, 4)) + 1, 0 ), 'Raw Data'!$AM:$AM,"&gt;" &amp;DATE(LEFT($AV$3, 4), MONTH("1 " &amp; AI$6 &amp; " " &amp; LEFT($AV$3, 4)), 0 ), 'Raw Data'!$J:$J, $A216, 'Raw Data'!$H:$H, "Non*", 'Raw Data'!$O:$O,""&amp;'Raw Data'!$B$1,'Raw Data'!$D:$D,"&lt;&gt;*ithdr*",'Raw Data'!$D:$D,"&lt;&gt;*ancel*",'Raw Data'!$P:$P,"--")
+
COUNTIFS( 'Raw Data'!$AM:$AM,"&lt;=" &amp;DATE(LEFT($AV$3, 4), MONTH("1 " &amp; AI$6 &amp; " " &amp; LEFT($AV$3, 4)) + 1, 0 ), 'Raw Data'!$AM:$AM,"&gt;" &amp;DATE(LEFT($AV$3, 4), MONTH("1 " &amp; AI$6 &amp; " " &amp; LEFT($AV$3, 4)), 0 ), 'Raw Data'!$J:$J, $A216, 'Raw Data'!$H:$H, "Non*", 'Raw Data'!$P:$P,""&amp;'Raw Data'!$B$1,'Raw Data'!$D:$D,"&lt;&gt;*ithdr*",'Raw Data'!$D:$D,"&lt;&gt;*ancel*")</f>
        <v>0</v>
      </c>
      <c r="AJ232" s="73"/>
      <c r="AK232" s="73"/>
      <c r="AL232" s="77"/>
      <c r="AM232" s="113">
        <f>COUNTIFS('Raw Data'!$AM:$AM,"&lt;=" &amp;DATE(LEFT($AV$3, 4), MONTH("1 " &amp; AM$6 &amp; " " &amp; LEFT($AV$3, 4)) + 1, 0 ), 'Raw Data'!$AM:$AM,"&gt;" &amp;DATE(LEFT($AV$3, 4), MONTH("1 " &amp; AM$6 &amp; " " &amp; LEFT($AV$3, 4)), 0 ), 'Raw Data'!$J:$J, $A216, 'Raw Data'!$H:$H, "Non*", 'Raw Data'!$O:$O,""&amp;'Raw Data'!$B$1,'Raw Data'!$D:$D,"&lt;&gt;*ithdr*",'Raw Data'!$D:$D,"&lt;&gt;*ancel*",'Raw Data'!$P:$P,"--")
+
COUNTIFS( 'Raw Data'!$AM:$AM,"&lt;=" &amp;DATE(LEFT($AV$3, 4), MONTH("1 " &amp; AM$6 &amp; " " &amp; LEFT($AV$3, 4)) + 1, 0 ), 'Raw Data'!$AM:$AM,"&gt;" &amp;DATE(LEFT($AV$3, 4), MONTH("1 " &amp; AM$6 &amp; " " &amp; LEFT($AV$3, 4)), 0 ), 'Raw Data'!$J:$J, $A216, 'Raw Data'!$H:$H, "Non*", 'Raw Data'!$P:$P,""&amp;'Raw Data'!$B$1,'Raw Data'!$D:$D,"&lt;&gt;*ithdr*",'Raw Data'!$D:$D,"&lt;&gt;*ancel*")</f>
        <v>0</v>
      </c>
      <c r="AN232" s="73"/>
      <c r="AO232" s="73"/>
      <c r="AP232" s="77"/>
      <c r="AQ232" s="113">
        <f>COUNTIFS('Raw Data'!$AM:$AM,"&lt;=" &amp;DATE(LEFT($AV$3, 4), MONTH("1 " &amp; AQ$6 &amp; " " &amp; LEFT($AV$3, 4)) + 1, 0 ), 'Raw Data'!$AM:$AM,"&gt;" &amp;DATE(LEFT($AV$3, 4), MONTH("1 " &amp; AQ$6 &amp; " " &amp; LEFT($AV$3, 4)), 0 ), 'Raw Data'!$J:$J, $A216, 'Raw Data'!$H:$H, "Non*", 'Raw Data'!$O:$O,""&amp;'Raw Data'!$B$1,'Raw Data'!$D:$D,"&lt;&gt;*ithdr*",'Raw Data'!$D:$D,"&lt;&gt;*ancel*",'Raw Data'!$P:$P,"--")
+
COUNTIFS( 'Raw Data'!$AM:$AM,"&lt;=" &amp;DATE(LEFT($AV$3, 4), MONTH("1 " &amp; AQ$6 &amp; " " &amp; LEFT($AV$3, 4)) + 1, 0 ), 'Raw Data'!$AM:$AM,"&gt;" &amp;DATE(LEFT($AV$3, 4), MONTH("1 " &amp; AQ$6 &amp; " " &amp; LEFT($AV$3, 4)), 0 ), 'Raw Data'!$J:$J, $A216, 'Raw Data'!$H:$H, "Non*", 'Raw Data'!$P:$P,""&amp;'Raw Data'!$B$1,'Raw Data'!$D:$D,"&lt;&gt;*ithdr*",'Raw Data'!$D:$D,"&lt;&gt;*ancel*")</f>
        <v>0</v>
      </c>
      <c r="AR232" s="73"/>
      <c r="AS232" s="73"/>
      <c r="AT232" s="77"/>
      <c r="AU232" s="113">
        <f>COUNTIFS('Raw Data'!$AM:$AM,"&lt;=" &amp;DATE(MID($AV$3, 15, 4), MONTH("1 " &amp; AU$6 &amp; " " &amp; MID($AV$3, 15, 4)) + 1, 0 ), 'Raw Data'!$AN:$AN,"&gt;" &amp;DATE(MID($AV$3, 15, 4), MONTH("1 " &amp; AU$6 &amp; " " &amp; MID($AV$3, 15, 4)), 0 ), 'Raw Data'!$J:$J, $A216, 'Raw Data'!$H:$H, "Non*", 'Raw Data'!$O:$O,""&amp;'Raw Data'!$B$1,'Raw Data'!$D:$D,"&lt;&gt;*ithdr*",'Raw Data'!$D:$D,"&lt;&gt;*ancel*",'Raw Data'!$P:$P,"--")
+
COUNTIFS( 'Raw Data'!$AM:$AM,"&lt;=" &amp;DATE(MID($AV$3, 15, 4), MONTH("1 " &amp; AU$6 &amp; " " &amp; MID($AV$3, 15, 4)) + 1, 0 ), 'Raw Data'!$AN:$AN,"&gt;" &amp;DATE(MID($AV$3, 15, 4), MONTH("1 " &amp; AU$6 &amp; " " &amp; MID($AV$3, 15, 4)), 0 ), 'Raw Data'!$J:$J, $A216, 'Raw Data'!$H:$H, "Non*", 'Raw Data'!$P:$P,""&amp;'Raw Data'!$B$1,'Raw Data'!$D:$D,"&lt;&gt;*ithdr*",'Raw Data'!$D:$D,"&lt;&gt;*ancel*")</f>
        <v>0</v>
      </c>
      <c r="AV232" s="73"/>
      <c r="AW232" s="73"/>
      <c r="AX232" s="77"/>
      <c r="AY232" s="113">
        <f>COUNTIFS('Raw Data'!$AM:$AM,"&lt;=" &amp;DATE(MID($AV$3, 15, 4), MONTH("1 " &amp; AY$6 &amp; " " &amp; MID($AV$3, 15, 4)) + 1, 0 ), 'Raw Data'!$AN:$AN,"&gt;" &amp;DATE(MID($AV$3, 15, 4), MONTH("1 " &amp; AY$6 &amp; " " &amp; MID($AV$3, 15, 4)), 0 ), 'Raw Data'!$J:$J, $A216, 'Raw Data'!$H:$H, "Non*", 'Raw Data'!$O:$O,""&amp;'Raw Data'!$B$1,'Raw Data'!$D:$D,"&lt;&gt;*ithdr*",'Raw Data'!$D:$D,"&lt;&gt;*ancel*",'Raw Data'!$P:$P,"--")
+
COUNTIFS( 'Raw Data'!$AM:$AM,"&lt;=" &amp;DATE(MID($AV$3, 15, 4), MONTH("1 " &amp; AY$6 &amp; " " &amp; MID($AV$3, 15, 4)) + 1, 0 ), 'Raw Data'!$AN:$AN,"&gt;" &amp;DATE(MID($AV$3, 15, 4), MONTH("1 " &amp; AY$6 &amp; " " &amp; MID($AV$3, 15, 4)), 0 ), 'Raw Data'!$J:$J, $A216, 'Raw Data'!$H:$H, "Non*", 'Raw Data'!$P:$P,""&amp;'Raw Data'!$B$1,'Raw Data'!$D:$D,"&lt;&gt;*ithdr*",'Raw Data'!$D:$D,"&lt;&gt;*ancel*")</f>
        <v>0</v>
      </c>
      <c r="AZ232" s="73"/>
      <c r="BA232" s="73"/>
      <c r="BB232" s="77"/>
      <c r="BC232" s="113">
        <f>COUNTIFS('Raw Data'!$AM:$AM,"&lt;=" &amp;DATE(MID($AV$3, 15, 4), MONTH("1 " &amp; BC$6 &amp; " " &amp; MID($AV$3, 15, 4)) + 1, 0 ), 'Raw Data'!$AN:$AN,"&gt;" &amp;DATE(MID($AV$3, 15, 4), MONTH("1 " &amp; BC$6 &amp; " " &amp; MID($AV$3, 15, 4)), 0 ), 'Raw Data'!$J:$J, $A216, 'Raw Data'!$H:$H, "Non*", 'Raw Data'!$O:$O,""&amp;'Raw Data'!$B$1,'Raw Data'!$D:$D,"&lt;&gt;*ithdr*",'Raw Data'!$D:$D,"&lt;&gt;*ancel*",'Raw Data'!$P:$P,"--")
+
COUNTIFS( 'Raw Data'!$AM:$AM,"&lt;=" &amp;DATE(MID($AV$3, 15, 4), MONTH("1 " &amp; BC$6 &amp; " " &amp; MID($AV$3, 15, 4)) + 1, 0 ), 'Raw Data'!$AN:$AN,"&gt;" &amp;DATE(MID($AV$3, 15, 4), MONTH("1 " &amp; BC$6 &amp; " " &amp; MID($AV$3, 15, 4)), 0 ), 'Raw Data'!$J:$J, $A216, 'Raw Data'!$H:$H, "Non*", 'Raw Data'!$P:$P,""&amp;'Raw Data'!$B$1,'Raw Data'!$D:$D,"&lt;&gt;*ithdr*",'Raw Data'!$D:$D,"&lt;&gt;*ancel*")</f>
        <v>0</v>
      </c>
      <c r="BD232" s="73"/>
      <c r="BE232" s="73"/>
      <c r="BF232" s="77"/>
    </row>
    <row r="233" ht="12.75" customHeight="1">
      <c r="A233" s="75" t="s">
        <v>211</v>
      </c>
      <c r="B233" s="73"/>
      <c r="C233" s="73"/>
      <c r="D233" s="73"/>
      <c r="E233" s="73"/>
      <c r="F233" s="73"/>
      <c r="G233" s="73"/>
      <c r="H233" s="73"/>
      <c r="I233" s="73"/>
      <c r="J233" s="77"/>
      <c r="K233" s="113">
        <f>COUNTIFS( 'Raw Data'!$AM:$AM,"&lt;=" &amp;DATE(LEFT($AV$3, 4), MONTH("1 " &amp; K$6 &amp; " " &amp; LEFT($AV$3, 4)) + 1, 0 ), 'Raw Data'!$AM:$AM,"&gt;" &amp;DATE(LEFT($AV$3, 4), MONTH("1 " &amp; K$6 &amp; " " &amp; LEFT($AV$3, 4)), 0 ), 'Raw Data'!$J:$J, $A216, 'Raw Data'!$O:$O,""&amp;'Raw Data'!$B$1,'Raw Data'!$D:$D,"&lt;&gt;*ithdr*",'Raw Data'!$D:$D,"&lt;&gt;*ancel*",'Raw Data'!$P:$P,"--",'Raw Data'!$AW:$AW,"*arl*")
+
COUNTIFS( 'Raw Data'!$AM:$AM,"&lt;=" &amp;DATE(LEFT($AV$3, 4), MONTH("1 " &amp; K$6 &amp; " " &amp; LEFT($AV$3, 4)) + 1, 0 ), 'Raw Data'!$AM:$AM,"&gt;" &amp;DATE(LEFT($AV$3, 4), MONTH("1 " &amp; K$6 &amp; " " &amp; LEFT($AV$3, 4)), 0 ), 'Raw Data'!$J:$J, $A216, 'Raw Data'!$P:$P,""&amp;'Raw Data'!$B$1,'Raw Data'!$D:$D,"&lt;&gt;*ithdr*",'Raw Data'!$D:$D,"&lt;&gt;*ancel*",'Raw Data'!$AW:$AW,"*arl*")</f>
        <v>0</v>
      </c>
      <c r="L233" s="73"/>
      <c r="M233" s="73"/>
      <c r="N233" s="77"/>
      <c r="O233" s="113">
        <f>COUNTIFS( 'Raw Data'!$AM:$AM,"&lt;=" &amp;DATE(LEFT($AV$3, 4), MONTH("1 " &amp; O$6 &amp; " " &amp; LEFT($AV$3, 4)) + 1, 0 ), 'Raw Data'!$AM:$AM,"&gt;" &amp;DATE(LEFT($AV$3, 4), MONTH("1 " &amp; O$6 &amp; " " &amp; LEFT($AV$3, 4)), 0 ), 'Raw Data'!$J:$J, $A216, 'Raw Data'!$O:$O,""&amp;'Raw Data'!$B$1,'Raw Data'!$D:$D,"&lt;&gt;*ithdr*",'Raw Data'!$D:$D,"&lt;&gt;*ancel*",'Raw Data'!$P:$P,"--",'Raw Data'!$AW:$AW,"*arl*")
+
COUNTIFS( 'Raw Data'!$AM:$AM,"&lt;=" &amp;DATE(LEFT($AV$3, 4), MONTH("1 " &amp; O$6 &amp; " " &amp; LEFT($AV$3, 4)) + 1, 0 ), 'Raw Data'!$AM:$AM,"&gt;" &amp;DATE(LEFT($AV$3, 4), MONTH("1 " &amp; O$6 &amp; " " &amp; LEFT($AV$3, 4)), 0 ), 'Raw Data'!$J:$J, $A216, 'Raw Data'!$P:$P,""&amp;'Raw Data'!$B$1,'Raw Data'!$D:$D,"&lt;&gt;*ithdr*",'Raw Data'!$D:$D,"&lt;&gt;*ancel*",'Raw Data'!$AW:$AW,"*arl*")</f>
        <v>0</v>
      </c>
      <c r="P233" s="73"/>
      <c r="Q233" s="73"/>
      <c r="R233" s="77"/>
      <c r="S233" s="113">
        <f>COUNTIFS( 'Raw Data'!$AM:$AM,"&lt;=" &amp;DATE(LEFT($AV$3, 4), MONTH("1 " &amp; S$6 &amp; " " &amp; LEFT($AV$3, 4)) + 1, 0 ), 'Raw Data'!$AM:$AM,"&gt;" &amp;DATE(LEFT($AV$3, 4), MONTH("1 " &amp; S$6 &amp; " " &amp; LEFT($AV$3, 4)), 0 ), 'Raw Data'!$J:$J, $A216, 'Raw Data'!$O:$O,""&amp;'Raw Data'!$B$1,'Raw Data'!$D:$D,"&lt;&gt;*ithdr*",'Raw Data'!$D:$D,"&lt;&gt;*ancel*",'Raw Data'!$P:$P,"--",'Raw Data'!$AW:$AW,"*arl*")
+
COUNTIFS( 'Raw Data'!$AM:$AM,"&lt;=" &amp;DATE(LEFT($AV$3, 4), MONTH("1 " &amp; S$6 &amp; " " &amp; LEFT($AV$3, 4)) + 1, 0 ), 'Raw Data'!$AM:$AM,"&gt;" &amp;DATE(LEFT($AV$3, 4), MONTH("1 " &amp; S$6 &amp; " " &amp; LEFT($AV$3, 4)), 0 ), 'Raw Data'!$J:$J, $A216, 'Raw Data'!$P:$P,""&amp;'Raw Data'!$B$1,'Raw Data'!$D:$D,"&lt;&gt;*ithdr*",'Raw Data'!$D:$D,"&lt;&gt;*ancel*",'Raw Data'!$AW:$AW,"*arl*")</f>
        <v>0</v>
      </c>
      <c r="T233" s="73"/>
      <c r="U233" s="73"/>
      <c r="V233" s="77"/>
      <c r="W233" s="113">
        <f>COUNTIFS( 'Raw Data'!$AM:$AM,"&lt;=" &amp;DATE(LEFT($AV$3, 4), MONTH("1 " &amp; W$6 &amp; " " &amp; LEFT($AV$3, 4)) + 1, 0 ), 'Raw Data'!$AM:$AM,"&gt;" &amp;DATE(LEFT($AV$3, 4), MONTH("1 " &amp; W$6 &amp; " " &amp; LEFT($AV$3, 4)), 0 ), 'Raw Data'!$J:$J, $A216, 'Raw Data'!$O:$O,""&amp;'Raw Data'!$B$1,'Raw Data'!$D:$D,"&lt;&gt;*ithdr*",'Raw Data'!$D:$D,"&lt;&gt;*ancel*",'Raw Data'!$P:$P,"--",'Raw Data'!$AW:$AW,"*arl*")
+
COUNTIFS( 'Raw Data'!$AM:$AM,"&lt;=" &amp;DATE(LEFT($AV$3, 4), MONTH("1 " &amp; W$6 &amp; " " &amp; LEFT($AV$3, 4)) + 1, 0 ), 'Raw Data'!$AM:$AM,"&gt;" &amp;DATE(LEFT($AV$3, 4), MONTH("1 " &amp; W$6 &amp; " " &amp; LEFT($AV$3, 4)), 0 ), 'Raw Data'!$J:$J, $A216, 'Raw Data'!$P:$P,""&amp;'Raw Data'!$B$1,'Raw Data'!$D:$D,"&lt;&gt;*ithdr*",'Raw Data'!$D:$D,"&lt;&gt;*ancel*",'Raw Data'!$AW:$AW,"*arl*")</f>
        <v>0</v>
      </c>
      <c r="X233" s="73"/>
      <c r="Y233" s="73"/>
      <c r="Z233" s="77"/>
      <c r="AA233" s="113">
        <f>COUNTIFS( 'Raw Data'!$AM:$AM,"&lt;=" &amp;DATE(LEFT($AV$3, 4), MONTH("1 " &amp; AA$6 &amp; " " &amp; LEFT($AV$3, 4)) + 1, 0 ), 'Raw Data'!$AM:$AM,"&gt;" &amp;DATE(LEFT($AV$3, 4), MONTH("1 " &amp; AA$6 &amp; " " &amp; LEFT($AV$3, 4)), 0 ), 'Raw Data'!$J:$J, $A216, 'Raw Data'!$O:$O,""&amp;'Raw Data'!$B$1,'Raw Data'!$D:$D,"&lt;&gt;*ithdr*",'Raw Data'!$D:$D,"&lt;&gt;*ancel*",'Raw Data'!$P:$P,"--",'Raw Data'!$AW:$AW,"*arl*")
+
COUNTIFS( 'Raw Data'!$AM:$AM,"&lt;=" &amp;DATE(LEFT($AV$3, 4), MONTH("1 " &amp; AA$6 &amp; " " &amp; LEFT($AV$3, 4)) + 1, 0 ), 'Raw Data'!$AM:$AM,"&gt;" &amp;DATE(LEFT($AV$3, 4), MONTH("1 " &amp; AA$6 &amp; " " &amp; LEFT($AV$3, 4)), 0 ), 'Raw Data'!$J:$J, $A216, 'Raw Data'!$P:$P,""&amp;'Raw Data'!$B$1,'Raw Data'!$D:$D,"&lt;&gt;*ithdr*",'Raw Data'!$D:$D,"&lt;&gt;*ancel*",'Raw Data'!$AW:$AW,"*arl*")</f>
        <v>0</v>
      </c>
      <c r="AB233" s="73"/>
      <c r="AC233" s="73"/>
      <c r="AD233" s="77"/>
      <c r="AE233" s="113">
        <f>COUNTIFS( 'Raw Data'!$AM:$AM,"&lt;=" &amp;DATE(LEFT($AV$3, 4), MONTH("1 " &amp; AE$6 &amp; " " &amp; LEFT($AV$3, 4)) + 1, 0 ), 'Raw Data'!$AM:$AM,"&gt;" &amp;DATE(LEFT($AV$3, 4), MONTH("1 " &amp; AE$6 &amp; " " &amp; LEFT($AV$3, 4)), 0 ), 'Raw Data'!$J:$J, $A216, 'Raw Data'!$O:$O,""&amp;'Raw Data'!$B$1,'Raw Data'!$D:$D,"&lt;&gt;*ithdr*",'Raw Data'!$D:$D,"&lt;&gt;*ancel*",'Raw Data'!$P:$P,"--",'Raw Data'!$AW:$AW,"*arl*")
+
COUNTIFS( 'Raw Data'!$AM:$AM,"&lt;=" &amp;DATE(LEFT($AV$3, 4), MONTH("1 " &amp; AE$6 &amp; " " &amp; LEFT($AV$3, 4)) + 1, 0 ), 'Raw Data'!$AM:$AM,"&gt;" &amp;DATE(LEFT($AV$3, 4), MONTH("1 " &amp; AE$6 &amp; " " &amp; LEFT($AV$3, 4)), 0 ), 'Raw Data'!$J:$J, $A216, 'Raw Data'!$P:$P,""&amp;'Raw Data'!$B$1,'Raw Data'!$D:$D,"&lt;&gt;*ithdr*",'Raw Data'!$D:$D,"&lt;&gt;*ancel*",'Raw Data'!$AW:$AW,"*arl*")</f>
        <v>0</v>
      </c>
      <c r="AF233" s="73"/>
      <c r="AG233" s="73"/>
      <c r="AH233" s="77"/>
      <c r="AI233" s="113">
        <f>COUNTIFS( 'Raw Data'!$AM:$AM,"&lt;=" &amp;DATE(LEFT($AV$3, 4), MONTH("1 " &amp; AI$6 &amp; " " &amp; LEFT($AV$3, 4)) + 1, 0 ), 'Raw Data'!$AM:$AM,"&gt;" &amp;DATE(LEFT($AV$3, 4), MONTH("1 " &amp; AI$6 &amp; " " &amp; LEFT($AV$3, 4)), 0 ), 'Raw Data'!$J:$J, $A216, 'Raw Data'!$O:$O,""&amp;'Raw Data'!$B$1,'Raw Data'!$D:$D,"&lt;&gt;*ithdr*",'Raw Data'!$D:$D,"&lt;&gt;*ancel*",'Raw Data'!$P:$P,"--",'Raw Data'!$AW:$AW,"*arl*")
+
COUNTIFS( 'Raw Data'!$AM:$AM,"&lt;=" &amp;DATE(LEFT($AV$3, 4), MONTH("1 " &amp; AI$6 &amp; " " &amp; LEFT($AV$3, 4)) + 1, 0 ), 'Raw Data'!$AM:$AM,"&gt;" &amp;DATE(LEFT($AV$3, 4), MONTH("1 " &amp; AI$6 &amp; " " &amp; LEFT($AV$3, 4)), 0 ), 'Raw Data'!$J:$J, $A216, 'Raw Data'!$P:$P,""&amp;'Raw Data'!$B$1,'Raw Data'!$D:$D,"&lt;&gt;*ithdr*",'Raw Data'!$D:$D,"&lt;&gt;*ancel*",'Raw Data'!$AW:$AW,"*arl*")</f>
        <v>0</v>
      </c>
      <c r="AJ233" s="73"/>
      <c r="AK233" s="73"/>
      <c r="AL233" s="77"/>
      <c r="AM233" s="113">
        <f>COUNTIFS( 'Raw Data'!$AM:$AM,"&lt;=" &amp;DATE(LEFT($AV$3, 4), MONTH("1 " &amp; AM$6 &amp; " " &amp; LEFT($AV$3, 4)) + 1, 0 ), 'Raw Data'!$AM:$AM,"&gt;" &amp;DATE(LEFT($AV$3, 4), MONTH("1 " &amp; AM$6 &amp; " " &amp; LEFT($AV$3, 4)), 0 ), 'Raw Data'!$J:$J, $A216, 'Raw Data'!$O:$O,""&amp;'Raw Data'!$B$1,'Raw Data'!$D:$D,"&lt;&gt;*ithdr*",'Raw Data'!$D:$D,"&lt;&gt;*ancel*",'Raw Data'!$P:$P,"--",'Raw Data'!$AW:$AW,"*arl*")
+
COUNTIFS( 'Raw Data'!$AM:$AM,"&lt;=" &amp;DATE(LEFT($AV$3, 4), MONTH("1 " &amp; AM$6 &amp; " " &amp; LEFT($AV$3, 4)) + 1, 0 ), 'Raw Data'!$AM:$AM,"&gt;" &amp;DATE(LEFT($AV$3, 4), MONTH("1 " &amp; AM$6 &amp; " " &amp; LEFT($AV$3, 4)), 0 ), 'Raw Data'!$J:$J, $A216, 'Raw Data'!$P:$P,""&amp;'Raw Data'!$B$1,'Raw Data'!$D:$D,"&lt;&gt;*ithdr*",'Raw Data'!$D:$D,"&lt;&gt;*ancel*",'Raw Data'!$AW:$AW,"*arl*")</f>
        <v>0</v>
      </c>
      <c r="AN233" s="73"/>
      <c r="AO233" s="73"/>
      <c r="AP233" s="77"/>
      <c r="AQ233" s="113">
        <f>COUNTIFS( 'Raw Data'!$AM:$AM,"&lt;=" &amp;DATE(LEFT($AV$3, 4), MONTH("1 " &amp; AQ$6 &amp; " " &amp; LEFT($AV$3, 4)) + 1, 0 ), 'Raw Data'!$AM:$AM,"&gt;" &amp;DATE(LEFT($AV$3, 4), MONTH("1 " &amp; AQ$6 &amp; " " &amp; LEFT($AV$3, 4)), 0 ), 'Raw Data'!$J:$J, $A216, 'Raw Data'!$O:$O,""&amp;'Raw Data'!$B$1,'Raw Data'!$D:$D,"&lt;&gt;*ithdr*",'Raw Data'!$D:$D,"&lt;&gt;*ancel*",'Raw Data'!$P:$P,"--",'Raw Data'!$AW:$AW,"*arl*")
+
COUNTIFS( 'Raw Data'!$AM:$AM,"&lt;=" &amp;DATE(LEFT($AV$3, 4), MONTH("1 " &amp; AQ$6 &amp; " " &amp; LEFT($AV$3, 4)) + 1, 0 ), 'Raw Data'!$AM:$AM,"&gt;" &amp;DATE(LEFT($AV$3, 4), MONTH("1 " &amp; AQ$6 &amp; " " &amp; LEFT($AV$3, 4)), 0 ), 'Raw Data'!$J:$J, $A216, 'Raw Data'!$P:$P,""&amp;'Raw Data'!$B$1,'Raw Data'!$D:$D,"&lt;&gt;*ithdr*",'Raw Data'!$D:$D,"&lt;&gt;*ancel*",'Raw Data'!$AW:$AW,"*arl*")</f>
        <v>0</v>
      </c>
      <c r="AR233" s="73"/>
      <c r="AS233" s="73"/>
      <c r="AT233" s="77"/>
      <c r="AU233" s="113">
        <f>COUNTIFS( 'Raw Data'!$AM:$AM,"&lt;=" &amp;DATE(MID($AV$3, 15, 4), MONTH("1 " &amp; AU$6 &amp; " " &amp; MID($AV$3, 15, 4)) + 1, 0 ), 'Raw Data'!$AN:$AN,"&gt;" &amp;DATE(MID($AV$3, 15, 4), MONTH("1 " &amp; AU$6 &amp; " " &amp; MID($AV$3, 15, 4)), 0 ), 'Raw Data'!$J:$J, $A216, 'Raw Data'!$O:$O,""&amp;'Raw Data'!$B$1,'Raw Data'!$D:$D,"&lt;&gt;*ithdr*",'Raw Data'!$D:$D,"&lt;&gt;*ancel*",'Raw Data'!$P:$P,"--",'Raw Data'!$AW:$AW,"*arl*")
+
COUNTIFS( 'Raw Data'!$AM:$AM,"&lt;=" &amp;DATE(MID($AV$3, 15, 4), MONTH("1 " &amp; AU$6 &amp; " " &amp; MID($AV$3, 15, 4)) + 1, 0 ), 'Raw Data'!$AN:$AN,"&gt;" &amp;DATE(MID($AV$3, 15, 4), MONTH("1 " &amp; AU$6 &amp; " " &amp; MID($AV$3, 15, 4)), 0 ), 'Raw Data'!$J:$J, $A216, 'Raw Data'!$P:$P,""&amp;'Raw Data'!$B$1,'Raw Data'!$D:$D,"&lt;&gt;*ithdr*",'Raw Data'!$D:$D,"&lt;&gt;*ancel*",'Raw Data'!$AW:$AW,"*arl*")</f>
        <v>0</v>
      </c>
      <c r="AV233" s="73"/>
      <c r="AW233" s="73"/>
      <c r="AX233" s="77"/>
      <c r="AY233" s="113">
        <f>COUNTIFS( 'Raw Data'!$AM:$AM,"&lt;=" &amp;DATE(MID($AV$3, 15, 4), MONTH("1 " &amp; AY$6 &amp; " " &amp; MID($AV$3, 15, 4)) + 1, 0 ), 'Raw Data'!$AN:$AN,"&gt;" &amp;DATE(MID($AV$3, 15, 4), MONTH("1 " &amp; AY$6 &amp; " " &amp; MID($AV$3, 15, 4)), 0 ), 'Raw Data'!$J:$J, $A216, 'Raw Data'!$O:$O,""&amp;'Raw Data'!$B$1,'Raw Data'!$D:$D,"&lt;&gt;*ithdr*",'Raw Data'!$D:$D,"&lt;&gt;*ancel*",'Raw Data'!$P:$P,"--",'Raw Data'!$AW:$AW,"*arl*")
+
COUNTIFS( 'Raw Data'!$AM:$AM,"&lt;=" &amp;DATE(MID($AV$3, 15, 4), MONTH("1 " &amp; AY$6 &amp; " " &amp; MID($AV$3, 15, 4)) + 1, 0 ), 'Raw Data'!$AN:$AN,"&gt;" &amp;DATE(MID($AV$3, 15, 4), MONTH("1 " &amp; AY$6 &amp; " " &amp; MID($AV$3, 15, 4)), 0 ), 'Raw Data'!$J:$J, $A216, 'Raw Data'!$P:$P,""&amp;'Raw Data'!$B$1,'Raw Data'!$D:$D,"&lt;&gt;*ithdr*",'Raw Data'!$D:$D,"&lt;&gt;*ancel*",'Raw Data'!$AW:$AW,"*arl*")</f>
        <v>0</v>
      </c>
      <c r="AZ233" s="73"/>
      <c r="BA233" s="73"/>
      <c r="BB233" s="77"/>
      <c r="BC233" s="113">
        <f>COUNTIFS( 'Raw Data'!$AM:$AM,"&lt;=" &amp;DATE(MID($AV$3, 15, 4), MONTH("1 " &amp; BC$6 &amp; " " &amp; MID($AV$3, 15, 4)) + 1, 0 ), 'Raw Data'!$AN:$AN,"&gt;" &amp;DATE(MID($AV$3, 15, 4), MONTH("1 " &amp; BC$6 &amp; " " &amp; MID($AV$3, 15, 4)), 0 ), 'Raw Data'!$J:$J, $A216, 'Raw Data'!$O:$O,""&amp;'Raw Data'!$B$1,'Raw Data'!$D:$D,"&lt;&gt;*ithdr*",'Raw Data'!$D:$D,"&lt;&gt;*ancel*",'Raw Data'!$P:$P,"--",'Raw Data'!$AW:$AW,"*arl*")
+
COUNTIFS( 'Raw Data'!$AM:$AM,"&lt;=" &amp;DATE(MID($AV$3, 15, 4), MONTH("1 " &amp; BC$6 &amp; " " &amp; MID($AV$3, 15, 4)) + 1, 0 ), 'Raw Data'!$AN:$AN,"&gt;" &amp;DATE(MID($AV$3, 15, 4), MONTH("1 " &amp; BC$6 &amp; " " &amp; MID($AV$3, 15, 4)), 0 ), 'Raw Data'!$J:$J, $A216, 'Raw Data'!$P:$P,""&amp;'Raw Data'!$B$1,'Raw Data'!$D:$D,"&lt;&gt;*ithdr*",'Raw Data'!$D:$D,"&lt;&gt;*ancel*",'Raw Data'!$AW:$AW,"*arl*")</f>
        <v>0</v>
      </c>
      <c r="BD233" s="73"/>
      <c r="BE233" s="73"/>
      <c r="BF233" s="77"/>
    </row>
    <row r="234" ht="12.75" customHeight="1">
      <c r="A234" s="75" t="s">
        <v>212</v>
      </c>
      <c r="B234" s="73"/>
      <c r="C234" s="73"/>
      <c r="D234" s="73"/>
      <c r="E234" s="73"/>
      <c r="F234" s="73"/>
      <c r="G234" s="73"/>
      <c r="H234" s="73"/>
      <c r="I234" s="73"/>
      <c r="J234" s="77"/>
      <c r="K234" s="106" t="str">
        <f>IFERROR(ROUND(((K233/K230)*100),0), "---")</f>
        <v>---</v>
      </c>
      <c r="L234" s="73"/>
      <c r="M234" s="73"/>
      <c r="N234" s="77"/>
      <c r="O234" s="106" t="str">
        <f>IFERROR(ROUND(((O233/O230)*100),0), "---")</f>
        <v>---</v>
      </c>
      <c r="P234" s="73"/>
      <c r="Q234" s="73"/>
      <c r="R234" s="77"/>
      <c r="S234" s="106" t="str">
        <f>IFERROR(ROUND(((S233/S230)*100),0), "---")</f>
        <v>---</v>
      </c>
      <c r="T234" s="73"/>
      <c r="U234" s="73"/>
      <c r="V234" s="77"/>
      <c r="W234" s="106" t="str">
        <f>IFERROR(ROUND(((W233/W230)*100),0), "---")</f>
        <v>---</v>
      </c>
      <c r="X234" s="73"/>
      <c r="Y234" s="73"/>
      <c r="Z234" s="77"/>
      <c r="AA234" s="106" t="str">
        <f>IFERROR(ROUND(((AA233/AA230)*100),0), "---")</f>
        <v>---</v>
      </c>
      <c r="AB234" s="73"/>
      <c r="AC234" s="73"/>
      <c r="AD234" s="77"/>
      <c r="AE234" s="106" t="str">
        <f>IFERROR(ROUND(((AE233/AE230)*100),0), "---")</f>
        <v>---</v>
      </c>
      <c r="AF234" s="73"/>
      <c r="AG234" s="73"/>
      <c r="AH234" s="77"/>
      <c r="AI234" s="106" t="str">
        <f>IFERROR(ROUND(((AI233/AI230)*100),0), "---")</f>
        <v>---</v>
      </c>
      <c r="AJ234" s="73"/>
      <c r="AK234" s="73"/>
      <c r="AL234" s="77"/>
      <c r="AM234" s="106" t="str">
        <f>IFERROR(ROUND(((AM233/AM230)*100),0), "---")</f>
        <v>---</v>
      </c>
      <c r="AN234" s="73"/>
      <c r="AO234" s="73"/>
      <c r="AP234" s="77"/>
      <c r="AQ234" s="106" t="str">
        <f>IFERROR(ROUND(((AQ233/AQ230)*100),0), "---")</f>
        <v>---</v>
      </c>
      <c r="AR234" s="73"/>
      <c r="AS234" s="73"/>
      <c r="AT234" s="77"/>
      <c r="AU234" s="106" t="str">
        <f>IFERROR(ROUND(((AU233/AU230)*100),0), "---")</f>
        <v>---</v>
      </c>
      <c r="AV234" s="73"/>
      <c r="AW234" s="73"/>
      <c r="AX234" s="77"/>
      <c r="AY234" s="106" t="str">
        <f>IFERROR(ROUND(((AY233/AY230)*100),0), "---")</f>
        <v>---</v>
      </c>
      <c r="AZ234" s="73"/>
      <c r="BA234" s="73"/>
      <c r="BB234" s="77"/>
      <c r="BC234" s="106" t="str">
        <f>IFERROR(ROUND(((BC233/BC230)*100),0), "---")</f>
        <v>---</v>
      </c>
      <c r="BD234" s="73"/>
      <c r="BE234" s="73"/>
      <c r="BF234" s="77"/>
    </row>
    <row r="235" ht="12.75" customHeight="1">
      <c r="A235" s="75" t="s">
        <v>175</v>
      </c>
      <c r="B235" s="73"/>
      <c r="C235" s="73"/>
      <c r="D235" s="73"/>
      <c r="E235" s="73"/>
      <c r="F235" s="73"/>
      <c r="G235" s="73"/>
      <c r="H235" s="73"/>
      <c r="I235" s="73"/>
      <c r="J235" s="77"/>
      <c r="K235" s="113">
        <f>SUMIFS('Raw Data'!$R:$R, 'Raw Data'!$AN:$AN,"&lt;=" &amp;DATE(LEFT($AV$3, 4), MONTH("1 " &amp; K$6 &amp; " " &amp; LEFT($AV$3, 4)) + 1, 0 ), 'Raw Data'!$AN:$AN,"&gt;" &amp;DATE(LEFT($AV$3, 4), MONTH("1 " &amp; K$6 &amp; " " &amp; LEFT($AV$3, 4)), 0 ), 'Raw Data'!$J:$J, $A216, 'Raw Data'!$O:$O,""&amp;'Raw Data'!$B$1,'Raw Data'!$D:$D,"&lt;&gt;*ithdr*",'Raw Data'!$D:$D,"&lt;&gt;*ancel*",'Raw Data'!$P:$P,"--")
+
SUMIFS('Raw Data'!$R:$R, 'Raw Data'!$AN:$AN,"&lt;=" &amp;DATE(LEFT($AV$3, 4), MONTH("1 " &amp; K$6 &amp; " " &amp; LEFT($AV$3, 4)) + 1, 0 ), 'Raw Data'!$AN:$AN,"&gt;" &amp;DATE(LEFT($AV$3, 4), MONTH("1 " &amp; K$6 &amp; " " &amp; LEFT($AV$3, 4)), 0 ), 'Raw Data'!$J:$J, $A216, 'Raw Data'!$P:$P,""&amp;'Raw Data'!$B$1,'Raw Data'!$D:$D,"&lt;&gt;*ithdr*",'Raw Data'!$D:$D,"&lt;&gt;*ancel*")</f>
        <v>0</v>
      </c>
      <c r="L235" s="73"/>
      <c r="M235" s="73"/>
      <c r="N235" s="77"/>
      <c r="O235" s="113">
        <f>SUMIFS('Raw Data'!$R:$R, 'Raw Data'!$AN:$AN,"&lt;=" &amp;DATE(LEFT($AV$3, 4), MONTH("1 " &amp; O$6 &amp; " " &amp; LEFT($AV$3, 4)) + 1, 0 ), 'Raw Data'!$AN:$AN,"&gt;" &amp;DATE(LEFT($AV$3, 4), MONTH("1 " &amp; O$6 &amp; " " &amp; LEFT($AV$3, 4)), 0 ), 'Raw Data'!$J:$J, $A216, 'Raw Data'!$O:$O,""&amp;'Raw Data'!$B$1,'Raw Data'!$D:$D,"&lt;&gt;*ithdr*",'Raw Data'!$D:$D,"&lt;&gt;*ancel*",'Raw Data'!$P:$P,"--")
+
SUMIFS('Raw Data'!$R:$R, 'Raw Data'!$AN:$AN,"&lt;=" &amp;DATE(LEFT($AV$3, 4), MONTH("1 " &amp; O$6 &amp; " " &amp; LEFT($AV$3, 4)) + 1, 0 ), 'Raw Data'!$AN:$AN,"&gt;" &amp;DATE(LEFT($AV$3, 4), MONTH("1 " &amp; O$6 &amp; " " &amp; LEFT($AV$3, 4)), 0 ), 'Raw Data'!$J:$J, $A216, 'Raw Data'!$P:$P,""&amp;'Raw Data'!$B$1,'Raw Data'!$D:$D,"&lt;&gt;*ithdr*",'Raw Data'!$D:$D,"&lt;&gt;*ancel*")</f>
        <v>0</v>
      </c>
      <c r="P235" s="73"/>
      <c r="Q235" s="73"/>
      <c r="R235" s="77"/>
      <c r="S235" s="113">
        <f>SUMIFS('Raw Data'!$R:$R, 'Raw Data'!$AN:$AN,"&lt;=" &amp;DATE(LEFT($AV$3, 4), MONTH("1 " &amp; S$6 &amp; " " &amp; LEFT($AV$3, 4)) + 1, 0 ), 'Raw Data'!$AN:$AN,"&gt;" &amp;DATE(LEFT($AV$3, 4), MONTH("1 " &amp; S$6 &amp; " " &amp; LEFT($AV$3, 4)), 0 ), 'Raw Data'!$J:$J, $A216, 'Raw Data'!$O:$O,""&amp;'Raw Data'!$B$1,'Raw Data'!$D:$D,"&lt;&gt;*ithdr*",'Raw Data'!$D:$D,"&lt;&gt;*ancel*",'Raw Data'!$P:$P,"--")
+
SUMIFS('Raw Data'!$R:$R, 'Raw Data'!$AN:$AN,"&lt;=" &amp;DATE(LEFT($AV$3, 4), MONTH("1 " &amp; S$6 &amp; " " &amp; LEFT($AV$3, 4)) + 1, 0 ), 'Raw Data'!$AN:$AN,"&gt;" &amp;DATE(LEFT($AV$3, 4), MONTH("1 " &amp; S$6 &amp; " " &amp; LEFT($AV$3, 4)), 0 ), 'Raw Data'!$J:$J, $A216, 'Raw Data'!$P:$P,""&amp;'Raw Data'!$B$1,'Raw Data'!$D:$D,"&lt;&gt;*ithdr*",'Raw Data'!$D:$D,"&lt;&gt;*ancel*")</f>
        <v>0</v>
      </c>
      <c r="T235" s="73"/>
      <c r="U235" s="73"/>
      <c r="V235" s="77"/>
      <c r="W235" s="113">
        <f>SUMIFS('Raw Data'!$R:$R, 'Raw Data'!$AN:$AN,"&lt;=" &amp;DATE(LEFT($AV$3, 4), MONTH("1 " &amp; W$6 &amp; " " &amp; LEFT($AV$3, 4)) + 1, 0 ), 'Raw Data'!$AN:$AN,"&gt;" &amp;DATE(LEFT($AV$3, 4), MONTH("1 " &amp; W$6 &amp; " " &amp; LEFT($AV$3, 4)), 0 ), 'Raw Data'!$J:$J, $A216, 'Raw Data'!$O:$O,""&amp;'Raw Data'!$B$1,'Raw Data'!$D:$D,"&lt;&gt;*ithdr*",'Raw Data'!$D:$D,"&lt;&gt;*ancel*",'Raw Data'!$P:$P,"--")
+
SUMIFS('Raw Data'!$R:$R, 'Raw Data'!$AN:$AN,"&lt;=" &amp;DATE(LEFT($AV$3, 4), MONTH("1 " &amp; W$6 &amp; " " &amp; LEFT($AV$3, 4)) + 1, 0 ), 'Raw Data'!$AN:$AN,"&gt;" &amp;DATE(LEFT($AV$3, 4), MONTH("1 " &amp; W$6 &amp; " " &amp; LEFT($AV$3, 4)), 0 ), 'Raw Data'!$J:$J, $A216, 'Raw Data'!$P:$P,""&amp;'Raw Data'!$B$1,'Raw Data'!$D:$D,"&lt;&gt;*ithdr*",'Raw Data'!$D:$D,"&lt;&gt;*ancel*")</f>
        <v>0</v>
      </c>
      <c r="X235" s="73"/>
      <c r="Y235" s="73"/>
      <c r="Z235" s="77"/>
      <c r="AA235" s="113">
        <f>SUMIFS('Raw Data'!$R:$R, 'Raw Data'!$AN:$AN,"&lt;=" &amp;DATE(LEFT($AV$3, 4), MONTH("1 " &amp; AA$6 &amp; " " &amp; LEFT($AV$3, 4)) + 1, 0 ), 'Raw Data'!$AN:$AN,"&gt;" &amp;DATE(LEFT($AV$3, 4), MONTH("1 " &amp; AA$6 &amp; " " &amp; LEFT($AV$3, 4)), 0 ), 'Raw Data'!$J:$J, $A216, 'Raw Data'!$O:$O,""&amp;'Raw Data'!$B$1,'Raw Data'!$D:$D,"&lt;&gt;*ithdr*",'Raw Data'!$D:$D,"&lt;&gt;*ancel*",'Raw Data'!$P:$P,"--")
+
SUMIFS('Raw Data'!$R:$R, 'Raw Data'!$AN:$AN,"&lt;=" &amp;DATE(LEFT($AV$3, 4), MONTH("1 " &amp; AA$6 &amp; " " &amp; LEFT($AV$3, 4)) + 1, 0 ), 'Raw Data'!$AN:$AN,"&gt;" &amp;DATE(LEFT($AV$3, 4), MONTH("1 " &amp; AA$6 &amp; " " &amp; LEFT($AV$3, 4)), 0 ), 'Raw Data'!$J:$J, $A216, 'Raw Data'!$P:$P,""&amp;'Raw Data'!$B$1,'Raw Data'!$D:$D,"&lt;&gt;*ithdr*",'Raw Data'!$D:$D,"&lt;&gt;*ancel*")</f>
        <v>0</v>
      </c>
      <c r="AB235" s="73"/>
      <c r="AC235" s="73"/>
      <c r="AD235" s="77"/>
      <c r="AE235" s="113">
        <f>SUMIFS('Raw Data'!$R:$R, 'Raw Data'!$AN:$AN,"&lt;=" &amp;DATE(LEFT($AV$3, 4), MONTH("1 " &amp; AE$6 &amp; " " &amp; LEFT($AV$3, 4)) + 1, 0 ), 'Raw Data'!$AN:$AN,"&gt;" &amp;DATE(LEFT($AV$3, 4), MONTH("1 " &amp; AE$6 &amp; " " &amp; LEFT($AV$3, 4)), 0 ), 'Raw Data'!$J:$J, $A216, 'Raw Data'!$O:$O,""&amp;'Raw Data'!$B$1,'Raw Data'!$D:$D,"&lt;&gt;*ithdr*",'Raw Data'!$D:$D,"&lt;&gt;*ancel*",'Raw Data'!$P:$P,"--")
+
SUMIFS('Raw Data'!$R:$R, 'Raw Data'!$AN:$AN,"&lt;=" &amp;DATE(LEFT($AV$3, 4), MONTH("1 " &amp; AE$6 &amp; " " &amp; LEFT($AV$3, 4)) + 1, 0 ), 'Raw Data'!$AN:$AN,"&gt;" &amp;DATE(LEFT($AV$3, 4), MONTH("1 " &amp; AE$6 &amp; " " &amp; LEFT($AV$3, 4)), 0 ), 'Raw Data'!$J:$J, $A216, 'Raw Data'!$P:$P,""&amp;'Raw Data'!$B$1,'Raw Data'!$D:$D,"&lt;&gt;*ithdr*",'Raw Data'!$D:$D,"&lt;&gt;*ancel*")</f>
        <v>0</v>
      </c>
      <c r="AF235" s="73"/>
      <c r="AG235" s="73"/>
      <c r="AH235" s="77"/>
      <c r="AI235" s="113">
        <f>SUMIFS('Raw Data'!$R:$R, 'Raw Data'!$AN:$AN,"&lt;=" &amp;DATE(LEFT($AV$3, 4), MONTH("1 " &amp; AI$6 &amp; " " &amp; LEFT($AV$3, 4)) + 1, 0 ), 'Raw Data'!$AN:$AN,"&gt;" &amp;DATE(LEFT($AV$3, 4), MONTH("1 " &amp; AI$6 &amp; " " &amp; LEFT($AV$3, 4)), 0 ), 'Raw Data'!$J:$J, $A216, 'Raw Data'!$O:$O,""&amp;'Raw Data'!$B$1,'Raw Data'!$D:$D,"&lt;&gt;*ithdr*",'Raw Data'!$D:$D,"&lt;&gt;*ancel*",'Raw Data'!$P:$P,"--")
+
SUMIFS('Raw Data'!$R:$R, 'Raw Data'!$AN:$AN,"&lt;=" &amp;DATE(LEFT($AV$3, 4), MONTH("1 " &amp; AI$6 &amp; " " &amp; LEFT($AV$3, 4)) + 1, 0 ), 'Raw Data'!$AN:$AN,"&gt;" &amp;DATE(LEFT($AV$3, 4), MONTH("1 " &amp; AI$6 &amp; " " &amp; LEFT($AV$3, 4)), 0 ), 'Raw Data'!$J:$J, $A216, 'Raw Data'!$P:$P,""&amp;'Raw Data'!$B$1,'Raw Data'!$D:$D,"&lt;&gt;*ithdr*",'Raw Data'!$D:$D,"&lt;&gt;*ancel*")</f>
        <v>0</v>
      </c>
      <c r="AJ235" s="73"/>
      <c r="AK235" s="73"/>
      <c r="AL235" s="77"/>
      <c r="AM235" s="113">
        <f>SUMIFS('Raw Data'!$R:$R, 'Raw Data'!$AN:$AN,"&lt;=" &amp;DATE(LEFT($AV$3, 4), MONTH("1 " &amp; AM$6 &amp; " " &amp; LEFT($AV$3, 4)) + 1, 0 ), 'Raw Data'!$AN:$AN,"&gt;" &amp;DATE(LEFT($AV$3, 4), MONTH("1 " &amp; AM$6 &amp; " " &amp; LEFT($AV$3, 4)), 0 ), 'Raw Data'!$J:$J, $A216, 'Raw Data'!$O:$O,""&amp;'Raw Data'!$B$1,'Raw Data'!$D:$D,"&lt;&gt;*ithdr*",'Raw Data'!$D:$D,"&lt;&gt;*ancel*",'Raw Data'!$P:$P,"--")
+
SUMIFS('Raw Data'!$R:$R, 'Raw Data'!$AN:$AN,"&lt;=" &amp;DATE(LEFT($AV$3, 4), MONTH("1 " &amp; AM$6 &amp; " " &amp; LEFT($AV$3, 4)) + 1, 0 ), 'Raw Data'!$AN:$AN,"&gt;" &amp;DATE(LEFT($AV$3, 4), MONTH("1 " &amp; AM$6 &amp; " " &amp; LEFT($AV$3, 4)), 0 ), 'Raw Data'!$J:$J, $A216, 'Raw Data'!$P:$P,""&amp;'Raw Data'!$B$1,'Raw Data'!$D:$D,"&lt;&gt;*ithdr*",'Raw Data'!$D:$D,"&lt;&gt;*ancel*")</f>
        <v>0</v>
      </c>
      <c r="AN235" s="73"/>
      <c r="AO235" s="73"/>
      <c r="AP235" s="77"/>
      <c r="AQ235" s="113">
        <f>SUMIFS('Raw Data'!$R:$R, 'Raw Data'!$AN:$AN,"&lt;=" &amp;DATE(LEFT($AV$3, 4), MONTH("1 " &amp; AQ$6 &amp; " " &amp; LEFT($AV$3, 4)) + 1, 0 ), 'Raw Data'!$AN:$AN,"&gt;" &amp;DATE(LEFT($AV$3, 4), MONTH("1 " &amp; AQ$6 &amp; " " &amp; LEFT($AV$3, 4)), 0 ), 'Raw Data'!$J:$J, $A216, 'Raw Data'!$O:$O,""&amp;'Raw Data'!$B$1,'Raw Data'!$D:$D,"&lt;&gt;*ithdr*",'Raw Data'!$D:$D,"&lt;&gt;*ancel*",'Raw Data'!$P:$P,"--")
+
SUMIFS('Raw Data'!$R:$R, 'Raw Data'!$AN:$AN,"&lt;=" &amp;DATE(LEFT($AV$3, 4), MONTH("1 " &amp; AQ$6 &amp; " " &amp; LEFT($AV$3, 4)) + 1, 0 ), 'Raw Data'!$AN:$AN,"&gt;" &amp;DATE(LEFT($AV$3, 4), MONTH("1 " &amp; AQ$6 &amp; " " &amp; LEFT($AV$3, 4)), 0 ), 'Raw Data'!$J:$J, $A216, 'Raw Data'!$P:$P,""&amp;'Raw Data'!$B$1,'Raw Data'!$D:$D,"&lt;&gt;*ithdr*",'Raw Data'!$D:$D,"&lt;&gt;*ancel*")</f>
        <v>0</v>
      </c>
      <c r="AR235" s="73"/>
      <c r="AS235" s="73"/>
      <c r="AT235" s="77"/>
      <c r="AU235" s="113">
        <f>SUMIFS('Raw Data'!$R:$R, 'Raw Data'!$AN:$AN,"&lt;=" &amp;DATE(MID($AV$3, 15, 4), MONTH("1 " &amp; AU$6 &amp; " " &amp; MID($AV$3, 15, 4)) + 1, 0 ), 'Raw Data'!$AN:$AN,"&gt;" &amp;DATE(MID($AV$3, 15, 4), MONTH("1 " &amp; AU$6 &amp; " " &amp; MID($AV$3, 15, 4)), 0 ), 'Raw Data'!$J:$J, $A216, 'Raw Data'!$O:$O,""&amp;'Raw Data'!$B$1,'Raw Data'!$D:$D,"&lt;&gt;*ithdr*",'Raw Data'!$D:$D,"&lt;&gt;*ancel*",'Raw Data'!$P:$P,"--")
+
SUMIFS('Raw Data'!$R:$R, 'Raw Data'!$AN:$AN,"&lt;=" &amp;DATE(MID($AV$3, 15, 4), MONTH("1 " &amp; AU$6 &amp; " " &amp; MID($AV$3, 15, 4)) + 1, 0 ), 'Raw Data'!$AN:$AN,"&gt;" &amp;DATE(MID($AV$3, 15, 4), MONTH("1 " &amp; AU$6 &amp; " " &amp; MID($AV$3, 15, 4)), 0 ), 'Raw Data'!$J:$J, $A216, 'Raw Data'!$P:$P,""&amp;'Raw Data'!$B$1,'Raw Data'!$D:$D,"&lt;&gt;*ithdr*",'Raw Data'!$D:$D,"&lt;&gt;*ancel*")</f>
        <v>0</v>
      </c>
      <c r="AV235" s="73"/>
      <c r="AW235" s="73"/>
      <c r="AX235" s="77"/>
      <c r="AY235" s="113">
        <f>SUMIFS('Raw Data'!$R:$R, 'Raw Data'!$AN:$AN,"&lt;=" &amp;DATE(MID($AV$3, 15, 4), MONTH("1 " &amp; AY$6 &amp; " " &amp; MID($AV$3, 15, 4)) + 1, 0 ), 'Raw Data'!$AN:$AN,"&gt;" &amp;DATE(MID($AV$3, 15, 4), MONTH("1 " &amp; AY$6 &amp; " " &amp; MID($AV$3, 15, 4)), 0 ), 'Raw Data'!$J:$J, $A216, 'Raw Data'!$O:$O,""&amp;'Raw Data'!$B$1,'Raw Data'!$D:$D,"&lt;&gt;*ithdr*",'Raw Data'!$D:$D,"&lt;&gt;*ancel*",'Raw Data'!$P:$P,"--")
+
SUMIFS('Raw Data'!$R:$R, 'Raw Data'!$AN:$AN,"&lt;=" &amp;DATE(MID($AV$3, 15, 4), MONTH("1 " &amp; AY$6 &amp; " " &amp; MID($AV$3, 15, 4)) + 1, 0 ), 'Raw Data'!$AN:$AN,"&gt;" &amp;DATE(MID($AV$3, 15, 4), MONTH("1 " &amp; AY$6 &amp; " " &amp; MID($AV$3, 15, 4)), 0 ), 'Raw Data'!$J:$J, $A216, 'Raw Data'!$P:$P,""&amp;'Raw Data'!$B$1,'Raw Data'!$D:$D,"&lt;&gt;*ithdr*",'Raw Data'!$D:$D,"&lt;&gt;*ancel*")</f>
        <v>0</v>
      </c>
      <c r="AZ235" s="73"/>
      <c r="BA235" s="73"/>
      <c r="BB235" s="77"/>
      <c r="BC235" s="113">
        <f>SUMIFS('Raw Data'!$R:$R, 'Raw Data'!$AN:$AN,"&lt;=" &amp;DATE(MID($AV$3, 15, 4), MONTH("1 " &amp; BC$6 &amp; " " &amp; MID($AV$3, 15, 4)) + 1, 0 ), 'Raw Data'!$AN:$AN,"&gt;" &amp;DATE(MID($AV$3, 15, 4), MONTH("1 " &amp; BC$6 &amp; " " &amp; MID($AV$3, 15, 4)), 0 ), 'Raw Data'!$J:$J, $A216, 'Raw Data'!$O:$O,""&amp;'Raw Data'!$B$1,'Raw Data'!$D:$D,"&lt;&gt;*ithdr*",'Raw Data'!$D:$D,"&lt;&gt;*ancel*",'Raw Data'!$P:$P,"--")
+
SUMIFS('Raw Data'!$R:$R, 'Raw Data'!$AN:$AN,"&lt;=" &amp;DATE(MID($AV$3, 15, 4), MONTH("1 " &amp; BC$6 &amp; " " &amp; MID($AV$3, 15, 4)) + 1, 0 ), 'Raw Data'!$AN:$AN,"&gt;" &amp;DATE(MID($AV$3, 15, 4), MONTH("1 " &amp; BC$6 &amp; " " &amp; MID($AV$3, 15, 4)), 0 ), 'Raw Data'!$J:$J, $A216, 'Raw Data'!$P:$P,""&amp;'Raw Data'!$B$1,'Raw Data'!$D:$D,"&lt;&gt;*ithdr*",'Raw Data'!$D:$D,"&lt;&gt;*ancel*")</f>
        <v>0</v>
      </c>
      <c r="BD235" s="73"/>
      <c r="BE235" s="73"/>
      <c r="BF235" s="77"/>
    </row>
    <row r="236" ht="12.75" customHeight="1">
      <c r="A236" s="72" t="s">
        <v>194</v>
      </c>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c r="AB236" s="73"/>
      <c r="AC236" s="73"/>
      <c r="AD236" s="73"/>
      <c r="AE236" s="73"/>
      <c r="AF236" s="73"/>
      <c r="AG236" s="73"/>
      <c r="AH236" s="73"/>
      <c r="AI236" s="73"/>
      <c r="AJ236" s="73"/>
      <c r="AK236" s="73"/>
      <c r="AL236" s="73"/>
      <c r="AM236" s="73"/>
      <c r="AN236" s="73"/>
      <c r="AO236" s="73"/>
      <c r="AP236" s="73"/>
      <c r="AQ236" s="73"/>
      <c r="AR236" s="73"/>
      <c r="AS236" s="73"/>
      <c r="AT236" s="73"/>
      <c r="AU236" s="73"/>
      <c r="AV236" s="73"/>
      <c r="AW236" s="73"/>
      <c r="AX236" s="73"/>
      <c r="AY236" s="73"/>
      <c r="AZ236" s="73"/>
      <c r="BA236" s="73"/>
      <c r="BB236" s="73"/>
      <c r="BC236" s="73"/>
      <c r="BD236" s="73"/>
      <c r="BE236" s="73"/>
      <c r="BF236" s="74"/>
    </row>
    <row r="237" ht="12.75" customHeight="1">
      <c r="A237" s="75" t="s">
        <v>153</v>
      </c>
      <c r="B237" s="73"/>
      <c r="C237" s="73"/>
      <c r="D237" s="73"/>
      <c r="E237" s="73"/>
      <c r="F237" s="73"/>
      <c r="G237" s="73"/>
      <c r="H237" s="73"/>
      <c r="I237" s="73"/>
      <c r="J237" s="77"/>
      <c r="K237" s="113">
        <f>SUMIFS('Raw Data'!$S:$S, 'Raw Data'!$AN:$AN,"&lt;=" &amp;DATE(LEFT($AV$3, 4), MONTH("1 " &amp; K$6 &amp; " " &amp; LEFT($AV$3, 4)) + 1, 0 ), 'Raw Data'!$AN:$AN,"&gt;" &amp;DATE(LEFT($AV$3, 4), MONTH("1 " &amp; K$6 &amp; " " &amp; LEFT($AV$3, 4)), 0 ), 'Raw Data'!$J:$J, $A236, 'Raw Data'!$O:$O,""&amp;'Raw Data'!$B$1,'Raw Data'!$D:$D,"&lt;&gt;*ithdr*",'Raw Data'!$D:$D,"&lt;&gt;*ancel*",'Raw Data'!$P:$P,"--")
+
SUMIFS('Raw Data'!$S:$S, 'Raw Data'!$AN:$AN,"&lt;=" &amp;DATE(LEFT($AV$3, 4), MONTH("1 " &amp; K$6 &amp; " " &amp; LEFT($AV$3, 4)) + 1, 0 ), 'Raw Data'!$AN:$AN,"&gt;" &amp;DATE(LEFT($AV$3, 4), MONTH("1 " &amp; K$6 &amp; " " &amp; LEFT($AV$3, 4)), 0 ), 'Raw Data'!$J:$J, $A236, 'Raw Data'!$P:$P,""&amp;'Raw Data'!$B$1,'Raw Data'!$D:$D,"&lt;&gt;*ithdr*",'Raw Data'!$D:$D,"&lt;&gt;*ancel*")</f>
        <v>0</v>
      </c>
      <c r="L237" s="73"/>
      <c r="M237" s="73"/>
      <c r="N237" s="77"/>
      <c r="O237" s="113">
        <f>SUMIFS('Raw Data'!$S:$S, 'Raw Data'!$AN:$AN,"&lt;=" &amp;DATE(LEFT($AV$3, 4), MONTH("1 " &amp; O$6 &amp; " " &amp; LEFT($AV$3, 4)) + 1, 0 ), 'Raw Data'!$AN:$AN,"&gt;" &amp;DATE(LEFT($AV$3, 4), MONTH("1 " &amp; O$6 &amp; " " &amp; LEFT($AV$3, 4)), 0 ), 'Raw Data'!$J:$J, $A236, 'Raw Data'!$O:$O,""&amp;'Raw Data'!$B$1,'Raw Data'!$D:$D,"&lt;&gt;*ithdr*",'Raw Data'!$D:$D,"&lt;&gt;*ancel*",'Raw Data'!$P:$P,"--")
+
SUMIFS('Raw Data'!$S:$S, 'Raw Data'!$AN:$AN,"&lt;=" &amp;DATE(LEFT($AV$3, 4), MONTH("1 " &amp; O$6 &amp; " " &amp; LEFT($AV$3, 4)) + 1, 0 ), 'Raw Data'!$AN:$AN,"&gt;" &amp;DATE(LEFT($AV$3, 4), MONTH("1 " &amp; O$6 &amp; " " &amp; LEFT($AV$3, 4)), 0 ), 'Raw Data'!$J:$J, $A236, 'Raw Data'!$P:$P,""&amp;'Raw Data'!$B$1,'Raw Data'!$D:$D,"&lt;&gt;*ithdr*",'Raw Data'!$D:$D,"&lt;&gt;*ancel*")</f>
        <v>0</v>
      </c>
      <c r="P237" s="73"/>
      <c r="Q237" s="73"/>
      <c r="R237" s="77"/>
      <c r="S237" s="113">
        <f>SUMIFS('Raw Data'!$S:$S, 'Raw Data'!$AN:$AN,"&lt;=" &amp;DATE(LEFT($AV$3, 4), MONTH("1 " &amp; S$6 &amp; " " &amp; LEFT($AV$3, 4)) + 1, 0 ), 'Raw Data'!$AN:$AN,"&gt;" &amp;DATE(LEFT($AV$3, 4), MONTH("1 " &amp; S$6 &amp; " " &amp; LEFT($AV$3, 4)), 0 ), 'Raw Data'!$J:$J, $A236, 'Raw Data'!$O:$O,""&amp;'Raw Data'!$B$1,'Raw Data'!$D:$D,"&lt;&gt;*ithdr*",'Raw Data'!$D:$D,"&lt;&gt;*ancel*",'Raw Data'!$P:$P,"--")
+
SUMIFS('Raw Data'!$S:$S, 'Raw Data'!$AN:$AN,"&lt;=" &amp;DATE(LEFT($AV$3, 4), MONTH("1 " &amp; S$6 &amp; " " &amp; LEFT($AV$3, 4)) + 1, 0 ), 'Raw Data'!$AN:$AN,"&gt;" &amp;DATE(LEFT($AV$3, 4), MONTH("1 " &amp; S$6 &amp; " " &amp; LEFT($AV$3, 4)), 0 ), 'Raw Data'!$J:$J, $A236, 'Raw Data'!$P:$P,""&amp;'Raw Data'!$B$1,'Raw Data'!$D:$D,"&lt;&gt;*ithdr*",'Raw Data'!$D:$D,"&lt;&gt;*ancel*")</f>
        <v>0</v>
      </c>
      <c r="T237" s="73"/>
      <c r="U237" s="73"/>
      <c r="V237" s="77"/>
      <c r="W237" s="113">
        <f>SUMIFS('Raw Data'!$S:$S, 'Raw Data'!$AN:$AN,"&lt;=" &amp;DATE(LEFT($AV$3, 4), MONTH("1 " &amp; W$6 &amp; " " &amp; LEFT($AV$3, 4)) + 1, 0 ), 'Raw Data'!$AN:$AN,"&gt;" &amp;DATE(LEFT($AV$3, 4), MONTH("1 " &amp; W$6 &amp; " " &amp; LEFT($AV$3, 4)), 0 ), 'Raw Data'!$J:$J, $A236, 'Raw Data'!$O:$O,""&amp;'Raw Data'!$B$1,'Raw Data'!$D:$D,"&lt;&gt;*ithdr*",'Raw Data'!$D:$D,"&lt;&gt;*ancel*",'Raw Data'!$P:$P,"--")
+
SUMIFS('Raw Data'!$S:$S, 'Raw Data'!$AN:$AN,"&lt;=" &amp;DATE(LEFT($AV$3, 4), MONTH("1 " &amp; W$6 &amp; " " &amp; LEFT($AV$3, 4)) + 1, 0 ), 'Raw Data'!$AN:$AN,"&gt;" &amp;DATE(LEFT($AV$3, 4), MONTH("1 " &amp; W$6 &amp; " " &amp; LEFT($AV$3, 4)), 0 ), 'Raw Data'!$J:$J, $A236, 'Raw Data'!$P:$P,""&amp;'Raw Data'!$B$1,'Raw Data'!$D:$D,"&lt;&gt;*ithdr*",'Raw Data'!$D:$D,"&lt;&gt;*ancel*")</f>
        <v>0</v>
      </c>
      <c r="X237" s="73"/>
      <c r="Y237" s="73"/>
      <c r="Z237" s="77"/>
      <c r="AA237" s="113">
        <f>SUMIFS('Raw Data'!$S:$S, 'Raw Data'!$AN:$AN,"&lt;=" &amp;DATE(LEFT($AV$3, 4), MONTH("1 " &amp; AA$6 &amp; " " &amp; LEFT($AV$3, 4)) + 1, 0 ), 'Raw Data'!$AN:$AN,"&gt;" &amp;DATE(LEFT($AV$3, 4), MONTH("1 " &amp; AA$6 &amp; " " &amp; LEFT($AV$3, 4)), 0 ), 'Raw Data'!$J:$J, $A236, 'Raw Data'!$O:$O,""&amp;'Raw Data'!$B$1,'Raw Data'!$D:$D,"&lt;&gt;*ithdr*",'Raw Data'!$D:$D,"&lt;&gt;*ancel*",'Raw Data'!$P:$P,"--")
+
SUMIFS('Raw Data'!$S:$S, 'Raw Data'!$AN:$AN,"&lt;=" &amp;DATE(LEFT($AV$3, 4), MONTH("1 " &amp; AA$6 &amp; " " &amp; LEFT($AV$3, 4)) + 1, 0 ), 'Raw Data'!$AN:$AN,"&gt;" &amp;DATE(LEFT($AV$3, 4), MONTH("1 " &amp; AA$6 &amp; " " &amp; LEFT($AV$3, 4)), 0 ), 'Raw Data'!$J:$J, $A236, 'Raw Data'!$P:$P,""&amp;'Raw Data'!$B$1,'Raw Data'!$D:$D,"&lt;&gt;*ithdr*",'Raw Data'!$D:$D,"&lt;&gt;*ancel*")</f>
        <v>0</v>
      </c>
      <c r="AB237" s="73"/>
      <c r="AC237" s="73"/>
      <c r="AD237" s="77"/>
      <c r="AE237" s="113">
        <f>SUMIFS('Raw Data'!$S:$S, 'Raw Data'!$AN:$AN,"&lt;=" &amp;DATE(LEFT($AV$3, 4), MONTH("1 " &amp; AE$6 &amp; " " &amp; LEFT($AV$3, 4)) + 1, 0 ), 'Raw Data'!$AN:$AN,"&gt;" &amp;DATE(LEFT($AV$3, 4), MONTH("1 " &amp; AE$6 &amp; " " &amp; LEFT($AV$3, 4)), 0 ), 'Raw Data'!$J:$J, $A236, 'Raw Data'!$O:$O,""&amp;'Raw Data'!$B$1,'Raw Data'!$D:$D,"&lt;&gt;*ithdr*",'Raw Data'!$D:$D,"&lt;&gt;*ancel*",'Raw Data'!$P:$P,"--")
+
SUMIFS('Raw Data'!$S:$S, 'Raw Data'!$AN:$AN,"&lt;=" &amp;DATE(LEFT($AV$3, 4), MONTH("1 " &amp; AE$6 &amp; " " &amp; LEFT($AV$3, 4)) + 1, 0 ), 'Raw Data'!$AN:$AN,"&gt;" &amp;DATE(LEFT($AV$3, 4), MONTH("1 " &amp; AE$6 &amp; " " &amp; LEFT($AV$3, 4)), 0 ), 'Raw Data'!$J:$J, $A236, 'Raw Data'!$P:$P,""&amp;'Raw Data'!$B$1,'Raw Data'!$D:$D,"&lt;&gt;*ithdr*",'Raw Data'!$D:$D,"&lt;&gt;*ancel*")</f>
        <v>0</v>
      </c>
      <c r="AF237" s="73"/>
      <c r="AG237" s="73"/>
      <c r="AH237" s="77"/>
      <c r="AI237" s="113">
        <f>SUMIFS('Raw Data'!$S:$S, 'Raw Data'!$AN:$AN,"&lt;=" &amp;DATE(LEFT($AV$3, 4), MONTH("1 " &amp; AI$6 &amp; " " &amp; LEFT($AV$3, 4)) + 1, 0 ), 'Raw Data'!$AN:$AN,"&gt;" &amp;DATE(LEFT($AV$3, 4), MONTH("1 " &amp; AI$6 &amp; " " &amp; LEFT($AV$3, 4)), 0 ), 'Raw Data'!$J:$J, $A236, 'Raw Data'!$O:$O,""&amp;'Raw Data'!$B$1,'Raw Data'!$D:$D,"&lt;&gt;*ithdr*",'Raw Data'!$D:$D,"&lt;&gt;*ancel*",'Raw Data'!$P:$P,"--")
+
SUMIFS('Raw Data'!$S:$S, 'Raw Data'!$AN:$AN,"&lt;=" &amp;DATE(LEFT($AV$3, 4), MONTH("1 " &amp; AI$6 &amp; " " &amp; LEFT($AV$3, 4)) + 1, 0 ), 'Raw Data'!$AN:$AN,"&gt;" &amp;DATE(LEFT($AV$3, 4), MONTH("1 " &amp; AI$6 &amp; " " &amp; LEFT($AV$3, 4)), 0 ), 'Raw Data'!$J:$J, $A236, 'Raw Data'!$P:$P,""&amp;'Raw Data'!$B$1,'Raw Data'!$D:$D,"&lt;&gt;*ithdr*",'Raw Data'!$D:$D,"&lt;&gt;*ancel*")</f>
        <v>0</v>
      </c>
      <c r="AJ237" s="73"/>
      <c r="AK237" s="73"/>
      <c r="AL237" s="77"/>
      <c r="AM237" s="113">
        <f>SUMIFS('Raw Data'!$S:$S, 'Raw Data'!$AN:$AN,"&lt;=" &amp;DATE(LEFT($AV$3, 4), MONTH("1 " &amp; AM$6 &amp; " " &amp; LEFT($AV$3, 4)) + 1, 0 ), 'Raw Data'!$AN:$AN,"&gt;" &amp;DATE(LEFT($AV$3, 4), MONTH("1 " &amp; AM$6 &amp; " " &amp; LEFT($AV$3, 4)), 0 ), 'Raw Data'!$J:$J, $A236, 'Raw Data'!$O:$O,""&amp;'Raw Data'!$B$1,'Raw Data'!$D:$D,"&lt;&gt;*ithdr*",'Raw Data'!$D:$D,"&lt;&gt;*ancel*",'Raw Data'!$P:$P,"--")
+
SUMIFS('Raw Data'!$S:$S, 'Raw Data'!$AN:$AN,"&lt;=" &amp;DATE(LEFT($AV$3, 4), MONTH("1 " &amp; AM$6 &amp; " " &amp; LEFT($AV$3, 4)) + 1, 0 ), 'Raw Data'!$AN:$AN,"&gt;" &amp;DATE(LEFT($AV$3, 4), MONTH("1 " &amp; AM$6 &amp; " " &amp; LEFT($AV$3, 4)), 0 ), 'Raw Data'!$J:$J, $A236, 'Raw Data'!$P:$P,""&amp;'Raw Data'!$B$1,'Raw Data'!$D:$D,"&lt;&gt;*ithdr*",'Raw Data'!$D:$D,"&lt;&gt;*ancel*")</f>
        <v>0</v>
      </c>
      <c r="AN237" s="73"/>
      <c r="AO237" s="73"/>
      <c r="AP237" s="77"/>
      <c r="AQ237" s="113">
        <f>SUMIFS('Raw Data'!$S:$S, 'Raw Data'!$AN:$AN,"&lt;=" &amp;DATE(LEFT($AV$3, 4), MONTH("1 " &amp; AQ$6 &amp; " " &amp; LEFT($AV$3, 4)) + 1, 0 ), 'Raw Data'!$AN:$AN,"&gt;" &amp;DATE(LEFT($AV$3, 4), MONTH("1 " &amp; AQ$6 &amp; " " &amp; LEFT($AV$3, 4)), 0 ), 'Raw Data'!$J:$J, $A236, 'Raw Data'!$O:$O,""&amp;'Raw Data'!$B$1,'Raw Data'!$D:$D,"&lt;&gt;*ithdr*",'Raw Data'!$D:$D,"&lt;&gt;*ancel*",'Raw Data'!$P:$P,"--")
+
SUMIFS('Raw Data'!$S:$S, 'Raw Data'!$AN:$AN,"&lt;=" &amp;DATE(LEFT($AV$3, 4), MONTH("1 " &amp; AQ$6 &amp; " " &amp; LEFT($AV$3, 4)) + 1, 0 ), 'Raw Data'!$AN:$AN,"&gt;" &amp;DATE(LEFT($AV$3, 4), MONTH("1 " &amp; AQ$6 &amp; " " &amp; LEFT($AV$3, 4)), 0 ), 'Raw Data'!$J:$J, $A236, 'Raw Data'!$P:$P,""&amp;'Raw Data'!$B$1,'Raw Data'!$D:$D,"&lt;&gt;*ithdr*",'Raw Data'!$D:$D,"&lt;&gt;*ancel*")</f>
        <v>0</v>
      </c>
      <c r="AR237" s="73"/>
      <c r="AS237" s="73"/>
      <c r="AT237" s="77"/>
      <c r="AU237" s="113">
        <f>SUMIFS('Raw Data'!$S:$S, 'Raw Data'!$AN:$AN,"&lt;=" &amp;DATE(MID($AV$3, 15, 4), MONTH("1 " &amp; AU$6 &amp; " " &amp; MID($AV$3, 15, 4)) + 1, 0 ), 'Raw Data'!$AN:$AN,"&gt;" &amp;DATE(MID($AV$3, 15, 4), MONTH("1 " &amp; AU$6 &amp; " " &amp; MID($AV$3, 15, 4)), 0 ), 'Raw Data'!$J:$J, $A236, 'Raw Data'!$O:$O,""&amp;'Raw Data'!$B$1,'Raw Data'!$D:$D,"&lt;&gt;*ithdr*",'Raw Data'!$D:$D,"&lt;&gt;*ancel*",'Raw Data'!$P:$P,"--")
+
SUMIFS('Raw Data'!$S:$S, 'Raw Data'!$AN:$AN,"&lt;=" &amp;DATE(MID($AV$3, 15, 4), MONTH("1 " &amp; AU$6 &amp; " " &amp; MID($AV$3, 15, 4)) + 1, 0 ), 'Raw Data'!$AN:$AN,"&gt;" &amp;DATE(MID($AV$3, 15, 4), MONTH("1 " &amp; AU$6 &amp; " " &amp; MID($AV$3, 15, 4)), 0 ), 'Raw Data'!$J:$J, $A236, 'Raw Data'!$P:$P,""&amp;'Raw Data'!$B$1,'Raw Data'!$D:$D,"&lt;&gt;*ithdr*",'Raw Data'!$D:$D,"&lt;&gt;*ancel*")</f>
        <v>0</v>
      </c>
      <c r="AV237" s="73"/>
      <c r="AW237" s="73"/>
      <c r="AX237" s="77"/>
      <c r="AY237" s="113">
        <f>SUMIFS('Raw Data'!$S:$S, 'Raw Data'!$AN:$AN,"&lt;=" &amp;DATE(MID($AV$3, 15, 4), MONTH("1 " &amp; AY$6 &amp; " " &amp; MID($AV$3, 15, 4)) + 1, 0 ), 'Raw Data'!$AN:$AN,"&gt;" &amp;DATE(MID($AV$3, 15, 4), MONTH("1 " &amp; AY$6 &amp; " " &amp; MID($AV$3, 15, 4)), 0 ), 'Raw Data'!$J:$J, $A236, 'Raw Data'!$O:$O,""&amp;'Raw Data'!$B$1,'Raw Data'!$D:$D,"&lt;&gt;*ithdr*",'Raw Data'!$D:$D,"&lt;&gt;*ancel*",'Raw Data'!$P:$P,"--")
+
SUMIFS('Raw Data'!$S:$S, 'Raw Data'!$AN:$AN,"&lt;=" &amp;DATE(MID($AV$3, 15, 4), MONTH("1 " &amp; AY$6 &amp; " " &amp; MID($AV$3, 15, 4)) + 1, 0 ), 'Raw Data'!$AN:$AN,"&gt;" &amp;DATE(MID($AV$3, 15, 4), MONTH("1 " &amp; AY$6 &amp; " " &amp; MID($AV$3, 15, 4)), 0 ), 'Raw Data'!$J:$J, $A236, 'Raw Data'!$P:$P,""&amp;'Raw Data'!$B$1,'Raw Data'!$D:$D,"&lt;&gt;*ithdr*",'Raw Data'!$D:$D,"&lt;&gt;*ancel*")</f>
        <v>0</v>
      </c>
      <c r="AZ237" s="73"/>
      <c r="BA237" s="73"/>
      <c r="BB237" s="77"/>
      <c r="BC237" s="113">
        <f>SUMIFS('Raw Data'!$S:$S, 'Raw Data'!$AN:$AN,"&lt;=" &amp;DATE(MID($AV$3, 15, 4), MONTH("1 " &amp; BC$6 &amp; " " &amp; MID($AV$3, 15, 4)) + 1, 0 ), 'Raw Data'!$AN:$AN,"&gt;" &amp;DATE(MID($AV$3, 15, 4), MONTH("1 " &amp; BC$6 &amp; " " &amp; MID($AV$3, 15, 4)), 0 ), 'Raw Data'!$J:$J, $A236, 'Raw Data'!$O:$O,""&amp;'Raw Data'!$B$1,'Raw Data'!$D:$D,"&lt;&gt;*ithdr*",'Raw Data'!$D:$D,"&lt;&gt;*ancel*",'Raw Data'!$P:$P,"--")
+
SUMIFS('Raw Data'!$S:$S, 'Raw Data'!$AN:$AN,"&lt;=" &amp;DATE(MID($AV$3, 15, 4), MONTH("1 " &amp; BC$6 &amp; " " &amp; MID($AV$3, 15, 4)) + 1, 0 ), 'Raw Data'!$AN:$AN,"&gt;" &amp;DATE(MID($AV$3, 15, 4), MONTH("1 " &amp; BC$6 &amp; " " &amp; MID($AV$3, 15, 4)), 0 ), 'Raw Data'!$J:$J, $A236, 'Raw Data'!$P:$P,""&amp;'Raw Data'!$B$1,'Raw Data'!$D:$D,"&lt;&gt;*ithdr*",'Raw Data'!$D:$D,"&lt;&gt;*ancel*")</f>
        <v>0</v>
      </c>
      <c r="BD237" s="73"/>
      <c r="BE237" s="73"/>
      <c r="BF237" s="77"/>
    </row>
    <row r="238" ht="12.75" customHeight="1">
      <c r="A238" s="114" t="s">
        <v>154</v>
      </c>
      <c r="B238" s="73"/>
      <c r="C238" s="73"/>
      <c r="D238" s="73"/>
      <c r="E238" s="73"/>
      <c r="F238" s="73"/>
      <c r="G238" s="73"/>
      <c r="H238" s="73"/>
      <c r="I238" s="73"/>
      <c r="J238" s="77"/>
      <c r="K238" s="113">
        <f>SUMIFS('Raw Data'!$S:$S, 'Raw Data'!$AN:$AN,"&lt;=" &amp;DATE(LEFT($AV$3, 4), MONTH("1 " &amp; K$6 &amp; " " &amp; LEFT($AV$3, 4)) + 1, 0 ), 'Raw Data'!$AN:$AN,"&gt;" &amp;DATE(LEFT($AV$3, 4), MONTH("1 " &amp; K$6 &amp; " " &amp; LEFT($AV$3, 4)), 0 ), 'Raw Data'!$J:$J, $A236, 'Raw Data'!$H:$H, "Ear*", 'Raw Data'!$O:$O,""&amp;'Raw Data'!$B$1,'Raw Data'!$D:$D,"&lt;&gt;*ithdr*",'Raw Data'!$D:$D,"&lt;&gt;*ancel*",'Raw Data'!$P:$P,"--")
+
SUMIFS('Raw Data'!$S:$S, 'Raw Data'!$AN:$AN,"&lt;=" &amp;DATE(LEFT($AV$3, 4), MONTH("1 " &amp; K$6 &amp; " " &amp; LEFT($AV$3, 4)) + 1, 0 ), 'Raw Data'!$AN:$AN,"&gt;" &amp;DATE(LEFT($AV$3, 4), MONTH("1 " &amp; K$6 &amp; " " &amp; LEFT($AV$3, 4)), 0 ), 'Raw Data'!$J:$J, $A236, 'Raw Data'!$H:$H, "Ear*", 'Raw Data'!$P:$P,""&amp;'Raw Data'!$B$1,'Raw Data'!$D:$D,"&lt;&gt;*ithdr*",'Raw Data'!$D:$D,"&lt;&gt;*ancel*")</f>
        <v>0</v>
      </c>
      <c r="L238" s="73"/>
      <c r="M238" s="73"/>
      <c r="N238" s="77"/>
      <c r="O238" s="113">
        <f>SUMIFS('Raw Data'!$S:$S, 'Raw Data'!$AN:$AN,"&lt;=" &amp;DATE(LEFT($AV$3, 4), MONTH("1 " &amp; O$6 &amp; " " &amp; LEFT($AV$3, 4)) + 1, 0 ), 'Raw Data'!$AN:$AN,"&gt;" &amp;DATE(LEFT($AV$3, 4), MONTH("1 " &amp; O$6 &amp; " " &amp; LEFT($AV$3, 4)), 0 ), 'Raw Data'!$J:$J, $A236, 'Raw Data'!$H:$H, "Ear*", 'Raw Data'!$O:$O,""&amp;'Raw Data'!$B$1,'Raw Data'!$D:$D,"&lt;&gt;*ithdr*",'Raw Data'!$D:$D,"&lt;&gt;*ancel*",'Raw Data'!$P:$P,"--")
+
SUMIFS('Raw Data'!$S:$S, 'Raw Data'!$AN:$AN,"&lt;=" &amp;DATE(LEFT($AV$3, 4), MONTH("1 " &amp; O$6 &amp; " " &amp; LEFT($AV$3, 4)) + 1, 0 ), 'Raw Data'!$AN:$AN,"&gt;" &amp;DATE(LEFT($AV$3, 4), MONTH("1 " &amp; O$6 &amp; " " &amp; LEFT($AV$3, 4)), 0 ), 'Raw Data'!$J:$J, $A236, 'Raw Data'!$H:$H, "Ear*", 'Raw Data'!$P:$P,""&amp;'Raw Data'!$B$1,'Raw Data'!$D:$D,"&lt;&gt;*ithdr*",'Raw Data'!$D:$D,"&lt;&gt;*ancel*")</f>
        <v>0</v>
      </c>
      <c r="P238" s="73"/>
      <c r="Q238" s="73"/>
      <c r="R238" s="77"/>
      <c r="S238" s="113">
        <f>SUMIFS('Raw Data'!$S:$S, 'Raw Data'!$AN:$AN,"&lt;=" &amp;DATE(LEFT($AV$3, 4), MONTH("1 " &amp; S$6 &amp; " " &amp; LEFT($AV$3, 4)) + 1, 0 ), 'Raw Data'!$AN:$AN,"&gt;" &amp;DATE(LEFT($AV$3, 4), MONTH("1 " &amp; S$6 &amp; " " &amp; LEFT($AV$3, 4)), 0 ), 'Raw Data'!$J:$J, $A236, 'Raw Data'!$H:$H, "Ear*", 'Raw Data'!$O:$O,""&amp;'Raw Data'!$B$1,'Raw Data'!$D:$D,"&lt;&gt;*ithdr*",'Raw Data'!$D:$D,"&lt;&gt;*ancel*",'Raw Data'!$P:$P,"--")
+
SUMIFS('Raw Data'!$S:$S, 'Raw Data'!$AN:$AN,"&lt;=" &amp;DATE(LEFT($AV$3, 4), MONTH("1 " &amp; S$6 &amp; " " &amp; LEFT($AV$3, 4)) + 1, 0 ), 'Raw Data'!$AN:$AN,"&gt;" &amp;DATE(LEFT($AV$3, 4), MONTH("1 " &amp; S$6 &amp; " " &amp; LEFT($AV$3, 4)), 0 ), 'Raw Data'!$J:$J, $A236, 'Raw Data'!$H:$H, "Ear*", 'Raw Data'!$P:$P,""&amp;'Raw Data'!$B$1,'Raw Data'!$D:$D,"&lt;&gt;*ithdr*",'Raw Data'!$D:$D,"&lt;&gt;*ancel*")</f>
        <v>0</v>
      </c>
      <c r="T238" s="73"/>
      <c r="U238" s="73"/>
      <c r="V238" s="77"/>
      <c r="W238" s="113">
        <f>SUMIFS('Raw Data'!$S:$S, 'Raw Data'!$AN:$AN,"&lt;=" &amp;DATE(LEFT($AV$3, 4), MONTH("1 " &amp; W$6 &amp; " " &amp; LEFT($AV$3, 4)) + 1, 0 ), 'Raw Data'!$AN:$AN,"&gt;" &amp;DATE(LEFT($AV$3, 4), MONTH("1 " &amp; W$6 &amp; " " &amp; LEFT($AV$3, 4)), 0 ), 'Raw Data'!$J:$J, $A236, 'Raw Data'!$H:$H, "Ear*", 'Raw Data'!$O:$O,""&amp;'Raw Data'!$B$1,'Raw Data'!$D:$D,"&lt;&gt;*ithdr*",'Raw Data'!$D:$D,"&lt;&gt;*ancel*",'Raw Data'!$P:$P,"--")
+
SUMIFS('Raw Data'!$S:$S, 'Raw Data'!$AN:$AN,"&lt;=" &amp;DATE(LEFT($AV$3, 4), MONTH("1 " &amp; W$6 &amp; " " &amp; LEFT($AV$3, 4)) + 1, 0 ), 'Raw Data'!$AN:$AN,"&gt;" &amp;DATE(LEFT($AV$3, 4), MONTH("1 " &amp; W$6 &amp; " " &amp; LEFT($AV$3, 4)), 0 ), 'Raw Data'!$J:$J, $A236, 'Raw Data'!$H:$H, "Ear*", 'Raw Data'!$P:$P,""&amp;'Raw Data'!$B$1,'Raw Data'!$D:$D,"&lt;&gt;*ithdr*",'Raw Data'!$D:$D,"&lt;&gt;*ancel*")</f>
        <v>0</v>
      </c>
      <c r="X238" s="73"/>
      <c r="Y238" s="73"/>
      <c r="Z238" s="77"/>
      <c r="AA238" s="113">
        <f>SUMIFS('Raw Data'!$S:$S, 'Raw Data'!$AN:$AN,"&lt;=" &amp;DATE(LEFT($AV$3, 4), MONTH("1 " &amp; AA$6 &amp; " " &amp; LEFT($AV$3, 4)) + 1, 0 ), 'Raw Data'!$AN:$AN,"&gt;" &amp;DATE(LEFT($AV$3, 4), MONTH("1 " &amp; AA$6 &amp; " " &amp; LEFT($AV$3, 4)), 0 ), 'Raw Data'!$J:$J, $A236, 'Raw Data'!$H:$H, "Ear*", 'Raw Data'!$O:$O,""&amp;'Raw Data'!$B$1,'Raw Data'!$D:$D,"&lt;&gt;*ithdr*",'Raw Data'!$D:$D,"&lt;&gt;*ancel*",'Raw Data'!$P:$P,"--")
+
SUMIFS('Raw Data'!$S:$S, 'Raw Data'!$AN:$AN,"&lt;=" &amp;DATE(LEFT($AV$3, 4), MONTH("1 " &amp; AA$6 &amp; " " &amp; LEFT($AV$3, 4)) + 1, 0 ), 'Raw Data'!$AN:$AN,"&gt;" &amp;DATE(LEFT($AV$3, 4), MONTH("1 " &amp; AA$6 &amp; " " &amp; LEFT($AV$3, 4)), 0 ), 'Raw Data'!$J:$J, $A236, 'Raw Data'!$H:$H, "Ear*", 'Raw Data'!$P:$P,""&amp;'Raw Data'!$B$1,'Raw Data'!$D:$D,"&lt;&gt;*ithdr*",'Raw Data'!$D:$D,"&lt;&gt;*ancel*")</f>
        <v>0</v>
      </c>
      <c r="AB238" s="73"/>
      <c r="AC238" s="73"/>
      <c r="AD238" s="77"/>
      <c r="AE238" s="113">
        <f>SUMIFS('Raw Data'!$S:$S, 'Raw Data'!$AN:$AN,"&lt;=" &amp;DATE(LEFT($AV$3, 4), MONTH("1 " &amp; AE$6 &amp; " " &amp; LEFT($AV$3, 4)) + 1, 0 ), 'Raw Data'!$AN:$AN,"&gt;" &amp;DATE(LEFT($AV$3, 4), MONTH("1 " &amp; AE$6 &amp; " " &amp; LEFT($AV$3, 4)), 0 ), 'Raw Data'!$J:$J, $A236, 'Raw Data'!$H:$H, "Ear*", 'Raw Data'!$O:$O,""&amp;'Raw Data'!$B$1,'Raw Data'!$D:$D,"&lt;&gt;*ithdr*",'Raw Data'!$D:$D,"&lt;&gt;*ancel*",'Raw Data'!$P:$P,"--")
+
SUMIFS('Raw Data'!$S:$S, 'Raw Data'!$AN:$AN,"&lt;=" &amp;DATE(LEFT($AV$3, 4), MONTH("1 " &amp; AE$6 &amp; " " &amp; LEFT($AV$3, 4)) + 1, 0 ), 'Raw Data'!$AN:$AN,"&gt;" &amp;DATE(LEFT($AV$3, 4), MONTH("1 " &amp; AE$6 &amp; " " &amp; LEFT($AV$3, 4)), 0 ), 'Raw Data'!$J:$J, $A236, 'Raw Data'!$H:$H, "Ear*", 'Raw Data'!$P:$P,""&amp;'Raw Data'!$B$1,'Raw Data'!$D:$D,"&lt;&gt;*ithdr*",'Raw Data'!$D:$D,"&lt;&gt;*ancel*")</f>
        <v>0</v>
      </c>
      <c r="AF238" s="73"/>
      <c r="AG238" s="73"/>
      <c r="AH238" s="77"/>
      <c r="AI238" s="113">
        <f>SUMIFS('Raw Data'!$S:$S, 'Raw Data'!$AN:$AN,"&lt;=" &amp;DATE(LEFT($AV$3, 4), MONTH("1 " &amp; AI$6 &amp; " " &amp; LEFT($AV$3, 4)) + 1, 0 ), 'Raw Data'!$AN:$AN,"&gt;" &amp;DATE(LEFT($AV$3, 4), MONTH("1 " &amp; AI$6 &amp; " " &amp; LEFT($AV$3, 4)), 0 ), 'Raw Data'!$J:$J, $A236, 'Raw Data'!$H:$H, "Ear*", 'Raw Data'!$O:$O,""&amp;'Raw Data'!$B$1,'Raw Data'!$D:$D,"&lt;&gt;*ithdr*",'Raw Data'!$D:$D,"&lt;&gt;*ancel*",'Raw Data'!$P:$P,"--")
+
SUMIFS('Raw Data'!$S:$S, 'Raw Data'!$AN:$AN,"&lt;=" &amp;DATE(LEFT($AV$3, 4), MONTH("1 " &amp; AI$6 &amp; " " &amp; LEFT($AV$3, 4)) + 1, 0 ), 'Raw Data'!$AN:$AN,"&gt;" &amp;DATE(LEFT($AV$3, 4), MONTH("1 " &amp; AI$6 &amp; " " &amp; LEFT($AV$3, 4)), 0 ), 'Raw Data'!$J:$J, $A236, 'Raw Data'!$H:$H, "Ear*", 'Raw Data'!$P:$P,""&amp;'Raw Data'!$B$1,'Raw Data'!$D:$D,"&lt;&gt;*ithdr*",'Raw Data'!$D:$D,"&lt;&gt;*ancel*")</f>
        <v>0</v>
      </c>
      <c r="AJ238" s="73"/>
      <c r="AK238" s="73"/>
      <c r="AL238" s="77"/>
      <c r="AM238" s="113">
        <f>SUMIFS('Raw Data'!$S:$S, 'Raw Data'!$AN:$AN,"&lt;=" &amp;DATE(LEFT($AV$3, 4), MONTH("1 " &amp; AM$6 &amp; " " &amp; LEFT($AV$3, 4)) + 1, 0 ), 'Raw Data'!$AN:$AN,"&gt;" &amp;DATE(LEFT($AV$3, 4), MONTH("1 " &amp; AM$6 &amp; " " &amp; LEFT($AV$3, 4)), 0 ), 'Raw Data'!$J:$J, $A236, 'Raw Data'!$H:$H, "Ear*", 'Raw Data'!$O:$O,""&amp;'Raw Data'!$B$1,'Raw Data'!$D:$D,"&lt;&gt;*ithdr*",'Raw Data'!$D:$D,"&lt;&gt;*ancel*",'Raw Data'!$P:$P,"--")
+
SUMIFS('Raw Data'!$S:$S, 'Raw Data'!$AN:$AN,"&lt;=" &amp;DATE(LEFT($AV$3, 4), MONTH("1 " &amp; AM$6 &amp; " " &amp; LEFT($AV$3, 4)) + 1, 0 ), 'Raw Data'!$AN:$AN,"&gt;" &amp;DATE(LEFT($AV$3, 4), MONTH("1 " &amp; AM$6 &amp; " " &amp; LEFT($AV$3, 4)), 0 ), 'Raw Data'!$J:$J, $A236, 'Raw Data'!$H:$H, "Ear*", 'Raw Data'!$P:$P,""&amp;'Raw Data'!$B$1,'Raw Data'!$D:$D,"&lt;&gt;*ithdr*",'Raw Data'!$D:$D,"&lt;&gt;*ancel*")</f>
        <v>0</v>
      </c>
      <c r="AN238" s="73"/>
      <c r="AO238" s="73"/>
      <c r="AP238" s="77"/>
      <c r="AQ238" s="113">
        <f>SUMIFS('Raw Data'!$S:$S, 'Raw Data'!$AN:$AN,"&lt;=" &amp;DATE(LEFT($AV$3, 4), MONTH("1 " &amp; AQ$6 &amp; " " &amp; LEFT($AV$3, 4)) + 1, 0 ), 'Raw Data'!$AN:$AN,"&gt;" &amp;DATE(LEFT($AV$3, 4), MONTH("1 " &amp; AQ$6 &amp; " " &amp; LEFT($AV$3, 4)), 0 ), 'Raw Data'!$J:$J, $A236, 'Raw Data'!$H:$H, "Ear*", 'Raw Data'!$O:$O,""&amp;'Raw Data'!$B$1,'Raw Data'!$D:$D,"&lt;&gt;*ithdr*",'Raw Data'!$D:$D,"&lt;&gt;*ancel*",'Raw Data'!$P:$P,"--")
+
SUMIFS('Raw Data'!$S:$S, 'Raw Data'!$AN:$AN,"&lt;=" &amp;DATE(LEFT($AV$3, 4), MONTH("1 " &amp; AQ$6 &amp; " " &amp; LEFT($AV$3, 4)) + 1, 0 ), 'Raw Data'!$AN:$AN,"&gt;" &amp;DATE(LEFT($AV$3, 4), MONTH("1 " &amp; AQ$6 &amp; " " &amp; LEFT($AV$3, 4)), 0 ), 'Raw Data'!$J:$J, $A236, 'Raw Data'!$H:$H, "Ear*", 'Raw Data'!$P:$P,""&amp;'Raw Data'!$B$1,'Raw Data'!$D:$D,"&lt;&gt;*ithdr*",'Raw Data'!$D:$D,"&lt;&gt;*ancel*")</f>
        <v>0</v>
      </c>
      <c r="AR238" s="73"/>
      <c r="AS238" s="73"/>
      <c r="AT238" s="77"/>
      <c r="AU238" s="113">
        <f>SUMIFS('Raw Data'!$S:$S, 'Raw Data'!$AN:$AN,"&lt;=" &amp;DATE(MID($AV$3, 15, 4), MONTH("1 " &amp; AU$6 &amp; " " &amp; MID($AV$3, 15, 4)) + 1, 0 ), 'Raw Data'!$AN:$AN,"&gt;" &amp;DATE(MID($AV$3, 15, 4), MONTH("1 " &amp; AU$6 &amp; " " &amp; MID($AV$3, 15, 4)), 0 ), 'Raw Data'!$J:$J, $A236, 'Raw Data'!$H:$H, "Ear*", 'Raw Data'!$O:$O,""&amp;'Raw Data'!$B$1,'Raw Data'!$D:$D,"&lt;&gt;*ithdr*",'Raw Data'!$D:$D,"&lt;&gt;*ancel*",'Raw Data'!$P:$P,"--")
+
SUMIFS('Raw Data'!$S:$S, 'Raw Data'!$AN:$AN,"&lt;=" &amp;DATE(MID($AV$3, 15, 4), MONTH("1 " &amp; AU$6 &amp; " " &amp; MID($AV$3, 15, 4)) + 1, 0 ), 'Raw Data'!$AN:$AN,"&gt;" &amp;DATE(MID($AV$3, 15, 4), MONTH("1 " &amp; AU$6 &amp; " " &amp; MID($AV$3, 15, 4)), 0 ), 'Raw Data'!$J:$J, $A236, 'Raw Data'!$H:$H, "Ear*", 'Raw Data'!$P:$P,""&amp;'Raw Data'!$B$1,'Raw Data'!$D:$D,"&lt;&gt;*ithdr*",'Raw Data'!$D:$D,"&lt;&gt;*ancel*")</f>
        <v>0</v>
      </c>
      <c r="AV238" s="73"/>
      <c r="AW238" s="73"/>
      <c r="AX238" s="77"/>
      <c r="AY238" s="113">
        <f>SUMIFS('Raw Data'!$S:$S, 'Raw Data'!$AN:$AN,"&lt;=" &amp;DATE(MID($AV$3, 15, 4), MONTH("1 " &amp; AY$6 &amp; " " &amp; MID($AV$3, 15, 4)) + 1, 0 ), 'Raw Data'!$AN:$AN,"&gt;" &amp;DATE(MID($AV$3, 15, 4), MONTH("1 " &amp; AY$6 &amp; " " &amp; MID($AV$3, 15, 4)), 0 ), 'Raw Data'!$J:$J, $A236, 'Raw Data'!$H:$H, "Ear*", 'Raw Data'!$O:$O,""&amp;'Raw Data'!$B$1,'Raw Data'!$D:$D,"&lt;&gt;*ithdr*",'Raw Data'!$D:$D,"&lt;&gt;*ancel*",'Raw Data'!$P:$P,"--")
+
SUMIFS('Raw Data'!$S:$S, 'Raw Data'!$AN:$AN,"&lt;=" &amp;DATE(MID($AV$3, 15, 4), MONTH("1 " &amp; AY$6 &amp; " " &amp; MID($AV$3, 15, 4)) + 1, 0 ), 'Raw Data'!$AN:$AN,"&gt;" &amp;DATE(MID($AV$3, 15, 4), MONTH("1 " &amp; AY$6 &amp; " " &amp; MID($AV$3, 15, 4)), 0 ), 'Raw Data'!$J:$J, $A236, 'Raw Data'!$H:$H, "Ear*", 'Raw Data'!$P:$P,""&amp;'Raw Data'!$B$1,'Raw Data'!$D:$D,"&lt;&gt;*ithdr*",'Raw Data'!$D:$D,"&lt;&gt;*ancel*")</f>
        <v>0</v>
      </c>
      <c r="AZ238" s="73"/>
      <c r="BA238" s="73"/>
      <c r="BB238" s="77"/>
      <c r="BC238" s="113">
        <f>SUMIFS('Raw Data'!$S:$S, 'Raw Data'!$AN:$AN,"&lt;=" &amp;DATE(MID($AV$3, 15, 4), MONTH("1 " &amp; BC$6 &amp; " " &amp; MID($AV$3, 15, 4)) + 1, 0 ), 'Raw Data'!$AN:$AN,"&gt;" &amp;DATE(MID($AV$3, 15, 4), MONTH("1 " &amp; BC$6 &amp; " " &amp; MID($AV$3, 15, 4)), 0 ), 'Raw Data'!$J:$J, $A236, 'Raw Data'!$H:$H, "Ear*", 'Raw Data'!$O:$O,""&amp;'Raw Data'!$B$1,'Raw Data'!$D:$D,"&lt;&gt;*ithdr*",'Raw Data'!$D:$D,"&lt;&gt;*ancel*",'Raw Data'!$P:$P,"--")
+
SUMIFS('Raw Data'!$S:$S, 'Raw Data'!$AN:$AN,"&lt;=" &amp;DATE(MID($AV$3, 15, 4), MONTH("1 " &amp; BC$6 &amp; " " &amp; MID($AV$3, 15, 4)) + 1, 0 ), 'Raw Data'!$AN:$AN,"&gt;" &amp;DATE(MID($AV$3, 15, 4), MONTH("1 " &amp; BC$6 &amp; " " &amp; MID($AV$3, 15, 4)), 0 ), 'Raw Data'!$J:$J, $A236, 'Raw Data'!$H:$H, "Ear*", 'Raw Data'!$P:$P,""&amp;'Raw Data'!$B$1,'Raw Data'!$D:$D,"&lt;&gt;*ithdr*",'Raw Data'!$D:$D,"&lt;&gt;*ancel*")</f>
        <v>0</v>
      </c>
      <c r="BD238" s="73"/>
      <c r="BE238" s="73"/>
      <c r="BF238" s="77"/>
    </row>
    <row r="239" ht="12.75" customHeight="1">
      <c r="A239" s="114" t="s">
        <v>155</v>
      </c>
      <c r="B239" s="73"/>
      <c r="C239" s="73"/>
      <c r="D239" s="73"/>
      <c r="E239" s="73"/>
      <c r="F239" s="73"/>
      <c r="G239" s="73"/>
      <c r="H239" s="73"/>
      <c r="I239" s="73"/>
      <c r="J239" s="77"/>
      <c r="K239" s="113">
        <f>SUMIFS('Raw Data'!$S:$S, 'Raw Data'!$AN:$AN,"&lt;=" &amp;DATE(LEFT($AV$3, 4), MONTH("1 " &amp; K$6 &amp; " " &amp; LEFT($AV$3, 4)) + 1, 0 ), 'Raw Data'!$AN:$AN,"&gt;" &amp;DATE(LEFT($AV$3, 4), MONTH("1 " &amp; K$6 &amp; " " &amp; LEFT($AV$3, 4)), 0 ), 'Raw Data'!$J:$J, $A236, 'Raw Data'!$H:$H, "Non*", 'Raw Data'!$O:$O,""&amp;'Raw Data'!$B$1,'Raw Data'!$D:$D,"&lt;&gt;*ithdr*",'Raw Data'!$D:$D,"&lt;&gt;*ancel*",'Raw Data'!$P:$P,"--")
+
SUMIFS('Raw Data'!$S:$S, 'Raw Data'!$AN:$AN,"&lt;=" &amp;DATE(LEFT($AV$3, 4), MONTH("1 " &amp; K$6 &amp; " " &amp; LEFT($AV$3, 4)) + 1, 0 ), 'Raw Data'!$AN:$AN,"&gt;" &amp;DATE(LEFT($AV$3, 4), MONTH("1 " &amp; K$6 &amp; " " &amp; LEFT($AV$3, 4)), 0 ), 'Raw Data'!$J:$J, $A236, 'Raw Data'!$H:$H, "Non*", 'Raw Data'!$P:$P,""&amp;'Raw Data'!$B$1,'Raw Data'!$D:$D,"&lt;&gt;*ithdr*",'Raw Data'!$D:$D,"&lt;&gt;*ancel*")</f>
        <v>0</v>
      </c>
      <c r="L239" s="73"/>
      <c r="M239" s="73"/>
      <c r="N239" s="77"/>
      <c r="O239" s="113">
        <f>SUMIFS('Raw Data'!$S:$S, 'Raw Data'!$AN:$AN,"&lt;=" &amp;DATE(LEFT($AV$3, 4), MONTH("1 " &amp; O$6 &amp; " " &amp; LEFT($AV$3, 4)) + 1, 0 ), 'Raw Data'!$AN:$AN,"&gt;" &amp;DATE(LEFT($AV$3, 4), MONTH("1 " &amp; O$6 &amp; " " &amp; LEFT($AV$3, 4)), 0 ), 'Raw Data'!$J:$J, $A236, 'Raw Data'!$H:$H, "Non*", 'Raw Data'!$O:$O,""&amp;'Raw Data'!$B$1,'Raw Data'!$D:$D,"&lt;&gt;*ithdr*",'Raw Data'!$D:$D,"&lt;&gt;*ancel*",'Raw Data'!$P:$P,"--")
+
SUMIFS('Raw Data'!$S:$S, 'Raw Data'!$AN:$AN,"&lt;=" &amp;DATE(LEFT($AV$3, 4), MONTH("1 " &amp; O$6 &amp; " " &amp; LEFT($AV$3, 4)) + 1, 0 ), 'Raw Data'!$AN:$AN,"&gt;" &amp;DATE(LEFT($AV$3, 4), MONTH("1 " &amp; O$6 &amp; " " &amp; LEFT($AV$3, 4)), 0 ), 'Raw Data'!$J:$J, $A236, 'Raw Data'!$H:$H, "Non*", 'Raw Data'!$P:$P,""&amp;'Raw Data'!$B$1,'Raw Data'!$D:$D,"&lt;&gt;*ithdr*",'Raw Data'!$D:$D,"&lt;&gt;*ancel*")</f>
        <v>0</v>
      </c>
      <c r="P239" s="73"/>
      <c r="Q239" s="73"/>
      <c r="R239" s="77"/>
      <c r="S239" s="113">
        <f>SUMIFS('Raw Data'!$S:$S, 'Raw Data'!$AN:$AN,"&lt;=" &amp;DATE(LEFT($AV$3, 4), MONTH("1 " &amp; S$6 &amp; " " &amp; LEFT($AV$3, 4)) + 1, 0 ), 'Raw Data'!$AN:$AN,"&gt;" &amp;DATE(LEFT($AV$3, 4), MONTH("1 " &amp; S$6 &amp; " " &amp; LEFT($AV$3, 4)), 0 ), 'Raw Data'!$J:$J, $A236, 'Raw Data'!$H:$H, "Non*", 'Raw Data'!$O:$O,""&amp;'Raw Data'!$B$1,'Raw Data'!$D:$D,"&lt;&gt;*ithdr*",'Raw Data'!$D:$D,"&lt;&gt;*ancel*",'Raw Data'!$P:$P,"--")
+
SUMIFS('Raw Data'!$S:$S, 'Raw Data'!$AN:$AN,"&lt;=" &amp;DATE(LEFT($AV$3, 4), MONTH("1 " &amp; S$6 &amp; " " &amp; LEFT($AV$3, 4)) + 1, 0 ), 'Raw Data'!$AN:$AN,"&gt;" &amp;DATE(LEFT($AV$3, 4), MONTH("1 " &amp; S$6 &amp; " " &amp; LEFT($AV$3, 4)), 0 ), 'Raw Data'!$J:$J, $A236, 'Raw Data'!$H:$H, "Non*", 'Raw Data'!$P:$P,""&amp;'Raw Data'!$B$1,'Raw Data'!$D:$D,"&lt;&gt;*ithdr*",'Raw Data'!$D:$D,"&lt;&gt;*ancel*")</f>
        <v>0</v>
      </c>
      <c r="T239" s="73"/>
      <c r="U239" s="73"/>
      <c r="V239" s="77"/>
      <c r="W239" s="113">
        <f>SUMIFS('Raw Data'!$S:$S, 'Raw Data'!$AN:$AN,"&lt;=" &amp;DATE(LEFT($AV$3, 4), MONTH("1 " &amp; W$6 &amp; " " &amp; LEFT($AV$3, 4)) + 1, 0 ), 'Raw Data'!$AN:$AN,"&gt;" &amp;DATE(LEFT($AV$3, 4), MONTH("1 " &amp; W$6 &amp; " " &amp; LEFT($AV$3, 4)), 0 ), 'Raw Data'!$J:$J, $A236, 'Raw Data'!$H:$H, "Non*", 'Raw Data'!$O:$O,""&amp;'Raw Data'!$B$1,'Raw Data'!$D:$D,"&lt;&gt;*ithdr*",'Raw Data'!$D:$D,"&lt;&gt;*ancel*",'Raw Data'!$P:$P,"--")
+
SUMIFS('Raw Data'!$S:$S, 'Raw Data'!$AN:$AN,"&lt;=" &amp;DATE(LEFT($AV$3, 4), MONTH("1 " &amp; W$6 &amp; " " &amp; LEFT($AV$3, 4)) + 1, 0 ), 'Raw Data'!$AN:$AN,"&gt;" &amp;DATE(LEFT($AV$3, 4), MONTH("1 " &amp; W$6 &amp; " " &amp; LEFT($AV$3, 4)), 0 ), 'Raw Data'!$J:$J, $A236, 'Raw Data'!$H:$H, "Non*", 'Raw Data'!$P:$P,""&amp;'Raw Data'!$B$1,'Raw Data'!$D:$D,"&lt;&gt;*ithdr*",'Raw Data'!$D:$D,"&lt;&gt;*ancel*")</f>
        <v>0</v>
      </c>
      <c r="X239" s="73"/>
      <c r="Y239" s="73"/>
      <c r="Z239" s="77"/>
      <c r="AA239" s="113">
        <f>SUMIFS('Raw Data'!$S:$S, 'Raw Data'!$AN:$AN,"&lt;=" &amp;DATE(LEFT($AV$3, 4), MONTH("1 " &amp; AA$6 &amp; " " &amp; LEFT($AV$3, 4)) + 1, 0 ), 'Raw Data'!$AN:$AN,"&gt;" &amp;DATE(LEFT($AV$3, 4), MONTH("1 " &amp; AA$6 &amp; " " &amp; LEFT($AV$3, 4)), 0 ), 'Raw Data'!$J:$J, $A236, 'Raw Data'!$H:$H, "Non*", 'Raw Data'!$O:$O,""&amp;'Raw Data'!$B$1,'Raw Data'!$D:$D,"&lt;&gt;*ithdr*",'Raw Data'!$D:$D,"&lt;&gt;*ancel*",'Raw Data'!$P:$P,"--")
+
SUMIFS('Raw Data'!$S:$S, 'Raw Data'!$AN:$AN,"&lt;=" &amp;DATE(LEFT($AV$3, 4), MONTH("1 " &amp; AA$6 &amp; " " &amp; LEFT($AV$3, 4)) + 1, 0 ), 'Raw Data'!$AN:$AN,"&gt;" &amp;DATE(LEFT($AV$3, 4), MONTH("1 " &amp; AA$6 &amp; " " &amp; LEFT($AV$3, 4)), 0 ), 'Raw Data'!$J:$J, $A236, 'Raw Data'!$H:$H, "Non*", 'Raw Data'!$P:$P,""&amp;'Raw Data'!$B$1,'Raw Data'!$D:$D,"&lt;&gt;*ithdr*",'Raw Data'!$D:$D,"&lt;&gt;*ancel*")</f>
        <v>0</v>
      </c>
      <c r="AB239" s="73"/>
      <c r="AC239" s="73"/>
      <c r="AD239" s="77"/>
      <c r="AE239" s="113">
        <f>SUMIFS('Raw Data'!$S:$S, 'Raw Data'!$AN:$AN,"&lt;=" &amp;DATE(LEFT($AV$3, 4), MONTH("1 " &amp; AE$6 &amp; " " &amp; LEFT($AV$3, 4)) + 1, 0 ), 'Raw Data'!$AN:$AN,"&gt;" &amp;DATE(LEFT($AV$3, 4), MONTH("1 " &amp; AE$6 &amp; " " &amp; LEFT($AV$3, 4)), 0 ), 'Raw Data'!$J:$J, $A236, 'Raw Data'!$H:$H, "Non*", 'Raw Data'!$O:$O,""&amp;'Raw Data'!$B$1,'Raw Data'!$D:$D,"&lt;&gt;*ithdr*",'Raw Data'!$D:$D,"&lt;&gt;*ancel*",'Raw Data'!$P:$P,"--")
+
SUMIFS('Raw Data'!$S:$S, 'Raw Data'!$AN:$AN,"&lt;=" &amp;DATE(LEFT($AV$3, 4), MONTH("1 " &amp; AE$6 &amp; " " &amp; LEFT($AV$3, 4)) + 1, 0 ), 'Raw Data'!$AN:$AN,"&gt;" &amp;DATE(LEFT($AV$3, 4), MONTH("1 " &amp; AE$6 &amp; " " &amp; LEFT($AV$3, 4)), 0 ), 'Raw Data'!$J:$J, $A236, 'Raw Data'!$H:$H, "Non*", 'Raw Data'!$P:$P,""&amp;'Raw Data'!$B$1,'Raw Data'!$D:$D,"&lt;&gt;*ithdr*",'Raw Data'!$D:$D,"&lt;&gt;*ancel*")</f>
        <v>0</v>
      </c>
      <c r="AF239" s="73"/>
      <c r="AG239" s="73"/>
      <c r="AH239" s="77"/>
      <c r="AI239" s="113">
        <f>SUMIFS('Raw Data'!$S:$S, 'Raw Data'!$AN:$AN,"&lt;=" &amp;DATE(LEFT($AV$3, 4), MONTH("1 " &amp; AI$6 &amp; " " &amp; LEFT($AV$3, 4)) + 1, 0 ), 'Raw Data'!$AN:$AN,"&gt;" &amp;DATE(LEFT($AV$3, 4), MONTH("1 " &amp; AI$6 &amp; " " &amp; LEFT($AV$3, 4)), 0 ), 'Raw Data'!$J:$J, $A236, 'Raw Data'!$H:$H, "Non*", 'Raw Data'!$O:$O,""&amp;'Raw Data'!$B$1,'Raw Data'!$D:$D,"&lt;&gt;*ithdr*",'Raw Data'!$D:$D,"&lt;&gt;*ancel*",'Raw Data'!$P:$P,"--")
+
SUMIFS('Raw Data'!$S:$S, 'Raw Data'!$AN:$AN,"&lt;=" &amp;DATE(LEFT($AV$3, 4), MONTH("1 " &amp; AI$6 &amp; " " &amp; LEFT($AV$3, 4)) + 1, 0 ), 'Raw Data'!$AN:$AN,"&gt;" &amp;DATE(LEFT($AV$3, 4), MONTH("1 " &amp; AI$6 &amp; " " &amp; LEFT($AV$3, 4)), 0 ), 'Raw Data'!$J:$J, $A236, 'Raw Data'!$H:$H, "Non*", 'Raw Data'!$P:$P,""&amp;'Raw Data'!$B$1,'Raw Data'!$D:$D,"&lt;&gt;*ithdr*",'Raw Data'!$D:$D,"&lt;&gt;*ancel*")</f>
        <v>0</v>
      </c>
      <c r="AJ239" s="73"/>
      <c r="AK239" s="73"/>
      <c r="AL239" s="77"/>
      <c r="AM239" s="113">
        <f>SUMIFS('Raw Data'!$S:$S, 'Raw Data'!$AN:$AN,"&lt;=" &amp;DATE(LEFT($AV$3, 4), MONTH("1 " &amp; AM$6 &amp; " " &amp; LEFT($AV$3, 4)) + 1, 0 ), 'Raw Data'!$AN:$AN,"&gt;" &amp;DATE(LEFT($AV$3, 4), MONTH("1 " &amp; AM$6 &amp; " " &amp; LEFT($AV$3, 4)), 0 ), 'Raw Data'!$J:$J, $A236, 'Raw Data'!$H:$H, "Non*", 'Raw Data'!$O:$O,""&amp;'Raw Data'!$B$1,'Raw Data'!$D:$D,"&lt;&gt;*ithdr*",'Raw Data'!$D:$D,"&lt;&gt;*ancel*",'Raw Data'!$P:$P,"--")
+
SUMIFS('Raw Data'!$S:$S, 'Raw Data'!$AN:$AN,"&lt;=" &amp;DATE(LEFT($AV$3, 4), MONTH("1 " &amp; AM$6 &amp; " " &amp; LEFT($AV$3, 4)) + 1, 0 ), 'Raw Data'!$AN:$AN,"&gt;" &amp;DATE(LEFT($AV$3, 4), MONTH("1 " &amp; AM$6 &amp; " " &amp; LEFT($AV$3, 4)), 0 ), 'Raw Data'!$J:$J, $A236, 'Raw Data'!$H:$H, "Non*", 'Raw Data'!$P:$P,""&amp;'Raw Data'!$B$1,'Raw Data'!$D:$D,"&lt;&gt;*ithdr*",'Raw Data'!$D:$D,"&lt;&gt;*ancel*")</f>
        <v>0</v>
      </c>
      <c r="AN239" s="73"/>
      <c r="AO239" s="73"/>
      <c r="AP239" s="77"/>
      <c r="AQ239" s="113">
        <f>SUMIFS('Raw Data'!$S:$S, 'Raw Data'!$AN:$AN,"&lt;=" &amp;DATE(LEFT($AV$3, 4), MONTH("1 " &amp; AQ$6 &amp; " " &amp; LEFT($AV$3, 4)) + 1, 0 ), 'Raw Data'!$AN:$AN,"&gt;" &amp;DATE(LEFT($AV$3, 4), MONTH("1 " &amp; AQ$6 &amp; " " &amp; LEFT($AV$3, 4)), 0 ), 'Raw Data'!$J:$J, $A236, 'Raw Data'!$H:$H, "Non*", 'Raw Data'!$O:$O,""&amp;'Raw Data'!$B$1,'Raw Data'!$D:$D,"&lt;&gt;*ithdr*",'Raw Data'!$D:$D,"&lt;&gt;*ancel*",'Raw Data'!$P:$P,"--")
+
SUMIFS('Raw Data'!$S:$S, 'Raw Data'!$AN:$AN,"&lt;=" &amp;DATE(LEFT($AV$3, 4), MONTH("1 " &amp; AQ$6 &amp; " " &amp; LEFT($AV$3, 4)) + 1, 0 ), 'Raw Data'!$AN:$AN,"&gt;" &amp;DATE(LEFT($AV$3, 4), MONTH("1 " &amp; AQ$6 &amp; " " &amp; LEFT($AV$3, 4)), 0 ), 'Raw Data'!$J:$J, $A236, 'Raw Data'!$H:$H, "Non*", 'Raw Data'!$P:$P,""&amp;'Raw Data'!$B$1,'Raw Data'!$D:$D,"&lt;&gt;*ithdr*",'Raw Data'!$D:$D,"&lt;&gt;*ancel*")</f>
        <v>0</v>
      </c>
      <c r="AR239" s="73"/>
      <c r="AS239" s="73"/>
      <c r="AT239" s="77"/>
      <c r="AU239" s="113">
        <f>SUMIFS('Raw Data'!$S:$S, 'Raw Data'!$AN:$AN,"&lt;=" &amp;DATE(MID($AV$3, 15, 4), MONTH("1 " &amp; AU$6 &amp; " " &amp; MID($AV$3, 15, 4)) + 1, 0 ), 'Raw Data'!$AN:$AN,"&gt;" &amp;DATE(MID($AV$3, 15, 4), MONTH("1 " &amp; AU$6 &amp; " " &amp; MID($AV$3, 15, 4)), 0 ), 'Raw Data'!$J:$J, $A236, 'Raw Data'!$H:$H, "Non*", 'Raw Data'!$O:$O,""&amp;'Raw Data'!$B$1,'Raw Data'!$D:$D,"&lt;&gt;*ithdr*",'Raw Data'!$D:$D,"&lt;&gt;*ancel*",'Raw Data'!$P:$P,"--")
+
SUMIFS('Raw Data'!$S:$S, 'Raw Data'!$AN:$AN,"&lt;=" &amp;DATE(MID($AV$3, 15, 4), MONTH("1 " &amp; AU$6 &amp; " " &amp; MID($AV$3, 15, 4)) + 1, 0 ), 'Raw Data'!$AN:$AN,"&gt;" &amp;DATE(MID($AV$3, 15, 4), MONTH("1 " &amp; AU$6 &amp; " " &amp; MID($AV$3, 15, 4)), 0 ), 'Raw Data'!$J:$J, $A236, 'Raw Data'!$H:$H, "Non*", 'Raw Data'!$P:$P,""&amp;'Raw Data'!$B$1,'Raw Data'!$D:$D,"&lt;&gt;*ithdr*",'Raw Data'!$D:$D,"&lt;&gt;*ancel*")</f>
        <v>0</v>
      </c>
      <c r="AV239" s="73"/>
      <c r="AW239" s="73"/>
      <c r="AX239" s="77"/>
      <c r="AY239" s="113">
        <f>SUMIFS('Raw Data'!$S:$S, 'Raw Data'!$AN:$AN,"&lt;=" &amp;DATE(MID($AV$3, 15, 4), MONTH("1 " &amp; AY$6 &amp; " " &amp; MID($AV$3, 15, 4)) + 1, 0 ), 'Raw Data'!$AN:$AN,"&gt;" &amp;DATE(MID($AV$3, 15, 4), MONTH("1 " &amp; AY$6 &amp; " " &amp; MID($AV$3, 15, 4)), 0 ), 'Raw Data'!$J:$J, $A236, 'Raw Data'!$H:$H, "Non*", 'Raw Data'!$O:$O,""&amp;'Raw Data'!$B$1,'Raw Data'!$D:$D,"&lt;&gt;*ithdr*",'Raw Data'!$D:$D,"&lt;&gt;*ancel*",'Raw Data'!$P:$P,"--")
+
SUMIFS('Raw Data'!$S:$S, 'Raw Data'!$AN:$AN,"&lt;=" &amp;DATE(MID($AV$3, 15, 4), MONTH("1 " &amp; AY$6 &amp; " " &amp; MID($AV$3, 15, 4)) + 1, 0 ), 'Raw Data'!$AN:$AN,"&gt;" &amp;DATE(MID($AV$3, 15, 4), MONTH("1 " &amp; AY$6 &amp; " " &amp; MID($AV$3, 15, 4)), 0 ), 'Raw Data'!$J:$J, $A236, 'Raw Data'!$H:$H, "Non*", 'Raw Data'!$P:$P,""&amp;'Raw Data'!$B$1,'Raw Data'!$D:$D,"&lt;&gt;*ithdr*",'Raw Data'!$D:$D,"&lt;&gt;*ancel*")</f>
        <v>0</v>
      </c>
      <c r="AZ239" s="73"/>
      <c r="BA239" s="73"/>
      <c r="BB239" s="77"/>
      <c r="BC239" s="113">
        <f>SUMIFS('Raw Data'!$S:$S, 'Raw Data'!$AN:$AN,"&lt;=" &amp;DATE(MID($AV$3, 15, 4), MONTH("1 " &amp; BC$6 &amp; " " &amp; MID($AV$3, 15, 4)) + 1, 0 ), 'Raw Data'!$AN:$AN,"&gt;" &amp;DATE(MID($AV$3, 15, 4), MONTH("1 " &amp; BC$6 &amp; " " &amp; MID($AV$3, 15, 4)), 0 ), 'Raw Data'!$J:$J, $A236, 'Raw Data'!$H:$H, "Non*", 'Raw Data'!$O:$O,""&amp;'Raw Data'!$B$1,'Raw Data'!$D:$D,"&lt;&gt;*ithdr*",'Raw Data'!$D:$D,"&lt;&gt;*ancel*",'Raw Data'!$P:$P,"--")
+
SUMIFS('Raw Data'!$S:$S, 'Raw Data'!$AN:$AN,"&lt;=" &amp;DATE(MID($AV$3, 15, 4), MONTH("1 " &amp; BC$6 &amp; " " &amp; MID($AV$3, 15, 4)) + 1, 0 ), 'Raw Data'!$AN:$AN,"&gt;" &amp;DATE(MID($AV$3, 15, 4), MONTH("1 " &amp; BC$6 &amp; " " &amp; MID($AV$3, 15, 4)), 0 ), 'Raw Data'!$J:$J, $A236, 'Raw Data'!$H:$H, "Non*", 'Raw Data'!$P:$P,""&amp;'Raw Data'!$B$1,'Raw Data'!$D:$D,"&lt;&gt;*ithdr*",'Raw Data'!$D:$D,"&lt;&gt;*ancel*")</f>
        <v>0</v>
      </c>
      <c r="BD239" s="73"/>
      <c r="BE239" s="73"/>
      <c r="BF239" s="77"/>
    </row>
    <row r="240" ht="12.75" customHeight="1">
      <c r="A240" s="75" t="s">
        <v>156</v>
      </c>
      <c r="B240" s="73"/>
      <c r="C240" s="73"/>
      <c r="D240" s="73"/>
      <c r="E240" s="73"/>
      <c r="F240" s="73"/>
      <c r="G240" s="73"/>
      <c r="H240" s="73"/>
      <c r="I240" s="73"/>
      <c r="J240" s="77"/>
      <c r="K240" s="113">
        <f>SUMIFS('Raw Data'!$T:$T, 'Raw Data'!$AN:$AN,"&lt;=" &amp;DATE(LEFT($AV$3, 4), MONTH("1 " &amp; K$6 &amp; " " &amp; LEFT($AV$3, 4)) + 1, 0 ), 'Raw Data'!$AN:$AN,"&gt;" &amp;DATE(LEFT($AV$3, 4), MONTH("1 " &amp; K$6 &amp; " " &amp; LEFT($AV$3, 4)), 0 ), 'Raw Data'!$J:$J, $A236, 'Raw Data'!$O:$O,""&amp;'Raw Data'!$B$1,'Raw Data'!$D:$D,"&lt;&gt;*ithdr*",'Raw Data'!$D:$D,"&lt;&gt;*ancel*",'Raw Data'!$P:$P,"--")
+
SUMIFS('Raw Data'!$T:$T, 'Raw Data'!$AN:$AN,"&lt;=" &amp;DATE(LEFT($AV$3, 4), MONTH("1 " &amp; K$6 &amp; " " &amp; LEFT($AV$3, 4)) + 1, 0 ), 'Raw Data'!$AN:$AN,"&gt;" &amp;DATE(LEFT($AV$3, 4), MONTH("1 " &amp; K$6 &amp; " " &amp; LEFT($AV$3, 4)), 0 ), 'Raw Data'!$J:$J, $A236, 'Raw Data'!$P:$P,""&amp;'Raw Data'!$B$1,'Raw Data'!$D:$D,"&lt;&gt;*ithdr*",'Raw Data'!$D:$D,"&lt;&gt;*ancel*")</f>
        <v>0</v>
      </c>
      <c r="L240" s="73"/>
      <c r="M240" s="73"/>
      <c r="N240" s="77"/>
      <c r="O240" s="113">
        <f>SUMIFS('Raw Data'!$T:$T, 'Raw Data'!$AN:$AN,"&lt;=" &amp;DATE(LEFT($AV$3, 4), MONTH("1 " &amp; O$6 &amp; " " &amp; LEFT($AV$3, 4)) + 1, 0 ), 'Raw Data'!$AN:$AN,"&gt;" &amp;DATE(LEFT($AV$3, 4), MONTH("1 " &amp; O$6 &amp; " " &amp; LEFT($AV$3, 4)), 0 ), 'Raw Data'!$J:$J, $A236, 'Raw Data'!$O:$O,""&amp;'Raw Data'!$B$1,'Raw Data'!$D:$D,"&lt;&gt;*ithdr*",'Raw Data'!$D:$D,"&lt;&gt;*ancel*",'Raw Data'!$P:$P,"--")
+
SUMIFS('Raw Data'!$T:$T, 'Raw Data'!$AN:$AN,"&lt;=" &amp;DATE(LEFT($AV$3, 4), MONTH("1 " &amp; O$6 &amp; " " &amp; LEFT($AV$3, 4)) + 1, 0 ), 'Raw Data'!$AN:$AN,"&gt;" &amp;DATE(LEFT($AV$3, 4), MONTH("1 " &amp; O$6 &amp; " " &amp; LEFT($AV$3, 4)), 0 ), 'Raw Data'!$J:$J, $A236, 'Raw Data'!$P:$P,""&amp;'Raw Data'!$B$1,'Raw Data'!$D:$D,"&lt;&gt;*ithdr*",'Raw Data'!$D:$D,"&lt;&gt;*ancel*")</f>
        <v>0</v>
      </c>
      <c r="P240" s="73"/>
      <c r="Q240" s="73"/>
      <c r="R240" s="77"/>
      <c r="S240" s="113">
        <f>SUMIFS('Raw Data'!$T:$T, 'Raw Data'!$AN:$AN,"&lt;=" &amp;DATE(LEFT($AV$3, 4), MONTH("1 " &amp; S$6 &amp; " " &amp; LEFT($AV$3, 4)) + 1, 0 ), 'Raw Data'!$AN:$AN,"&gt;" &amp;DATE(LEFT($AV$3, 4), MONTH("1 " &amp; S$6 &amp; " " &amp; LEFT($AV$3, 4)), 0 ), 'Raw Data'!$J:$J, $A236, 'Raw Data'!$O:$O,""&amp;'Raw Data'!$B$1,'Raw Data'!$D:$D,"&lt;&gt;*ithdr*",'Raw Data'!$D:$D,"&lt;&gt;*ancel*",'Raw Data'!$P:$P,"--")
+
SUMIFS('Raw Data'!$T:$T, 'Raw Data'!$AN:$AN,"&lt;=" &amp;DATE(LEFT($AV$3, 4), MONTH("1 " &amp; S$6 &amp; " " &amp; LEFT($AV$3, 4)) + 1, 0 ), 'Raw Data'!$AN:$AN,"&gt;" &amp;DATE(LEFT($AV$3, 4), MONTH("1 " &amp; S$6 &amp; " " &amp; LEFT($AV$3, 4)), 0 ), 'Raw Data'!$J:$J, $A236, 'Raw Data'!$P:$P,""&amp;'Raw Data'!$B$1,'Raw Data'!$D:$D,"&lt;&gt;*ithdr*",'Raw Data'!$D:$D,"&lt;&gt;*ancel*")</f>
        <v>0</v>
      </c>
      <c r="T240" s="73"/>
      <c r="U240" s="73"/>
      <c r="V240" s="77"/>
      <c r="W240" s="113">
        <f>SUMIFS('Raw Data'!$T:$T, 'Raw Data'!$AN:$AN,"&lt;=" &amp;DATE(LEFT($AV$3, 4), MONTH("1 " &amp; W$6 &amp; " " &amp; LEFT($AV$3, 4)) + 1, 0 ), 'Raw Data'!$AN:$AN,"&gt;" &amp;DATE(LEFT($AV$3, 4), MONTH("1 " &amp; W$6 &amp; " " &amp; LEFT($AV$3, 4)), 0 ), 'Raw Data'!$J:$J, $A236, 'Raw Data'!$O:$O,""&amp;'Raw Data'!$B$1,'Raw Data'!$D:$D,"&lt;&gt;*ithdr*",'Raw Data'!$D:$D,"&lt;&gt;*ancel*",'Raw Data'!$P:$P,"--")
+
SUMIFS('Raw Data'!$T:$T, 'Raw Data'!$AN:$AN,"&lt;=" &amp;DATE(LEFT($AV$3, 4), MONTH("1 " &amp; W$6 &amp; " " &amp; LEFT($AV$3, 4)) + 1, 0 ), 'Raw Data'!$AN:$AN,"&gt;" &amp;DATE(LEFT($AV$3, 4), MONTH("1 " &amp; W$6 &amp; " " &amp; LEFT($AV$3, 4)), 0 ), 'Raw Data'!$J:$J, $A236, 'Raw Data'!$P:$P,""&amp;'Raw Data'!$B$1,'Raw Data'!$D:$D,"&lt;&gt;*ithdr*",'Raw Data'!$D:$D,"&lt;&gt;*ancel*")</f>
        <v>0</v>
      </c>
      <c r="X240" s="73"/>
      <c r="Y240" s="73"/>
      <c r="Z240" s="77"/>
      <c r="AA240" s="113">
        <f>SUMIFS('Raw Data'!$T:$T, 'Raw Data'!$AN:$AN,"&lt;=" &amp;DATE(LEFT($AV$3, 4), MONTH("1 " &amp; AA$6 &amp; " " &amp; LEFT($AV$3, 4)) + 1, 0 ), 'Raw Data'!$AN:$AN,"&gt;" &amp;DATE(LEFT($AV$3, 4), MONTH("1 " &amp; AA$6 &amp; " " &amp; LEFT($AV$3, 4)), 0 ), 'Raw Data'!$J:$J, $A236, 'Raw Data'!$O:$O,""&amp;'Raw Data'!$B$1,'Raw Data'!$D:$D,"&lt;&gt;*ithdr*",'Raw Data'!$D:$D,"&lt;&gt;*ancel*",'Raw Data'!$P:$P,"--")
+
SUMIFS('Raw Data'!$T:$T, 'Raw Data'!$AN:$AN,"&lt;=" &amp;DATE(LEFT($AV$3, 4), MONTH("1 " &amp; AA$6 &amp; " " &amp; LEFT($AV$3, 4)) + 1, 0 ), 'Raw Data'!$AN:$AN,"&gt;" &amp;DATE(LEFT($AV$3, 4), MONTH("1 " &amp; AA$6 &amp; " " &amp; LEFT($AV$3, 4)), 0 ), 'Raw Data'!$J:$J, $A236, 'Raw Data'!$P:$P,""&amp;'Raw Data'!$B$1,'Raw Data'!$D:$D,"&lt;&gt;*ithdr*",'Raw Data'!$D:$D,"&lt;&gt;*ancel*")</f>
        <v>0</v>
      </c>
      <c r="AB240" s="73"/>
      <c r="AC240" s="73"/>
      <c r="AD240" s="77"/>
      <c r="AE240" s="113">
        <f>SUMIFS('Raw Data'!$T:$T, 'Raw Data'!$AN:$AN,"&lt;=" &amp;DATE(LEFT($AV$3, 4), MONTH("1 " &amp; AE$6 &amp; " " &amp; LEFT($AV$3, 4)) + 1, 0 ), 'Raw Data'!$AN:$AN,"&gt;" &amp;DATE(LEFT($AV$3, 4), MONTH("1 " &amp; AE$6 &amp; " " &amp; LEFT($AV$3, 4)), 0 ), 'Raw Data'!$J:$J, $A236, 'Raw Data'!$O:$O,""&amp;'Raw Data'!$B$1,'Raw Data'!$D:$D,"&lt;&gt;*ithdr*",'Raw Data'!$D:$D,"&lt;&gt;*ancel*",'Raw Data'!$P:$P,"--")
+
SUMIFS('Raw Data'!$T:$T, 'Raw Data'!$AN:$AN,"&lt;=" &amp;DATE(LEFT($AV$3, 4), MONTH("1 " &amp; AE$6 &amp; " " &amp; LEFT($AV$3, 4)) + 1, 0 ), 'Raw Data'!$AN:$AN,"&gt;" &amp;DATE(LEFT($AV$3, 4), MONTH("1 " &amp; AE$6 &amp; " " &amp; LEFT($AV$3, 4)), 0 ), 'Raw Data'!$J:$J, $A236, 'Raw Data'!$P:$P,""&amp;'Raw Data'!$B$1,'Raw Data'!$D:$D,"&lt;&gt;*ithdr*",'Raw Data'!$D:$D,"&lt;&gt;*ancel*")</f>
        <v>0</v>
      </c>
      <c r="AF240" s="73"/>
      <c r="AG240" s="73"/>
      <c r="AH240" s="77"/>
      <c r="AI240" s="113">
        <f>SUMIFS('Raw Data'!$T:$T, 'Raw Data'!$AN:$AN,"&lt;=" &amp;DATE(LEFT($AV$3, 4), MONTH("1 " &amp; AI$6 &amp; " " &amp; LEFT($AV$3, 4)) + 1, 0 ), 'Raw Data'!$AN:$AN,"&gt;" &amp;DATE(LEFT($AV$3, 4), MONTH("1 " &amp; AI$6 &amp; " " &amp; LEFT($AV$3, 4)), 0 ), 'Raw Data'!$J:$J, $A236, 'Raw Data'!$O:$O,""&amp;'Raw Data'!$B$1,'Raw Data'!$D:$D,"&lt;&gt;*ithdr*",'Raw Data'!$D:$D,"&lt;&gt;*ancel*",'Raw Data'!$P:$P,"--")
+
SUMIFS('Raw Data'!$T:$T, 'Raw Data'!$AN:$AN,"&lt;=" &amp;DATE(LEFT($AV$3, 4), MONTH("1 " &amp; AI$6 &amp; " " &amp; LEFT($AV$3, 4)) + 1, 0 ), 'Raw Data'!$AN:$AN,"&gt;" &amp;DATE(LEFT($AV$3, 4), MONTH("1 " &amp; AI$6 &amp; " " &amp; LEFT($AV$3, 4)), 0 ), 'Raw Data'!$J:$J, $A236, 'Raw Data'!$P:$P,""&amp;'Raw Data'!$B$1,'Raw Data'!$D:$D,"&lt;&gt;*ithdr*",'Raw Data'!$D:$D,"&lt;&gt;*ancel*")</f>
        <v>0</v>
      </c>
      <c r="AJ240" s="73"/>
      <c r="AK240" s="73"/>
      <c r="AL240" s="77"/>
      <c r="AM240" s="113">
        <f>SUMIFS('Raw Data'!$T:$T, 'Raw Data'!$AN:$AN,"&lt;=" &amp;DATE(LEFT($AV$3, 4), MONTH("1 " &amp; AM$6 &amp; " " &amp; LEFT($AV$3, 4)) + 1, 0 ), 'Raw Data'!$AN:$AN,"&gt;" &amp;DATE(LEFT($AV$3, 4), MONTH("1 " &amp; AM$6 &amp; " " &amp; LEFT($AV$3, 4)), 0 ), 'Raw Data'!$J:$J, $A236, 'Raw Data'!$O:$O,""&amp;'Raw Data'!$B$1,'Raw Data'!$D:$D,"&lt;&gt;*ithdr*",'Raw Data'!$D:$D,"&lt;&gt;*ancel*",'Raw Data'!$P:$P,"--")
+
SUMIFS('Raw Data'!$T:$T, 'Raw Data'!$AN:$AN,"&lt;=" &amp;DATE(LEFT($AV$3, 4), MONTH("1 " &amp; AM$6 &amp; " " &amp; LEFT($AV$3, 4)) + 1, 0 ), 'Raw Data'!$AN:$AN,"&gt;" &amp;DATE(LEFT($AV$3, 4), MONTH("1 " &amp; AM$6 &amp; " " &amp; LEFT($AV$3, 4)), 0 ), 'Raw Data'!$J:$J, $A236, 'Raw Data'!$P:$P,""&amp;'Raw Data'!$B$1,'Raw Data'!$D:$D,"&lt;&gt;*ithdr*",'Raw Data'!$D:$D,"&lt;&gt;*ancel*")</f>
        <v>0</v>
      </c>
      <c r="AN240" s="73"/>
      <c r="AO240" s="73"/>
      <c r="AP240" s="77"/>
      <c r="AQ240" s="113">
        <f>SUMIFS('Raw Data'!$T:$T, 'Raw Data'!$AN:$AN,"&lt;=" &amp;DATE(LEFT($AV$3, 4), MONTH("1 " &amp; AQ$6 &amp; " " &amp; LEFT($AV$3, 4)) + 1, 0 ), 'Raw Data'!$AN:$AN,"&gt;" &amp;DATE(LEFT($AV$3, 4), MONTH("1 " &amp; AQ$6 &amp; " " &amp; LEFT($AV$3, 4)), 0 ), 'Raw Data'!$J:$J, $A236, 'Raw Data'!$O:$O,""&amp;'Raw Data'!$B$1,'Raw Data'!$D:$D,"&lt;&gt;*ithdr*",'Raw Data'!$D:$D,"&lt;&gt;*ancel*",'Raw Data'!$P:$P,"--")
+
SUMIFS('Raw Data'!$T:$T, 'Raw Data'!$AN:$AN,"&lt;=" &amp;DATE(LEFT($AV$3, 4), MONTH("1 " &amp; AQ$6 &amp; " " &amp; LEFT($AV$3, 4)) + 1, 0 ), 'Raw Data'!$AN:$AN,"&gt;" &amp;DATE(LEFT($AV$3, 4), MONTH("1 " &amp; AQ$6 &amp; " " &amp; LEFT($AV$3, 4)), 0 ), 'Raw Data'!$J:$J, $A236, 'Raw Data'!$P:$P,""&amp;'Raw Data'!$B$1,'Raw Data'!$D:$D,"&lt;&gt;*ithdr*",'Raw Data'!$D:$D,"&lt;&gt;*ancel*")</f>
        <v>0</v>
      </c>
      <c r="AR240" s="73"/>
      <c r="AS240" s="73"/>
      <c r="AT240" s="77"/>
      <c r="AU240" s="113">
        <f>SUMIFS('Raw Data'!$T:$T, 'Raw Data'!$AN:$AN,"&lt;=" &amp;DATE(MID($AV$3, 15, 4), MONTH("1 " &amp; AU$6 &amp; " " &amp; MID($AV$3, 15, 4)) + 1, 0 ), 'Raw Data'!$AN:$AN,"&gt;" &amp;DATE(MID($AV$3, 15, 4), MONTH("1 " &amp; AU$6 &amp; " " &amp; MID($AV$3, 15, 4)), 0 ), 'Raw Data'!$J:$J, $A236, 'Raw Data'!$O:$O,""&amp;'Raw Data'!$B$1,'Raw Data'!$D:$D,"&lt;&gt;*ithdr*",'Raw Data'!$D:$D,"&lt;&gt;*ancel*",'Raw Data'!$P:$P,"--")
+
SUMIFS('Raw Data'!$T:$T, 'Raw Data'!$AN:$AN,"&lt;=" &amp;DATE(MID($AV$3, 15, 4), MONTH("1 " &amp; AU$6 &amp; " " &amp; MID($AV$3, 15, 4)) + 1, 0 ), 'Raw Data'!$AN:$AN,"&gt;" &amp;DATE(MID($AV$3, 15, 4), MONTH("1 " &amp; AU$6 &amp; " " &amp; MID($AV$3, 15, 4)), 0 ), 'Raw Data'!$J:$J, $A236, 'Raw Data'!$P:$P,""&amp;'Raw Data'!$B$1,'Raw Data'!$D:$D,"&lt;&gt;*ithdr*",'Raw Data'!$D:$D,"&lt;&gt;*ancel*")</f>
        <v>0</v>
      </c>
      <c r="AV240" s="73"/>
      <c r="AW240" s="73"/>
      <c r="AX240" s="77"/>
      <c r="AY240" s="113">
        <f>SUMIFS('Raw Data'!$T:$T, 'Raw Data'!$AN:$AN,"&lt;=" &amp;DATE(MID($AV$3, 15, 4), MONTH("1 " &amp; AY$6 &amp; " " &amp; MID($AV$3, 15, 4)) + 1, 0 ), 'Raw Data'!$AN:$AN,"&gt;" &amp;DATE(MID($AV$3, 15, 4), MONTH("1 " &amp; AY$6 &amp; " " &amp; MID($AV$3, 15, 4)), 0 ), 'Raw Data'!$J:$J, $A236, 'Raw Data'!$O:$O,""&amp;'Raw Data'!$B$1,'Raw Data'!$D:$D,"&lt;&gt;*ithdr*",'Raw Data'!$D:$D,"&lt;&gt;*ancel*",'Raw Data'!$P:$P,"--")
+
SUMIFS('Raw Data'!$T:$T, 'Raw Data'!$AN:$AN,"&lt;=" &amp;DATE(MID($AV$3, 15, 4), MONTH("1 " &amp; AY$6 &amp; " " &amp; MID($AV$3, 15, 4)) + 1, 0 ), 'Raw Data'!$AN:$AN,"&gt;" &amp;DATE(MID($AV$3, 15, 4), MONTH("1 " &amp; AY$6 &amp; " " &amp; MID($AV$3, 15, 4)), 0 ), 'Raw Data'!$J:$J, $A236, 'Raw Data'!$P:$P,""&amp;'Raw Data'!$B$1,'Raw Data'!$D:$D,"&lt;&gt;*ithdr*",'Raw Data'!$D:$D,"&lt;&gt;*ancel*")</f>
        <v>0</v>
      </c>
      <c r="AZ240" s="73"/>
      <c r="BA240" s="73"/>
      <c r="BB240" s="77"/>
      <c r="BC240" s="113">
        <f>SUMIFS('Raw Data'!$T:$T, 'Raw Data'!$AN:$AN,"&lt;=" &amp;DATE(MID($AV$3, 15, 4), MONTH("1 " &amp; BC$6 &amp; " " &amp; MID($AV$3, 15, 4)) + 1, 0 ), 'Raw Data'!$AN:$AN,"&gt;" &amp;DATE(MID($AV$3, 15, 4), MONTH("1 " &amp; BC$6 &amp; " " &amp; MID($AV$3, 15, 4)), 0 ), 'Raw Data'!$J:$J, $A236, 'Raw Data'!$O:$O,""&amp;'Raw Data'!$B$1,'Raw Data'!$D:$D,"&lt;&gt;*ithdr*",'Raw Data'!$D:$D,"&lt;&gt;*ancel*",'Raw Data'!$P:$P,"--")
+
SUMIFS('Raw Data'!$T:$T, 'Raw Data'!$AN:$AN,"&lt;=" &amp;DATE(MID($AV$3, 15, 4), MONTH("1 " &amp; BC$6 &amp; " " &amp; MID($AV$3, 15, 4)) + 1, 0 ), 'Raw Data'!$AN:$AN,"&gt;" &amp;DATE(MID($AV$3, 15, 4), MONTH("1 " &amp; BC$6 &amp; " " &amp; MID($AV$3, 15, 4)), 0 ), 'Raw Data'!$J:$J, $A236, 'Raw Data'!$P:$P,""&amp;'Raw Data'!$B$1,'Raw Data'!$D:$D,"&lt;&gt;*ithdr*",'Raw Data'!$D:$D,"&lt;&gt;*ancel*")</f>
        <v>0</v>
      </c>
      <c r="BD240" s="73"/>
      <c r="BE240" s="73"/>
      <c r="BF240" s="77"/>
    </row>
    <row r="241" ht="12.75" customHeight="1">
      <c r="A241" s="114" t="s">
        <v>202</v>
      </c>
      <c r="B241" s="73"/>
      <c r="C241" s="73"/>
      <c r="D241" s="73"/>
      <c r="E241" s="73"/>
      <c r="F241" s="73"/>
      <c r="G241" s="73"/>
      <c r="H241" s="73"/>
      <c r="I241" s="73"/>
      <c r="J241" s="77"/>
      <c r="K241" s="113">
        <f>SUMIFS('Raw Data'!$T:$T, 'Raw Data'!$AN:$AN,"&lt;=" &amp;DATE(LEFT($AV$3, 4), MONTH("1 " &amp; K$6 &amp; " " &amp; LEFT($AV$3, 4)) + 1, 0 ), 'Raw Data'!$AN:$AN,"&gt;" &amp;DATE(LEFT($AV$3, 4), MONTH("1 " &amp; K$6 &amp; " " &amp; LEFT($AV$3, 4)), 0 ), 'Raw Data'!$J:$J, $A236, 'Raw Data'!$H:$H, "Ear*", 'Raw Data'!$O:$O,""&amp;'Raw Data'!$B$1,'Raw Data'!$D:$D,"&lt;&gt;*ithdr*",'Raw Data'!$D:$D,"&lt;&gt;*ancel*",'Raw Data'!$P:$P,"--")
+
SUMIFS('Raw Data'!$T:$T, 'Raw Data'!$AN:$AN,"&lt;=" &amp;DATE(LEFT($AV$3, 4), MONTH("1 " &amp; K$6 &amp; " " &amp; LEFT($AV$3, 4)) + 1, 0 ), 'Raw Data'!$AN:$AN,"&gt;" &amp;DATE(LEFT($AV$3, 4), MONTH("1 " &amp; K$6 &amp; " " &amp; LEFT($AV$3, 4)), 0 ), 'Raw Data'!$J:$J, $A236, 'Raw Data'!$H:$H, "Ear*", 'Raw Data'!$P:$P,""&amp;'Raw Data'!$B$1,'Raw Data'!$D:$D,"&lt;&gt;*ithdr*",'Raw Data'!$D:$D,"&lt;&gt;*ancel*")</f>
        <v>0</v>
      </c>
      <c r="L241" s="73"/>
      <c r="M241" s="73"/>
      <c r="N241" s="77"/>
      <c r="O241" s="113">
        <f>SUMIFS('Raw Data'!$T:$T, 'Raw Data'!$AN:$AN,"&lt;=" &amp;DATE(LEFT($AV$3, 4), MONTH("1 " &amp; O$6 &amp; " " &amp; LEFT($AV$3, 4)) + 1, 0 ), 'Raw Data'!$AN:$AN,"&gt;" &amp;DATE(LEFT($AV$3, 4), MONTH("1 " &amp; O$6 &amp; " " &amp; LEFT($AV$3, 4)), 0 ), 'Raw Data'!$J:$J, $A236, 'Raw Data'!$H:$H, "Ear*", 'Raw Data'!$O:$O,""&amp;'Raw Data'!$B$1,'Raw Data'!$D:$D,"&lt;&gt;*ithdr*",'Raw Data'!$D:$D,"&lt;&gt;*ancel*",'Raw Data'!$P:$P,"--")
+
SUMIFS('Raw Data'!$T:$T, 'Raw Data'!$AN:$AN,"&lt;=" &amp;DATE(LEFT($AV$3, 4), MONTH("1 " &amp; O$6 &amp; " " &amp; LEFT($AV$3, 4)) + 1, 0 ), 'Raw Data'!$AN:$AN,"&gt;" &amp;DATE(LEFT($AV$3, 4), MONTH("1 " &amp; O$6 &amp; " " &amp; LEFT($AV$3, 4)), 0 ), 'Raw Data'!$J:$J, $A236, 'Raw Data'!$H:$H, "Ear*", 'Raw Data'!$P:$P,""&amp;'Raw Data'!$B$1,'Raw Data'!$D:$D,"&lt;&gt;*ithdr*",'Raw Data'!$D:$D,"&lt;&gt;*ancel*")</f>
        <v>0</v>
      </c>
      <c r="P241" s="73"/>
      <c r="Q241" s="73"/>
      <c r="R241" s="77"/>
      <c r="S241" s="113">
        <f>SUMIFS('Raw Data'!$T:$T, 'Raw Data'!$AN:$AN,"&lt;=" &amp;DATE(LEFT($AV$3, 4), MONTH("1 " &amp; S$6 &amp; " " &amp; LEFT($AV$3, 4)) + 1, 0 ), 'Raw Data'!$AN:$AN,"&gt;" &amp;DATE(LEFT($AV$3, 4), MONTH("1 " &amp; S$6 &amp; " " &amp; LEFT($AV$3, 4)), 0 ), 'Raw Data'!$J:$J, $A236, 'Raw Data'!$H:$H, "Ear*", 'Raw Data'!$O:$O,""&amp;'Raw Data'!$B$1,'Raw Data'!$D:$D,"&lt;&gt;*ithdr*",'Raw Data'!$D:$D,"&lt;&gt;*ancel*",'Raw Data'!$P:$P,"--")
+
SUMIFS('Raw Data'!$T:$T, 'Raw Data'!$AN:$AN,"&lt;=" &amp;DATE(LEFT($AV$3, 4), MONTH("1 " &amp; S$6 &amp; " " &amp; LEFT($AV$3, 4)) + 1, 0 ), 'Raw Data'!$AN:$AN,"&gt;" &amp;DATE(LEFT($AV$3, 4), MONTH("1 " &amp; S$6 &amp; " " &amp; LEFT($AV$3, 4)), 0 ), 'Raw Data'!$J:$J, $A236, 'Raw Data'!$H:$H, "Ear*", 'Raw Data'!$P:$P,""&amp;'Raw Data'!$B$1,'Raw Data'!$D:$D,"&lt;&gt;*ithdr*",'Raw Data'!$D:$D,"&lt;&gt;*ancel*")</f>
        <v>0</v>
      </c>
      <c r="T241" s="73"/>
      <c r="U241" s="73"/>
      <c r="V241" s="77"/>
      <c r="W241" s="113">
        <f>SUMIFS('Raw Data'!$T:$T, 'Raw Data'!$AN:$AN,"&lt;=" &amp;DATE(LEFT($AV$3, 4), MONTH("1 " &amp; W$6 &amp; " " &amp; LEFT($AV$3, 4)) + 1, 0 ), 'Raw Data'!$AN:$AN,"&gt;" &amp;DATE(LEFT($AV$3, 4), MONTH("1 " &amp; W$6 &amp; " " &amp; LEFT($AV$3, 4)), 0 ), 'Raw Data'!$J:$J, $A236, 'Raw Data'!$H:$H, "Ear*", 'Raw Data'!$O:$O,""&amp;'Raw Data'!$B$1,'Raw Data'!$D:$D,"&lt;&gt;*ithdr*",'Raw Data'!$D:$D,"&lt;&gt;*ancel*",'Raw Data'!$P:$P,"--")
+
SUMIFS('Raw Data'!$T:$T, 'Raw Data'!$AN:$AN,"&lt;=" &amp;DATE(LEFT($AV$3, 4), MONTH("1 " &amp; W$6 &amp; " " &amp; LEFT($AV$3, 4)) + 1, 0 ), 'Raw Data'!$AN:$AN,"&gt;" &amp;DATE(LEFT($AV$3, 4), MONTH("1 " &amp; W$6 &amp; " " &amp; LEFT($AV$3, 4)), 0 ), 'Raw Data'!$J:$J, $A236, 'Raw Data'!$H:$H, "Ear*", 'Raw Data'!$P:$P,""&amp;'Raw Data'!$B$1,'Raw Data'!$D:$D,"&lt;&gt;*ithdr*",'Raw Data'!$D:$D,"&lt;&gt;*ancel*")</f>
        <v>0</v>
      </c>
      <c r="X241" s="73"/>
      <c r="Y241" s="73"/>
      <c r="Z241" s="77"/>
      <c r="AA241" s="113">
        <f>SUMIFS('Raw Data'!$T:$T, 'Raw Data'!$AN:$AN,"&lt;=" &amp;DATE(LEFT($AV$3, 4), MONTH("1 " &amp; AA$6 &amp; " " &amp; LEFT($AV$3, 4)) + 1, 0 ), 'Raw Data'!$AN:$AN,"&gt;" &amp;DATE(LEFT($AV$3, 4), MONTH("1 " &amp; AA$6 &amp; " " &amp; LEFT($AV$3, 4)), 0 ), 'Raw Data'!$J:$J, $A236, 'Raw Data'!$H:$H, "Ear*", 'Raw Data'!$O:$O,""&amp;'Raw Data'!$B$1,'Raw Data'!$D:$D,"&lt;&gt;*ithdr*",'Raw Data'!$D:$D,"&lt;&gt;*ancel*",'Raw Data'!$P:$P,"--")
+
SUMIFS('Raw Data'!$T:$T, 'Raw Data'!$AN:$AN,"&lt;=" &amp;DATE(LEFT($AV$3, 4), MONTH("1 " &amp; AA$6 &amp; " " &amp; LEFT($AV$3, 4)) + 1, 0 ), 'Raw Data'!$AN:$AN,"&gt;" &amp;DATE(LEFT($AV$3, 4), MONTH("1 " &amp; AA$6 &amp; " " &amp; LEFT($AV$3, 4)), 0 ), 'Raw Data'!$J:$J, $A236, 'Raw Data'!$H:$H, "Ear*", 'Raw Data'!$P:$P,""&amp;'Raw Data'!$B$1,'Raw Data'!$D:$D,"&lt;&gt;*ithdr*",'Raw Data'!$D:$D,"&lt;&gt;*ancel*")</f>
        <v>0</v>
      </c>
      <c r="AB241" s="73"/>
      <c r="AC241" s="73"/>
      <c r="AD241" s="77"/>
      <c r="AE241" s="113">
        <f>SUMIFS('Raw Data'!$T:$T, 'Raw Data'!$AN:$AN,"&lt;=" &amp;DATE(LEFT($AV$3, 4), MONTH("1 " &amp; AE$6 &amp; " " &amp; LEFT($AV$3, 4)) + 1, 0 ), 'Raw Data'!$AN:$AN,"&gt;" &amp;DATE(LEFT($AV$3, 4), MONTH("1 " &amp; AE$6 &amp; " " &amp; LEFT($AV$3, 4)), 0 ), 'Raw Data'!$J:$J, $A236, 'Raw Data'!$H:$H, "Ear*", 'Raw Data'!$O:$O,""&amp;'Raw Data'!$B$1,'Raw Data'!$D:$D,"&lt;&gt;*ithdr*",'Raw Data'!$D:$D,"&lt;&gt;*ancel*",'Raw Data'!$P:$P,"--")
+
SUMIFS('Raw Data'!$T:$T, 'Raw Data'!$AN:$AN,"&lt;=" &amp;DATE(LEFT($AV$3, 4), MONTH("1 " &amp; AE$6 &amp; " " &amp; LEFT($AV$3, 4)) + 1, 0 ), 'Raw Data'!$AN:$AN,"&gt;" &amp;DATE(LEFT($AV$3, 4), MONTH("1 " &amp; AE$6 &amp; " " &amp; LEFT($AV$3, 4)), 0 ), 'Raw Data'!$J:$J, $A236, 'Raw Data'!$H:$H, "Ear*", 'Raw Data'!$P:$P,""&amp;'Raw Data'!$B$1,'Raw Data'!$D:$D,"&lt;&gt;*ithdr*",'Raw Data'!$D:$D,"&lt;&gt;*ancel*")</f>
        <v>0</v>
      </c>
      <c r="AF241" s="73"/>
      <c r="AG241" s="73"/>
      <c r="AH241" s="77"/>
      <c r="AI241" s="113">
        <f>SUMIFS('Raw Data'!$T:$T, 'Raw Data'!$AN:$AN,"&lt;=" &amp;DATE(LEFT($AV$3, 4), MONTH("1 " &amp; AI$6 &amp; " " &amp; LEFT($AV$3, 4)) + 1, 0 ), 'Raw Data'!$AN:$AN,"&gt;" &amp;DATE(LEFT($AV$3, 4), MONTH("1 " &amp; AI$6 &amp; " " &amp; LEFT($AV$3, 4)), 0 ), 'Raw Data'!$J:$J, $A236, 'Raw Data'!$H:$H, "Ear*", 'Raw Data'!$O:$O,""&amp;'Raw Data'!$B$1,'Raw Data'!$D:$D,"&lt;&gt;*ithdr*",'Raw Data'!$D:$D,"&lt;&gt;*ancel*",'Raw Data'!$P:$P,"--")
+
SUMIFS('Raw Data'!$T:$T, 'Raw Data'!$AN:$AN,"&lt;=" &amp;DATE(LEFT($AV$3, 4), MONTH("1 " &amp; AI$6 &amp; " " &amp; LEFT($AV$3, 4)) + 1, 0 ), 'Raw Data'!$AN:$AN,"&gt;" &amp;DATE(LEFT($AV$3, 4), MONTH("1 " &amp; AI$6 &amp; " " &amp; LEFT($AV$3, 4)), 0 ), 'Raw Data'!$J:$J, $A236, 'Raw Data'!$H:$H, "Ear*", 'Raw Data'!$P:$P,""&amp;'Raw Data'!$B$1,'Raw Data'!$D:$D,"&lt;&gt;*ithdr*",'Raw Data'!$D:$D,"&lt;&gt;*ancel*")</f>
        <v>0</v>
      </c>
      <c r="AJ241" s="73"/>
      <c r="AK241" s="73"/>
      <c r="AL241" s="77"/>
      <c r="AM241" s="113">
        <f>SUMIFS('Raw Data'!$T:$T, 'Raw Data'!$AN:$AN,"&lt;=" &amp;DATE(LEFT($AV$3, 4), MONTH("1 " &amp; AM$6 &amp; " " &amp; LEFT($AV$3, 4)) + 1, 0 ), 'Raw Data'!$AN:$AN,"&gt;" &amp;DATE(LEFT($AV$3, 4), MONTH("1 " &amp; AM$6 &amp; " " &amp; LEFT($AV$3, 4)), 0 ), 'Raw Data'!$J:$J, $A236, 'Raw Data'!$H:$H, "Ear*", 'Raw Data'!$O:$O,""&amp;'Raw Data'!$B$1,'Raw Data'!$D:$D,"&lt;&gt;*ithdr*",'Raw Data'!$D:$D,"&lt;&gt;*ancel*",'Raw Data'!$P:$P,"--")
+
SUMIFS('Raw Data'!$T:$T, 'Raw Data'!$AN:$AN,"&lt;=" &amp;DATE(LEFT($AV$3, 4), MONTH("1 " &amp; AM$6 &amp; " " &amp; LEFT($AV$3, 4)) + 1, 0 ), 'Raw Data'!$AN:$AN,"&gt;" &amp;DATE(LEFT($AV$3, 4), MONTH("1 " &amp; AM$6 &amp; " " &amp; LEFT($AV$3, 4)), 0 ), 'Raw Data'!$J:$J, $A236, 'Raw Data'!$H:$H, "Ear*", 'Raw Data'!$P:$P,""&amp;'Raw Data'!$B$1,'Raw Data'!$D:$D,"&lt;&gt;*ithdr*",'Raw Data'!$D:$D,"&lt;&gt;*ancel*")</f>
        <v>0</v>
      </c>
      <c r="AN241" s="73"/>
      <c r="AO241" s="73"/>
      <c r="AP241" s="77"/>
      <c r="AQ241" s="113">
        <f>SUMIFS('Raw Data'!$T:$T, 'Raw Data'!$AN:$AN,"&lt;=" &amp;DATE(LEFT($AV$3, 4), MONTH("1 " &amp; AQ$6 &amp; " " &amp; LEFT($AV$3, 4)) + 1, 0 ), 'Raw Data'!$AN:$AN,"&gt;" &amp;DATE(LEFT($AV$3, 4), MONTH("1 " &amp; AQ$6 &amp; " " &amp; LEFT($AV$3, 4)), 0 ), 'Raw Data'!$J:$J, $A236, 'Raw Data'!$H:$H, "Ear*", 'Raw Data'!$O:$O,""&amp;'Raw Data'!$B$1,'Raw Data'!$D:$D,"&lt;&gt;*ithdr*",'Raw Data'!$D:$D,"&lt;&gt;*ancel*",'Raw Data'!$P:$P,"--")
+
SUMIFS('Raw Data'!$T:$T, 'Raw Data'!$AN:$AN,"&lt;=" &amp;DATE(LEFT($AV$3, 4), MONTH("1 " &amp; AQ$6 &amp; " " &amp; LEFT($AV$3, 4)) + 1, 0 ), 'Raw Data'!$AN:$AN,"&gt;" &amp;DATE(LEFT($AV$3, 4), MONTH("1 " &amp; AQ$6 &amp; " " &amp; LEFT($AV$3, 4)), 0 ), 'Raw Data'!$J:$J, $A236, 'Raw Data'!$H:$H, "Ear*", 'Raw Data'!$P:$P,""&amp;'Raw Data'!$B$1,'Raw Data'!$D:$D,"&lt;&gt;*ithdr*",'Raw Data'!$D:$D,"&lt;&gt;*ancel*")</f>
        <v>0</v>
      </c>
      <c r="AR241" s="73"/>
      <c r="AS241" s="73"/>
      <c r="AT241" s="77"/>
      <c r="AU241" s="113">
        <f>SUMIFS('Raw Data'!$T:$T, 'Raw Data'!$AN:$AN,"&lt;=" &amp;DATE(MID($AV$3, 15, 4), MONTH("1 " &amp; AU$6 &amp; " " &amp; MID($AV$3, 15, 4)) + 1, 0 ), 'Raw Data'!$AN:$AN,"&gt;" &amp;DATE(MID($AV$3, 15, 4), MONTH("1 " &amp; AU$6 &amp; " " &amp; MID($AV$3, 15, 4)), 0 ), 'Raw Data'!$J:$J, $A236, 'Raw Data'!$H:$H, "Ear*", 'Raw Data'!$O:$O,""&amp;'Raw Data'!$B$1,'Raw Data'!$D:$D,"&lt;&gt;*ithdr*",'Raw Data'!$D:$D,"&lt;&gt;*ancel*",'Raw Data'!$P:$P,"--")
+
SUMIFS('Raw Data'!$T:$T, 'Raw Data'!$AN:$AN,"&lt;=" &amp;DATE(MID($AV$3, 15, 4), MONTH("1 " &amp; AU$6 &amp; " " &amp; MID($AV$3, 15, 4)) + 1, 0 ), 'Raw Data'!$AN:$AN,"&gt;" &amp;DATE(MID($AV$3, 15, 4), MONTH("1 " &amp; AU$6 &amp; " " &amp; MID($AV$3, 15, 4)), 0 ), 'Raw Data'!$J:$J, $A236, 'Raw Data'!$H:$H, "Ear*", 'Raw Data'!$P:$P,""&amp;'Raw Data'!$B$1,'Raw Data'!$D:$D,"&lt;&gt;*ithdr*",'Raw Data'!$D:$D,"&lt;&gt;*ancel*")</f>
        <v>0</v>
      </c>
      <c r="AV241" s="73"/>
      <c r="AW241" s="73"/>
      <c r="AX241" s="77"/>
      <c r="AY241" s="113">
        <f>SUMIFS('Raw Data'!$T:$T, 'Raw Data'!$AN:$AN,"&lt;=" &amp;DATE(MID($AV$3, 15, 4), MONTH("1 " &amp; AY$6 &amp; " " &amp; MID($AV$3, 15, 4)) + 1, 0 ), 'Raw Data'!$AN:$AN,"&gt;" &amp;DATE(MID($AV$3, 15, 4), MONTH("1 " &amp; AY$6 &amp; " " &amp; MID($AV$3, 15, 4)), 0 ), 'Raw Data'!$J:$J, $A236, 'Raw Data'!$H:$H, "Ear*", 'Raw Data'!$O:$O,""&amp;'Raw Data'!$B$1,'Raw Data'!$D:$D,"&lt;&gt;*ithdr*",'Raw Data'!$D:$D,"&lt;&gt;*ancel*",'Raw Data'!$P:$P,"--")
+
SUMIFS('Raw Data'!$T:$T, 'Raw Data'!$AN:$AN,"&lt;=" &amp;DATE(MID($AV$3, 15, 4), MONTH("1 " &amp; AY$6 &amp; " " &amp; MID($AV$3, 15, 4)) + 1, 0 ), 'Raw Data'!$AN:$AN,"&gt;" &amp;DATE(MID($AV$3, 15, 4), MONTH("1 " &amp; AY$6 &amp; " " &amp; MID($AV$3, 15, 4)), 0 ), 'Raw Data'!$J:$J, $A236, 'Raw Data'!$H:$H, "Ear*", 'Raw Data'!$P:$P,""&amp;'Raw Data'!$B$1,'Raw Data'!$D:$D,"&lt;&gt;*ithdr*",'Raw Data'!$D:$D,"&lt;&gt;*ancel*")</f>
        <v>0</v>
      </c>
      <c r="AZ241" s="73"/>
      <c r="BA241" s="73"/>
      <c r="BB241" s="77"/>
      <c r="BC241" s="113">
        <f>SUMIFS('Raw Data'!$T:$T, 'Raw Data'!$AN:$AN,"&lt;=" &amp;DATE(MID($AV$3, 15, 4), MONTH("1 " &amp; BC$6 &amp; " " &amp; MID($AV$3, 15, 4)) + 1, 0 ), 'Raw Data'!$AN:$AN,"&gt;" &amp;DATE(MID($AV$3, 15, 4), MONTH("1 " &amp; BC$6 &amp; " " &amp; MID($AV$3, 15, 4)), 0 ), 'Raw Data'!$J:$J, $A236, 'Raw Data'!$H:$H, "Ear*", 'Raw Data'!$O:$O,""&amp;'Raw Data'!$B$1,'Raw Data'!$D:$D,"&lt;&gt;*ithdr*",'Raw Data'!$D:$D,"&lt;&gt;*ancel*",'Raw Data'!$P:$P,"--")
+
SUMIFS('Raw Data'!$T:$T, 'Raw Data'!$AN:$AN,"&lt;=" &amp;DATE(MID($AV$3, 15, 4), MONTH("1 " &amp; BC$6 &amp; " " &amp; MID($AV$3, 15, 4)) + 1, 0 ), 'Raw Data'!$AN:$AN,"&gt;" &amp;DATE(MID($AV$3, 15, 4), MONTH("1 " &amp; BC$6 &amp; " " &amp; MID($AV$3, 15, 4)), 0 ), 'Raw Data'!$J:$J, $A236, 'Raw Data'!$H:$H, "Ear*", 'Raw Data'!$P:$P,""&amp;'Raw Data'!$B$1,'Raw Data'!$D:$D,"&lt;&gt;*ithdr*",'Raw Data'!$D:$D,"&lt;&gt;*ancel*")</f>
        <v>0</v>
      </c>
      <c r="BD241" s="73"/>
      <c r="BE241" s="73"/>
      <c r="BF241" s="77"/>
    </row>
    <row r="242" ht="12.75" customHeight="1">
      <c r="A242" s="114" t="s">
        <v>203</v>
      </c>
      <c r="B242" s="73"/>
      <c r="C242" s="73"/>
      <c r="D242" s="73"/>
      <c r="E242" s="73"/>
      <c r="F242" s="73"/>
      <c r="G242" s="73"/>
      <c r="H242" s="73"/>
      <c r="I242" s="73"/>
      <c r="J242" s="77"/>
      <c r="K242" s="113">
        <f>SUMIFS('Raw Data'!$T:$T, 'Raw Data'!$AN:$AN,"&lt;=" &amp;DATE(LEFT($AV$3, 4), MONTH("1 " &amp; K$6 &amp; " " &amp; LEFT($AV$3, 4)) + 1, 0 ), 'Raw Data'!$AN:$AN,"&gt;" &amp;DATE(LEFT($AV$3, 4), MONTH("1 " &amp; K$6 &amp; " " &amp; LEFT($AV$3, 4)), 0 ), 'Raw Data'!$J:$J, $A236, 'Raw Data'!$H:$H, "Non*", 'Raw Data'!$O:$O,""&amp;'Raw Data'!$B$1,'Raw Data'!$D:$D,"&lt;&gt;*ithdr*",'Raw Data'!$D:$D,"&lt;&gt;*ancel*",'Raw Data'!$P:$P,"--")
+
SUMIFS('Raw Data'!$T:$T, 'Raw Data'!$AN:$AN,"&lt;=" &amp;DATE(LEFT($AV$3, 4), MONTH("1 " &amp; K$6 &amp; " " &amp; LEFT($AV$3, 4)) + 1, 0 ), 'Raw Data'!$AN:$AN,"&gt;" &amp;DATE(LEFT($AV$3, 4), MONTH("1 " &amp; K$6 &amp; " " &amp; LEFT($AV$3, 4)), 0 ), 'Raw Data'!$J:$J, $A236, 'Raw Data'!$H:$H, "Non*", 'Raw Data'!$P:$P,""&amp;'Raw Data'!$B$1,'Raw Data'!$D:$D,"&lt;&gt;*ithdr*",'Raw Data'!$D:$D,"&lt;&gt;*ancel*")</f>
        <v>0</v>
      </c>
      <c r="L242" s="73"/>
      <c r="M242" s="73"/>
      <c r="N242" s="77"/>
      <c r="O242" s="113">
        <f>SUMIFS('Raw Data'!$T:$T, 'Raw Data'!$AN:$AN,"&lt;=" &amp;DATE(LEFT($AV$3, 4), MONTH("1 " &amp; O$6 &amp; " " &amp; LEFT($AV$3, 4)) + 1, 0 ), 'Raw Data'!$AN:$AN,"&gt;" &amp;DATE(LEFT($AV$3, 4), MONTH("1 " &amp; O$6 &amp; " " &amp; LEFT($AV$3, 4)), 0 ), 'Raw Data'!$J:$J, $A236, 'Raw Data'!$H:$H, "Non*", 'Raw Data'!$O:$O,""&amp;'Raw Data'!$B$1,'Raw Data'!$D:$D,"&lt;&gt;*ithdr*",'Raw Data'!$D:$D,"&lt;&gt;*ancel*",'Raw Data'!$P:$P,"--")
+
SUMIFS('Raw Data'!$T:$T, 'Raw Data'!$AN:$AN,"&lt;=" &amp;DATE(LEFT($AV$3, 4), MONTH("1 " &amp; O$6 &amp; " " &amp; LEFT($AV$3, 4)) + 1, 0 ), 'Raw Data'!$AN:$AN,"&gt;" &amp;DATE(LEFT($AV$3, 4), MONTH("1 " &amp; O$6 &amp; " " &amp; LEFT($AV$3, 4)), 0 ), 'Raw Data'!$J:$J, $A236, 'Raw Data'!$H:$H, "Non*", 'Raw Data'!$P:$P,""&amp;'Raw Data'!$B$1,'Raw Data'!$D:$D,"&lt;&gt;*ithdr*",'Raw Data'!$D:$D,"&lt;&gt;*ancel*")</f>
        <v>0</v>
      </c>
      <c r="P242" s="73"/>
      <c r="Q242" s="73"/>
      <c r="R242" s="77"/>
      <c r="S242" s="113">
        <f>SUMIFS('Raw Data'!$T:$T, 'Raw Data'!$AN:$AN,"&lt;=" &amp;DATE(LEFT($AV$3, 4), MONTH("1 " &amp; S$6 &amp; " " &amp; LEFT($AV$3, 4)) + 1, 0 ), 'Raw Data'!$AN:$AN,"&gt;" &amp;DATE(LEFT($AV$3, 4), MONTH("1 " &amp; S$6 &amp; " " &amp; LEFT($AV$3, 4)), 0 ), 'Raw Data'!$J:$J, $A236, 'Raw Data'!$H:$H, "Non*", 'Raw Data'!$O:$O,""&amp;'Raw Data'!$B$1,'Raw Data'!$D:$D,"&lt;&gt;*ithdr*",'Raw Data'!$D:$D,"&lt;&gt;*ancel*",'Raw Data'!$P:$P,"--")
+
SUMIFS('Raw Data'!$T:$T, 'Raw Data'!$AN:$AN,"&lt;=" &amp;DATE(LEFT($AV$3, 4), MONTH("1 " &amp; S$6 &amp; " " &amp; LEFT($AV$3, 4)) + 1, 0 ), 'Raw Data'!$AN:$AN,"&gt;" &amp;DATE(LEFT($AV$3, 4), MONTH("1 " &amp; S$6 &amp; " " &amp; LEFT($AV$3, 4)), 0 ), 'Raw Data'!$J:$J, $A236, 'Raw Data'!$H:$H, "Non*", 'Raw Data'!$P:$P,""&amp;'Raw Data'!$B$1,'Raw Data'!$D:$D,"&lt;&gt;*ithdr*",'Raw Data'!$D:$D,"&lt;&gt;*ancel*")</f>
        <v>0</v>
      </c>
      <c r="T242" s="73"/>
      <c r="U242" s="73"/>
      <c r="V242" s="77"/>
      <c r="W242" s="113">
        <f>SUMIFS('Raw Data'!$T:$T, 'Raw Data'!$AN:$AN,"&lt;=" &amp;DATE(LEFT($AV$3, 4), MONTH("1 " &amp; W$6 &amp; " " &amp; LEFT($AV$3, 4)) + 1, 0 ), 'Raw Data'!$AN:$AN,"&gt;" &amp;DATE(LEFT($AV$3, 4), MONTH("1 " &amp; W$6 &amp; " " &amp; LEFT($AV$3, 4)), 0 ), 'Raw Data'!$J:$J, $A236, 'Raw Data'!$H:$H, "Non*", 'Raw Data'!$O:$O,""&amp;'Raw Data'!$B$1,'Raw Data'!$D:$D,"&lt;&gt;*ithdr*",'Raw Data'!$D:$D,"&lt;&gt;*ancel*",'Raw Data'!$P:$P,"--")
+
SUMIFS('Raw Data'!$T:$T, 'Raw Data'!$AN:$AN,"&lt;=" &amp;DATE(LEFT($AV$3, 4), MONTH("1 " &amp; W$6 &amp; " " &amp; LEFT($AV$3, 4)) + 1, 0 ), 'Raw Data'!$AN:$AN,"&gt;" &amp;DATE(LEFT($AV$3, 4), MONTH("1 " &amp; W$6 &amp; " " &amp; LEFT($AV$3, 4)), 0 ), 'Raw Data'!$J:$J, $A236, 'Raw Data'!$H:$H, "Non*", 'Raw Data'!$P:$P,""&amp;'Raw Data'!$B$1,'Raw Data'!$D:$D,"&lt;&gt;*ithdr*",'Raw Data'!$D:$D,"&lt;&gt;*ancel*")</f>
        <v>0</v>
      </c>
      <c r="X242" s="73"/>
      <c r="Y242" s="73"/>
      <c r="Z242" s="77"/>
      <c r="AA242" s="113">
        <f>SUMIFS('Raw Data'!$T:$T, 'Raw Data'!$AN:$AN,"&lt;=" &amp;DATE(LEFT($AV$3, 4), MONTH("1 " &amp; AA$6 &amp; " " &amp; LEFT($AV$3, 4)) + 1, 0 ), 'Raw Data'!$AN:$AN,"&gt;" &amp;DATE(LEFT($AV$3, 4), MONTH("1 " &amp; AA$6 &amp; " " &amp; LEFT($AV$3, 4)), 0 ), 'Raw Data'!$J:$J, $A236, 'Raw Data'!$H:$H, "Non*", 'Raw Data'!$O:$O,""&amp;'Raw Data'!$B$1,'Raw Data'!$D:$D,"&lt;&gt;*ithdr*",'Raw Data'!$D:$D,"&lt;&gt;*ancel*",'Raw Data'!$P:$P,"--")
+
SUMIFS('Raw Data'!$T:$T, 'Raw Data'!$AN:$AN,"&lt;=" &amp;DATE(LEFT($AV$3, 4), MONTH("1 " &amp; AA$6 &amp; " " &amp; LEFT($AV$3, 4)) + 1, 0 ), 'Raw Data'!$AN:$AN,"&gt;" &amp;DATE(LEFT($AV$3, 4), MONTH("1 " &amp; AA$6 &amp; " " &amp; LEFT($AV$3, 4)), 0 ), 'Raw Data'!$J:$J, $A236, 'Raw Data'!$H:$H, "Non*", 'Raw Data'!$P:$P,""&amp;'Raw Data'!$B$1,'Raw Data'!$D:$D,"&lt;&gt;*ithdr*",'Raw Data'!$D:$D,"&lt;&gt;*ancel*")</f>
        <v>0</v>
      </c>
      <c r="AB242" s="73"/>
      <c r="AC242" s="73"/>
      <c r="AD242" s="77"/>
      <c r="AE242" s="113">
        <f>SUMIFS('Raw Data'!$T:$T, 'Raw Data'!$AN:$AN,"&lt;=" &amp;DATE(LEFT($AV$3, 4), MONTH("1 " &amp; AE$6 &amp; " " &amp; LEFT($AV$3, 4)) + 1, 0 ), 'Raw Data'!$AN:$AN,"&gt;" &amp;DATE(LEFT($AV$3, 4), MONTH("1 " &amp; AE$6 &amp; " " &amp; LEFT($AV$3, 4)), 0 ), 'Raw Data'!$J:$J, $A236, 'Raw Data'!$H:$H, "Non*", 'Raw Data'!$O:$O,""&amp;'Raw Data'!$B$1,'Raw Data'!$D:$D,"&lt;&gt;*ithdr*",'Raw Data'!$D:$D,"&lt;&gt;*ancel*",'Raw Data'!$P:$P,"--")
+
SUMIFS('Raw Data'!$T:$T, 'Raw Data'!$AN:$AN,"&lt;=" &amp;DATE(LEFT($AV$3, 4), MONTH("1 " &amp; AE$6 &amp; " " &amp; LEFT($AV$3, 4)) + 1, 0 ), 'Raw Data'!$AN:$AN,"&gt;" &amp;DATE(LEFT($AV$3, 4), MONTH("1 " &amp; AE$6 &amp; " " &amp; LEFT($AV$3, 4)), 0 ), 'Raw Data'!$J:$J, $A236, 'Raw Data'!$H:$H, "Non*", 'Raw Data'!$P:$P,""&amp;'Raw Data'!$B$1,'Raw Data'!$D:$D,"&lt;&gt;*ithdr*",'Raw Data'!$D:$D,"&lt;&gt;*ancel*")</f>
        <v>0</v>
      </c>
      <c r="AF242" s="73"/>
      <c r="AG242" s="73"/>
      <c r="AH242" s="77"/>
      <c r="AI242" s="113">
        <f>SUMIFS('Raw Data'!$T:$T, 'Raw Data'!$AN:$AN,"&lt;=" &amp;DATE(LEFT($AV$3, 4), MONTH("1 " &amp; AI$6 &amp; " " &amp; LEFT($AV$3, 4)) + 1, 0 ), 'Raw Data'!$AN:$AN,"&gt;" &amp;DATE(LEFT($AV$3, 4), MONTH("1 " &amp; AI$6 &amp; " " &amp; LEFT($AV$3, 4)), 0 ), 'Raw Data'!$J:$J, $A236, 'Raw Data'!$H:$H, "Non*", 'Raw Data'!$O:$O,""&amp;'Raw Data'!$B$1,'Raw Data'!$D:$D,"&lt;&gt;*ithdr*",'Raw Data'!$D:$D,"&lt;&gt;*ancel*",'Raw Data'!$P:$P,"--")
+
SUMIFS('Raw Data'!$T:$T, 'Raw Data'!$AN:$AN,"&lt;=" &amp;DATE(LEFT($AV$3, 4), MONTH("1 " &amp; AI$6 &amp; " " &amp; LEFT($AV$3, 4)) + 1, 0 ), 'Raw Data'!$AN:$AN,"&gt;" &amp;DATE(LEFT($AV$3, 4), MONTH("1 " &amp; AI$6 &amp; " " &amp; LEFT($AV$3, 4)), 0 ), 'Raw Data'!$J:$J, $A236, 'Raw Data'!$H:$H, "Non*", 'Raw Data'!$P:$P,""&amp;'Raw Data'!$B$1,'Raw Data'!$D:$D,"&lt;&gt;*ithdr*",'Raw Data'!$D:$D,"&lt;&gt;*ancel*")</f>
        <v>0</v>
      </c>
      <c r="AJ242" s="73"/>
      <c r="AK242" s="73"/>
      <c r="AL242" s="77"/>
      <c r="AM242" s="113">
        <f>SUMIFS('Raw Data'!$T:$T, 'Raw Data'!$AN:$AN,"&lt;=" &amp;DATE(LEFT($AV$3, 4), MONTH("1 " &amp; AM$6 &amp; " " &amp; LEFT($AV$3, 4)) + 1, 0 ), 'Raw Data'!$AN:$AN,"&gt;" &amp;DATE(LEFT($AV$3, 4), MONTH("1 " &amp; AM$6 &amp; " " &amp; LEFT($AV$3, 4)), 0 ), 'Raw Data'!$J:$J, $A236, 'Raw Data'!$H:$H, "Non*", 'Raw Data'!$O:$O,""&amp;'Raw Data'!$B$1,'Raw Data'!$D:$D,"&lt;&gt;*ithdr*",'Raw Data'!$D:$D,"&lt;&gt;*ancel*",'Raw Data'!$P:$P,"--")
+
SUMIFS('Raw Data'!$T:$T, 'Raw Data'!$AN:$AN,"&lt;=" &amp;DATE(LEFT($AV$3, 4), MONTH("1 " &amp; AM$6 &amp; " " &amp; LEFT($AV$3, 4)) + 1, 0 ), 'Raw Data'!$AN:$AN,"&gt;" &amp;DATE(LEFT($AV$3, 4), MONTH("1 " &amp; AM$6 &amp; " " &amp; LEFT($AV$3, 4)), 0 ), 'Raw Data'!$J:$J, $A236, 'Raw Data'!$H:$H, "Non*", 'Raw Data'!$P:$P,""&amp;'Raw Data'!$B$1,'Raw Data'!$D:$D,"&lt;&gt;*ithdr*",'Raw Data'!$D:$D,"&lt;&gt;*ancel*")</f>
        <v>0</v>
      </c>
      <c r="AN242" s="73"/>
      <c r="AO242" s="73"/>
      <c r="AP242" s="77"/>
      <c r="AQ242" s="113">
        <f>SUMIFS('Raw Data'!$T:$T, 'Raw Data'!$AN:$AN,"&lt;=" &amp;DATE(LEFT($AV$3, 4), MONTH("1 " &amp; AQ$6 &amp; " " &amp; LEFT($AV$3, 4)) + 1, 0 ), 'Raw Data'!$AN:$AN,"&gt;" &amp;DATE(LEFT($AV$3, 4), MONTH("1 " &amp; AQ$6 &amp; " " &amp; LEFT($AV$3, 4)), 0 ), 'Raw Data'!$J:$J, $A236, 'Raw Data'!$H:$H, "Non*", 'Raw Data'!$O:$O,""&amp;'Raw Data'!$B$1,'Raw Data'!$D:$D,"&lt;&gt;*ithdr*",'Raw Data'!$D:$D,"&lt;&gt;*ancel*",'Raw Data'!$P:$P,"--")
+
SUMIFS('Raw Data'!$T:$T, 'Raw Data'!$AN:$AN,"&lt;=" &amp;DATE(LEFT($AV$3, 4), MONTH("1 " &amp; AQ$6 &amp; " " &amp; LEFT($AV$3, 4)) + 1, 0 ), 'Raw Data'!$AN:$AN,"&gt;" &amp;DATE(LEFT($AV$3, 4), MONTH("1 " &amp; AQ$6 &amp; " " &amp; LEFT($AV$3, 4)), 0 ), 'Raw Data'!$J:$J, $A236, 'Raw Data'!$H:$H, "Non*", 'Raw Data'!$P:$P,""&amp;'Raw Data'!$B$1,'Raw Data'!$D:$D,"&lt;&gt;*ithdr*",'Raw Data'!$D:$D,"&lt;&gt;*ancel*")</f>
        <v>0</v>
      </c>
      <c r="AR242" s="73"/>
      <c r="AS242" s="73"/>
      <c r="AT242" s="77"/>
      <c r="AU242" s="113">
        <f>SUMIFS('Raw Data'!$T:$T, 'Raw Data'!$AN:$AN,"&lt;=" &amp;DATE(MID($AV$3, 15, 4), MONTH("1 " &amp; AU$6 &amp; " " &amp; MID($AV$3, 15, 4)) + 1, 0 ), 'Raw Data'!$AN:$AN,"&gt;" &amp;DATE(MID($AV$3, 15, 4), MONTH("1 " &amp; AU$6 &amp; " " &amp; MID($AV$3, 15, 4)), 0 ), 'Raw Data'!$J:$J, $A236, 'Raw Data'!$H:$H, "Non*", 'Raw Data'!$O:$O,""&amp;'Raw Data'!$B$1,'Raw Data'!$D:$D,"&lt;&gt;*ithdr*",'Raw Data'!$D:$D,"&lt;&gt;*ancel*",'Raw Data'!$P:$P,"--")
+
SUMIFS('Raw Data'!$T:$T, 'Raw Data'!$AN:$AN,"&lt;=" &amp;DATE(MID($AV$3, 15, 4), MONTH("1 " &amp; AU$6 &amp; " " &amp; MID($AV$3, 15, 4)) + 1, 0 ), 'Raw Data'!$AN:$AN,"&gt;" &amp;DATE(MID($AV$3, 15, 4), MONTH("1 " &amp; AU$6 &amp; " " &amp; MID($AV$3, 15, 4)), 0 ), 'Raw Data'!$J:$J, $A236, 'Raw Data'!$H:$H, "Non*", 'Raw Data'!$P:$P,""&amp;'Raw Data'!$B$1,'Raw Data'!$D:$D,"&lt;&gt;*ithdr*",'Raw Data'!$D:$D,"&lt;&gt;*ancel*")</f>
        <v>0</v>
      </c>
      <c r="AV242" s="73"/>
      <c r="AW242" s="73"/>
      <c r="AX242" s="77"/>
      <c r="AY242" s="113">
        <f>SUMIFS('Raw Data'!$T:$T, 'Raw Data'!$AN:$AN,"&lt;=" &amp;DATE(MID($AV$3, 15, 4), MONTH("1 " &amp; AY$6 &amp; " " &amp; MID($AV$3, 15, 4)) + 1, 0 ), 'Raw Data'!$AN:$AN,"&gt;" &amp;DATE(MID($AV$3, 15, 4), MONTH("1 " &amp; AY$6 &amp; " " &amp; MID($AV$3, 15, 4)), 0 ), 'Raw Data'!$J:$J, $A236, 'Raw Data'!$H:$H, "Non*", 'Raw Data'!$O:$O,""&amp;'Raw Data'!$B$1,'Raw Data'!$D:$D,"&lt;&gt;*ithdr*",'Raw Data'!$D:$D,"&lt;&gt;*ancel*",'Raw Data'!$P:$P,"--")
+
SUMIFS('Raw Data'!$T:$T, 'Raw Data'!$AN:$AN,"&lt;=" &amp;DATE(MID($AV$3, 15, 4), MONTH("1 " &amp; AY$6 &amp; " " &amp; MID($AV$3, 15, 4)) + 1, 0 ), 'Raw Data'!$AN:$AN,"&gt;" &amp;DATE(MID($AV$3, 15, 4), MONTH("1 " &amp; AY$6 &amp; " " &amp; MID($AV$3, 15, 4)), 0 ), 'Raw Data'!$J:$J, $A236, 'Raw Data'!$H:$H, "Non*", 'Raw Data'!$P:$P,""&amp;'Raw Data'!$B$1,'Raw Data'!$D:$D,"&lt;&gt;*ithdr*",'Raw Data'!$D:$D,"&lt;&gt;*ancel*")</f>
        <v>0</v>
      </c>
      <c r="AZ242" s="73"/>
      <c r="BA242" s="73"/>
      <c r="BB242" s="77"/>
      <c r="BC242" s="113">
        <f>SUMIFS('Raw Data'!$T:$T, 'Raw Data'!$AN:$AN,"&lt;=" &amp;DATE(MID($AV$3, 15, 4), MONTH("1 " &amp; BC$6 &amp; " " &amp; MID($AV$3, 15, 4)) + 1, 0 ), 'Raw Data'!$AN:$AN,"&gt;" &amp;DATE(MID($AV$3, 15, 4), MONTH("1 " &amp; BC$6 &amp; " " &amp; MID($AV$3, 15, 4)), 0 ), 'Raw Data'!$J:$J, $A236, 'Raw Data'!$H:$H, "Non*", 'Raw Data'!$O:$O,""&amp;'Raw Data'!$B$1,'Raw Data'!$D:$D,"&lt;&gt;*ithdr*",'Raw Data'!$D:$D,"&lt;&gt;*ancel*",'Raw Data'!$P:$P,"--")
+
SUMIFS('Raw Data'!$T:$T, 'Raw Data'!$AN:$AN,"&lt;=" &amp;DATE(MID($AV$3, 15, 4), MONTH("1 " &amp; BC$6 &amp; " " &amp; MID($AV$3, 15, 4)) + 1, 0 ), 'Raw Data'!$AN:$AN,"&gt;" &amp;DATE(MID($AV$3, 15, 4), MONTH("1 " &amp; BC$6 &amp; " " &amp; MID($AV$3, 15, 4)), 0 ), 'Raw Data'!$J:$J, $A236, 'Raw Data'!$H:$H, "Non*", 'Raw Data'!$P:$P,""&amp;'Raw Data'!$B$1,'Raw Data'!$D:$D,"&lt;&gt;*ithdr*",'Raw Data'!$D:$D,"&lt;&gt;*ancel*")</f>
        <v>0</v>
      </c>
      <c r="BD242" s="73"/>
      <c r="BE242" s="73"/>
      <c r="BF242" s="77"/>
    </row>
    <row r="243" ht="12.75" customHeight="1">
      <c r="A243" s="75" t="s">
        <v>162</v>
      </c>
      <c r="B243" s="73"/>
      <c r="C243" s="73"/>
      <c r="D243" s="73"/>
      <c r="E243" s="73"/>
      <c r="F243" s="73"/>
      <c r="G243" s="73"/>
      <c r="H243" s="73"/>
      <c r="I243" s="73"/>
      <c r="J243" s="77"/>
      <c r="K243" s="113">
        <f>SUMIFS('Raw Data'!$W:$W, 'Raw Data'!$AN:$AN,"&lt;=" &amp;DATE(LEFT($AV$3, 4), MONTH("1 " &amp; K$6 &amp; " " &amp; LEFT($AV$3, 4)) + 1, 0 ), 'Raw Data'!$AN:$AN,"&gt;" &amp;DATE(LEFT($AV$3, 4), MONTH("1 " &amp; K$6 &amp; " " &amp; LEFT($AV$3, 4)), 0 ), 'Raw Data'!$J:$J, $A236, 'Raw Data'!$O:$O,""&amp;'Raw Data'!$B$1,'Raw Data'!$D:$D,"&lt;&gt;*ithdr*",'Raw Data'!$D:$D,"&lt;&gt;*ancel*",'Raw Data'!$P:$P,"--")
+
SUMIFS('Raw Data'!$W:$W, 'Raw Data'!$AN:$AN,"&lt;=" &amp;DATE(LEFT($AV$3, 4), MONTH("1 " &amp; K$6 &amp; " " &amp; LEFT($AV$3, 4)) + 1, 0 ), 'Raw Data'!$AN:$AN,"&gt;" &amp;DATE(LEFT($AV$3, 4), MONTH("1 " &amp; K$6 &amp; " " &amp; LEFT($AV$3, 4)), 0 ), 'Raw Data'!$J:$J, $A236, 'Raw Data'!$P:$P,""&amp;'Raw Data'!$B$1,'Raw Data'!$D:$D,"&lt;&gt;*ithdr*",'Raw Data'!$D:$D,"&lt;&gt;*ancel*")</f>
        <v>0</v>
      </c>
      <c r="L243" s="73"/>
      <c r="M243" s="73"/>
      <c r="N243" s="77"/>
      <c r="O243" s="113">
        <f>SUMIFS('Raw Data'!$W:$W, 'Raw Data'!$AN:$AN,"&lt;=" &amp;DATE(LEFT($AV$3, 4), MONTH("1 " &amp; O$6 &amp; " " &amp; LEFT($AV$3, 4)) + 1, 0 ), 'Raw Data'!$AN:$AN,"&gt;" &amp;DATE(LEFT($AV$3, 4), MONTH("1 " &amp; O$6 &amp; " " &amp; LEFT($AV$3, 4)), 0 ), 'Raw Data'!$J:$J, $A236, 'Raw Data'!$O:$O,""&amp;'Raw Data'!$B$1,'Raw Data'!$D:$D,"&lt;&gt;*ithdr*",'Raw Data'!$D:$D,"&lt;&gt;*ancel*",'Raw Data'!$P:$P,"--")
+
SUMIFS('Raw Data'!$W:$W, 'Raw Data'!$AN:$AN,"&lt;=" &amp;DATE(LEFT($AV$3, 4), MONTH("1 " &amp; O$6 &amp; " " &amp; LEFT($AV$3, 4)) + 1, 0 ), 'Raw Data'!$AN:$AN,"&gt;" &amp;DATE(LEFT($AV$3, 4), MONTH("1 " &amp; O$6 &amp; " " &amp; LEFT($AV$3, 4)), 0 ), 'Raw Data'!$J:$J, $A236, 'Raw Data'!$P:$P,""&amp;'Raw Data'!$B$1,'Raw Data'!$D:$D,"&lt;&gt;*ithdr*",'Raw Data'!$D:$D,"&lt;&gt;*ancel*")</f>
        <v>0</v>
      </c>
      <c r="P243" s="73"/>
      <c r="Q243" s="73"/>
      <c r="R243" s="77"/>
      <c r="S243" s="113">
        <f>SUMIFS('Raw Data'!$W:$W, 'Raw Data'!$AN:$AN,"&lt;=" &amp;DATE(LEFT($AV$3, 4), MONTH("1 " &amp; S$6 &amp; " " &amp; LEFT($AV$3, 4)) + 1, 0 ), 'Raw Data'!$AN:$AN,"&gt;" &amp;DATE(LEFT($AV$3, 4), MONTH("1 " &amp; S$6 &amp; " " &amp; LEFT($AV$3, 4)), 0 ), 'Raw Data'!$J:$J, $A236, 'Raw Data'!$O:$O,""&amp;'Raw Data'!$B$1,'Raw Data'!$D:$D,"&lt;&gt;*ithdr*",'Raw Data'!$D:$D,"&lt;&gt;*ancel*",'Raw Data'!$P:$P,"--")
+
SUMIFS('Raw Data'!$W:$W, 'Raw Data'!$AN:$AN,"&lt;=" &amp;DATE(LEFT($AV$3, 4), MONTH("1 " &amp; S$6 &amp; " " &amp; LEFT($AV$3, 4)) + 1, 0 ), 'Raw Data'!$AN:$AN,"&gt;" &amp;DATE(LEFT($AV$3, 4), MONTH("1 " &amp; S$6 &amp; " " &amp; LEFT($AV$3, 4)), 0 ), 'Raw Data'!$J:$J, $A236, 'Raw Data'!$P:$P,""&amp;'Raw Data'!$B$1,'Raw Data'!$D:$D,"&lt;&gt;*ithdr*",'Raw Data'!$D:$D,"&lt;&gt;*ancel*")</f>
        <v>0</v>
      </c>
      <c r="T243" s="73"/>
      <c r="U243" s="73"/>
      <c r="V243" s="77"/>
      <c r="W243" s="113">
        <f>SUMIFS('Raw Data'!$W:$W, 'Raw Data'!$AN:$AN,"&lt;=" &amp;DATE(LEFT($AV$3, 4), MONTH("1 " &amp; W$6 &amp; " " &amp; LEFT($AV$3, 4)) + 1, 0 ), 'Raw Data'!$AN:$AN,"&gt;" &amp;DATE(LEFT($AV$3, 4), MONTH("1 " &amp; W$6 &amp; " " &amp; LEFT($AV$3, 4)), 0 ), 'Raw Data'!$J:$J, $A236, 'Raw Data'!$O:$O,""&amp;'Raw Data'!$B$1,'Raw Data'!$D:$D,"&lt;&gt;*ithdr*",'Raw Data'!$D:$D,"&lt;&gt;*ancel*",'Raw Data'!$P:$P,"--")
+
SUMIFS('Raw Data'!$W:$W, 'Raw Data'!$AN:$AN,"&lt;=" &amp;DATE(LEFT($AV$3, 4), MONTH("1 " &amp; W$6 &amp; " " &amp; LEFT($AV$3, 4)) + 1, 0 ), 'Raw Data'!$AN:$AN,"&gt;" &amp;DATE(LEFT($AV$3, 4), MONTH("1 " &amp; W$6 &amp; " " &amp; LEFT($AV$3, 4)), 0 ), 'Raw Data'!$J:$J, $A236, 'Raw Data'!$P:$P,""&amp;'Raw Data'!$B$1,'Raw Data'!$D:$D,"&lt;&gt;*ithdr*",'Raw Data'!$D:$D,"&lt;&gt;*ancel*")</f>
        <v>0</v>
      </c>
      <c r="X243" s="73"/>
      <c r="Y243" s="73"/>
      <c r="Z243" s="77"/>
      <c r="AA243" s="113">
        <f>SUMIFS('Raw Data'!$W:$W, 'Raw Data'!$AN:$AN,"&lt;=" &amp;DATE(LEFT($AV$3, 4), MONTH("1 " &amp; AA$6 &amp; " " &amp; LEFT($AV$3, 4)) + 1, 0 ), 'Raw Data'!$AN:$AN,"&gt;" &amp;DATE(LEFT($AV$3, 4), MONTH("1 " &amp; AA$6 &amp; " " &amp; LEFT($AV$3, 4)), 0 ), 'Raw Data'!$J:$J, $A236, 'Raw Data'!$O:$O,""&amp;'Raw Data'!$B$1,'Raw Data'!$D:$D,"&lt;&gt;*ithdr*",'Raw Data'!$D:$D,"&lt;&gt;*ancel*",'Raw Data'!$P:$P,"--")
+
SUMIFS('Raw Data'!$W:$W, 'Raw Data'!$AN:$AN,"&lt;=" &amp;DATE(LEFT($AV$3, 4), MONTH("1 " &amp; AA$6 &amp; " " &amp; LEFT($AV$3, 4)) + 1, 0 ), 'Raw Data'!$AN:$AN,"&gt;" &amp;DATE(LEFT($AV$3, 4), MONTH("1 " &amp; AA$6 &amp; " " &amp; LEFT($AV$3, 4)), 0 ), 'Raw Data'!$J:$J, $A236, 'Raw Data'!$P:$P,""&amp;'Raw Data'!$B$1,'Raw Data'!$D:$D,"&lt;&gt;*ithdr*",'Raw Data'!$D:$D,"&lt;&gt;*ancel*")</f>
        <v>0</v>
      </c>
      <c r="AB243" s="73"/>
      <c r="AC243" s="73"/>
      <c r="AD243" s="77"/>
      <c r="AE243" s="113">
        <f>SUMIFS('Raw Data'!$W:$W, 'Raw Data'!$AN:$AN,"&lt;=" &amp;DATE(LEFT($AV$3, 4), MONTH("1 " &amp; AE$6 &amp; " " &amp; LEFT($AV$3, 4)) + 1, 0 ), 'Raw Data'!$AN:$AN,"&gt;" &amp;DATE(LEFT($AV$3, 4), MONTH("1 " &amp; AE$6 &amp; " " &amp; LEFT($AV$3, 4)), 0 ), 'Raw Data'!$J:$J, $A236, 'Raw Data'!$O:$O,""&amp;'Raw Data'!$B$1,'Raw Data'!$D:$D,"&lt;&gt;*ithdr*",'Raw Data'!$D:$D,"&lt;&gt;*ancel*",'Raw Data'!$P:$P,"--")
+
SUMIFS('Raw Data'!$W:$W, 'Raw Data'!$AN:$AN,"&lt;=" &amp;DATE(LEFT($AV$3, 4), MONTH("1 " &amp; AE$6 &amp; " " &amp; LEFT($AV$3, 4)) + 1, 0 ), 'Raw Data'!$AN:$AN,"&gt;" &amp;DATE(LEFT($AV$3, 4), MONTH("1 " &amp; AE$6 &amp; " " &amp; LEFT($AV$3, 4)), 0 ), 'Raw Data'!$J:$J, $A236, 'Raw Data'!$P:$P,""&amp;'Raw Data'!$B$1,'Raw Data'!$D:$D,"&lt;&gt;*ithdr*",'Raw Data'!$D:$D,"&lt;&gt;*ancel*")</f>
        <v>0</v>
      </c>
      <c r="AF243" s="73"/>
      <c r="AG243" s="73"/>
      <c r="AH243" s="77"/>
      <c r="AI243" s="113">
        <f>SUMIFS('Raw Data'!$W:$W, 'Raw Data'!$AN:$AN,"&lt;=" &amp;DATE(LEFT($AV$3, 4), MONTH("1 " &amp; AI$6 &amp; " " &amp; LEFT($AV$3, 4)) + 1, 0 ), 'Raw Data'!$AN:$AN,"&gt;" &amp;DATE(LEFT($AV$3, 4), MONTH("1 " &amp; AI$6 &amp; " " &amp; LEFT($AV$3, 4)), 0 ), 'Raw Data'!$J:$J, $A236, 'Raw Data'!$O:$O,""&amp;'Raw Data'!$B$1,'Raw Data'!$D:$D,"&lt;&gt;*ithdr*",'Raw Data'!$D:$D,"&lt;&gt;*ancel*",'Raw Data'!$P:$P,"--")
+
SUMIFS('Raw Data'!$W:$W, 'Raw Data'!$AN:$AN,"&lt;=" &amp;DATE(LEFT($AV$3, 4), MONTH("1 " &amp; AI$6 &amp; " " &amp; LEFT($AV$3, 4)) + 1, 0 ), 'Raw Data'!$AN:$AN,"&gt;" &amp;DATE(LEFT($AV$3, 4), MONTH("1 " &amp; AI$6 &amp; " " &amp; LEFT($AV$3, 4)), 0 ), 'Raw Data'!$J:$J, $A236, 'Raw Data'!$P:$P,""&amp;'Raw Data'!$B$1,'Raw Data'!$D:$D,"&lt;&gt;*ithdr*",'Raw Data'!$D:$D,"&lt;&gt;*ancel*")</f>
        <v>0</v>
      </c>
      <c r="AJ243" s="73"/>
      <c r="AK243" s="73"/>
      <c r="AL243" s="77"/>
      <c r="AM243" s="113">
        <f>SUMIFS('Raw Data'!$W:$W, 'Raw Data'!$AN:$AN,"&lt;=" &amp;DATE(LEFT($AV$3, 4), MONTH("1 " &amp; AM$6 &amp; " " &amp; LEFT($AV$3, 4)) + 1, 0 ), 'Raw Data'!$AN:$AN,"&gt;" &amp;DATE(LEFT($AV$3, 4), MONTH("1 " &amp; AM$6 &amp; " " &amp; LEFT($AV$3, 4)), 0 ), 'Raw Data'!$J:$J, $A236, 'Raw Data'!$O:$O,""&amp;'Raw Data'!$B$1,'Raw Data'!$D:$D,"&lt;&gt;*ithdr*",'Raw Data'!$D:$D,"&lt;&gt;*ancel*",'Raw Data'!$P:$P,"--")
+
SUMIFS('Raw Data'!$W:$W, 'Raw Data'!$AN:$AN,"&lt;=" &amp;DATE(LEFT($AV$3, 4), MONTH("1 " &amp; AM$6 &amp; " " &amp; LEFT($AV$3, 4)) + 1, 0 ), 'Raw Data'!$AN:$AN,"&gt;" &amp;DATE(LEFT($AV$3, 4), MONTH("1 " &amp; AM$6 &amp; " " &amp; LEFT($AV$3, 4)), 0 ), 'Raw Data'!$J:$J, $A236, 'Raw Data'!$P:$P,""&amp;'Raw Data'!$B$1,'Raw Data'!$D:$D,"&lt;&gt;*ithdr*",'Raw Data'!$D:$D,"&lt;&gt;*ancel*")</f>
        <v>0</v>
      </c>
      <c r="AN243" s="73"/>
      <c r="AO243" s="73"/>
      <c r="AP243" s="77"/>
      <c r="AQ243" s="113">
        <f>SUMIFS('Raw Data'!$W:$W, 'Raw Data'!$AN:$AN,"&lt;=" &amp;DATE(LEFT($AV$3, 4), MONTH("1 " &amp; AQ$6 &amp; " " &amp; LEFT($AV$3, 4)) + 1, 0 ), 'Raw Data'!$AN:$AN,"&gt;" &amp;DATE(LEFT($AV$3, 4), MONTH("1 " &amp; AQ$6 &amp; " " &amp; LEFT($AV$3, 4)), 0 ), 'Raw Data'!$J:$J, $A236, 'Raw Data'!$O:$O,""&amp;'Raw Data'!$B$1,'Raw Data'!$D:$D,"&lt;&gt;*ithdr*",'Raw Data'!$D:$D,"&lt;&gt;*ancel*",'Raw Data'!$P:$P,"--")
+
SUMIFS('Raw Data'!$W:$W, 'Raw Data'!$AN:$AN,"&lt;=" &amp;DATE(LEFT($AV$3, 4), MONTH("1 " &amp; AQ$6 &amp; " " &amp; LEFT($AV$3, 4)) + 1, 0 ), 'Raw Data'!$AN:$AN,"&gt;" &amp;DATE(LEFT($AV$3, 4), MONTH("1 " &amp; AQ$6 &amp; " " &amp; LEFT($AV$3, 4)), 0 ), 'Raw Data'!$J:$J, $A236, 'Raw Data'!$P:$P,""&amp;'Raw Data'!$B$1,'Raw Data'!$D:$D,"&lt;&gt;*ithdr*",'Raw Data'!$D:$D,"&lt;&gt;*ancel*")</f>
        <v>0</v>
      </c>
      <c r="AR243" s="73"/>
      <c r="AS243" s="73"/>
      <c r="AT243" s="77"/>
      <c r="AU243" s="113">
        <f>SUMIFS('Raw Data'!$W:$W, 'Raw Data'!$AN:$AN,"&lt;=" &amp;DATE(MID($AV$3, 15, 4), MONTH("1 " &amp; AU$6 &amp; " " &amp; MID($AV$3, 15, 4)) + 1, 0 ), 'Raw Data'!$AN:$AN,"&gt;" &amp;DATE(MID($AV$3, 15, 4), MONTH("1 " &amp; AU$6 &amp; " " &amp; MID($AV$3, 15, 4)), 0 ), 'Raw Data'!$J:$J, $A236, 'Raw Data'!$O:$O,""&amp;'Raw Data'!$B$1,'Raw Data'!$D:$D,"&lt;&gt;*ithdr*",'Raw Data'!$D:$D,"&lt;&gt;*ancel*",'Raw Data'!$P:$P,"--")
+
SUMIFS('Raw Data'!$W:$W, 'Raw Data'!$AN:$AN,"&lt;=" &amp;DATE(MID($AV$3, 15, 4), MONTH("1 " &amp; AU$6 &amp; " " &amp; MID($AV$3, 15, 4)) + 1, 0 ), 'Raw Data'!$AN:$AN,"&gt;" &amp;DATE(MID($AV$3, 15, 4), MONTH("1 " &amp; AU$6 &amp; " " &amp; MID($AV$3, 15, 4)), 0 ), 'Raw Data'!$J:$J, $A236, 'Raw Data'!$P:$P,""&amp;'Raw Data'!$B$1,'Raw Data'!$D:$D,"&lt;&gt;*ithdr*",'Raw Data'!$D:$D,"&lt;&gt;*ancel*")</f>
        <v>0</v>
      </c>
      <c r="AV243" s="73"/>
      <c r="AW243" s="73"/>
      <c r="AX243" s="77"/>
      <c r="AY243" s="113">
        <f>SUMIFS('Raw Data'!$W:$W, 'Raw Data'!$AN:$AN,"&lt;=" &amp;DATE(MID($AV$3, 15, 4), MONTH("1 " &amp; AY$6 &amp; " " &amp; MID($AV$3, 15, 4)) + 1, 0 ), 'Raw Data'!$AN:$AN,"&gt;" &amp;DATE(MID($AV$3, 15, 4), MONTH("1 " &amp; AY$6 &amp; " " &amp; MID($AV$3, 15, 4)), 0 ), 'Raw Data'!$J:$J, $A236, 'Raw Data'!$O:$O,""&amp;'Raw Data'!$B$1,'Raw Data'!$D:$D,"&lt;&gt;*ithdr*",'Raw Data'!$D:$D,"&lt;&gt;*ancel*",'Raw Data'!$P:$P,"--")
+
SUMIFS('Raw Data'!$W:$W, 'Raw Data'!$AN:$AN,"&lt;=" &amp;DATE(MID($AV$3, 15, 4), MONTH("1 " &amp; AY$6 &amp; " " &amp; MID($AV$3, 15, 4)) + 1, 0 ), 'Raw Data'!$AN:$AN,"&gt;" &amp;DATE(MID($AV$3, 15, 4), MONTH("1 " &amp; AY$6 &amp; " " &amp; MID($AV$3, 15, 4)), 0 ), 'Raw Data'!$J:$J, $A236, 'Raw Data'!$P:$P,""&amp;'Raw Data'!$B$1,'Raw Data'!$D:$D,"&lt;&gt;*ithdr*",'Raw Data'!$D:$D,"&lt;&gt;*ancel*")</f>
        <v>0</v>
      </c>
      <c r="AZ243" s="73"/>
      <c r="BA243" s="73"/>
      <c r="BB243" s="77"/>
      <c r="BC243" s="113">
        <f>SUMIFS('Raw Data'!$W:$W, 'Raw Data'!$AN:$AN,"&lt;=" &amp;DATE(MID($AV$3, 15, 4), MONTH("1 " &amp; BC$6 &amp; " " &amp; MID($AV$3, 15, 4)) + 1, 0 ), 'Raw Data'!$AN:$AN,"&gt;" &amp;DATE(MID($AV$3, 15, 4), MONTH("1 " &amp; BC$6 &amp; " " &amp; MID($AV$3, 15, 4)), 0 ), 'Raw Data'!$J:$J, $A236, 'Raw Data'!$O:$O,""&amp;'Raw Data'!$B$1,'Raw Data'!$D:$D,"&lt;&gt;*ithdr*",'Raw Data'!$D:$D,"&lt;&gt;*ancel*",'Raw Data'!$P:$P,"--")
+
SUMIFS('Raw Data'!$W:$W, 'Raw Data'!$AN:$AN,"&lt;=" &amp;DATE(MID($AV$3, 15, 4), MONTH("1 " &amp; BC$6 &amp; " " &amp; MID($AV$3, 15, 4)) + 1, 0 ), 'Raw Data'!$AN:$AN,"&gt;" &amp;DATE(MID($AV$3, 15, 4), MONTH("1 " &amp; BC$6 &amp; " " &amp; MID($AV$3, 15, 4)), 0 ), 'Raw Data'!$J:$J, $A236, 'Raw Data'!$P:$P,""&amp;'Raw Data'!$B$1,'Raw Data'!$D:$D,"&lt;&gt;*ithdr*",'Raw Data'!$D:$D,"&lt;&gt;*ancel*")</f>
        <v>0</v>
      </c>
      <c r="BD243" s="73"/>
      <c r="BE243" s="73"/>
      <c r="BF243" s="77"/>
    </row>
    <row r="244" ht="12.75" customHeight="1">
      <c r="A244" s="75" t="s">
        <v>204</v>
      </c>
      <c r="B244" s="73"/>
      <c r="C244" s="73"/>
      <c r="D244" s="73"/>
      <c r="E244" s="73"/>
      <c r="F244" s="73"/>
      <c r="G244" s="73"/>
      <c r="H244" s="73"/>
      <c r="I244" s="73"/>
      <c r="J244" s="77"/>
      <c r="K244" s="113">
        <f>SUMIFS('Raw Data'!$U:$U, 'Raw Data'!$AN:$AN,"&lt;=" &amp;DATE(LEFT($AV$3, 4), MONTH("1 " &amp; K$6 &amp; " " &amp; LEFT($AV$3, 4)) + 1, 0 ), 'Raw Data'!$AN:$AN,"&gt;" &amp;DATE(LEFT($AV$3, 4), MONTH("1 " &amp; K$6 &amp; " " &amp; LEFT($AV$3, 4)), 0 ), 'Raw Data'!$J:$J, $A236, 'Raw Data'!$O:$O,""&amp;'Raw Data'!$B$1,'Raw Data'!$D:$D,"&lt;&gt;*ithdr*",'Raw Data'!$D:$D,"&lt;&gt;*ancel*",'Raw Data'!$P:$P,"--")
+
SUMIFS('Raw Data'!$U:$U, 'Raw Data'!$AN:$AN,"&lt;=" &amp;DATE(LEFT($AV$3, 4), MONTH("1 " &amp; K$6 &amp; " " &amp; LEFT($AV$3, 4)) + 1, 0 ), 'Raw Data'!$AN:$AN,"&gt;" &amp;DATE(LEFT($AV$3, 4), MONTH("1 " &amp; K$6 &amp; " " &amp; LEFT($AV$3, 4)), 0 ), 'Raw Data'!$J:$J, $A236, 'Raw Data'!$P:$P,""&amp;'Raw Data'!$B$1,'Raw Data'!$D:$D,"&lt;&gt;*ithdr*",'Raw Data'!$D:$D,"&lt;&gt;*ancel*")</f>
        <v>0</v>
      </c>
      <c r="L244" s="73"/>
      <c r="M244" s="73"/>
      <c r="N244" s="77"/>
      <c r="O244" s="113">
        <f>SUMIFS('Raw Data'!$U:$U, 'Raw Data'!$AN:$AN,"&lt;=" &amp;DATE(LEFT($AV$3, 4), MONTH("1 " &amp; O$6 &amp; " " &amp; LEFT($AV$3, 4)) + 1, 0 ), 'Raw Data'!$AN:$AN,"&gt;" &amp;DATE(LEFT($AV$3, 4), MONTH("1 " &amp; O$6 &amp; " " &amp; LEFT($AV$3, 4)), 0 ), 'Raw Data'!$J:$J, $A236, 'Raw Data'!$O:$O,""&amp;'Raw Data'!$B$1,'Raw Data'!$D:$D,"&lt;&gt;*ithdr*",'Raw Data'!$D:$D,"&lt;&gt;*ancel*",'Raw Data'!$P:$P,"--")
+
SUMIFS('Raw Data'!$U:$U, 'Raw Data'!$AN:$AN,"&lt;=" &amp;DATE(LEFT($AV$3, 4), MONTH("1 " &amp; O$6 &amp; " " &amp; LEFT($AV$3, 4)) + 1, 0 ), 'Raw Data'!$AN:$AN,"&gt;" &amp;DATE(LEFT($AV$3, 4), MONTH("1 " &amp; O$6 &amp; " " &amp; LEFT($AV$3, 4)), 0 ), 'Raw Data'!$J:$J, $A236, 'Raw Data'!$P:$P,""&amp;'Raw Data'!$B$1,'Raw Data'!$D:$D,"&lt;&gt;*ithdr*",'Raw Data'!$D:$D,"&lt;&gt;*ancel*")</f>
        <v>0</v>
      </c>
      <c r="P244" s="73"/>
      <c r="Q244" s="73"/>
      <c r="R244" s="77"/>
      <c r="S244" s="113">
        <f>SUMIFS('Raw Data'!$U:$U, 'Raw Data'!$AN:$AN,"&lt;=" &amp;DATE(LEFT($AV$3, 4), MONTH("1 " &amp; S$6 &amp; " " &amp; LEFT($AV$3, 4)) + 1, 0 ), 'Raw Data'!$AN:$AN,"&gt;" &amp;DATE(LEFT($AV$3, 4), MONTH("1 " &amp; S$6 &amp; " " &amp; LEFT($AV$3, 4)), 0 ), 'Raw Data'!$J:$J, $A236, 'Raw Data'!$O:$O,""&amp;'Raw Data'!$B$1,'Raw Data'!$D:$D,"&lt;&gt;*ithdr*",'Raw Data'!$D:$D,"&lt;&gt;*ancel*",'Raw Data'!$P:$P,"--")
+
SUMIFS('Raw Data'!$U:$U, 'Raw Data'!$AN:$AN,"&lt;=" &amp;DATE(LEFT($AV$3, 4), MONTH("1 " &amp; S$6 &amp; " " &amp; LEFT($AV$3, 4)) + 1, 0 ), 'Raw Data'!$AN:$AN,"&gt;" &amp;DATE(LEFT($AV$3, 4), MONTH("1 " &amp; S$6 &amp; " " &amp; LEFT($AV$3, 4)), 0 ), 'Raw Data'!$J:$J, $A236, 'Raw Data'!$P:$P,""&amp;'Raw Data'!$B$1,'Raw Data'!$D:$D,"&lt;&gt;*ithdr*",'Raw Data'!$D:$D,"&lt;&gt;*ancel*")</f>
        <v>0</v>
      </c>
      <c r="T244" s="73"/>
      <c r="U244" s="73"/>
      <c r="V244" s="77"/>
      <c r="W244" s="113">
        <f>SUMIFS('Raw Data'!$U:$U, 'Raw Data'!$AN:$AN,"&lt;=" &amp;DATE(LEFT($AV$3, 4), MONTH("1 " &amp; W$6 &amp; " " &amp; LEFT($AV$3, 4)) + 1, 0 ), 'Raw Data'!$AN:$AN,"&gt;" &amp;DATE(LEFT($AV$3, 4), MONTH("1 " &amp; W$6 &amp; " " &amp; LEFT($AV$3, 4)), 0 ), 'Raw Data'!$J:$J, $A236, 'Raw Data'!$O:$O,""&amp;'Raw Data'!$B$1,'Raw Data'!$D:$D,"&lt;&gt;*ithdr*",'Raw Data'!$D:$D,"&lt;&gt;*ancel*",'Raw Data'!$P:$P,"--")
+
SUMIFS('Raw Data'!$U:$U, 'Raw Data'!$AN:$AN,"&lt;=" &amp;DATE(LEFT($AV$3, 4), MONTH("1 " &amp; W$6 &amp; " " &amp; LEFT($AV$3, 4)) + 1, 0 ), 'Raw Data'!$AN:$AN,"&gt;" &amp;DATE(LEFT($AV$3, 4), MONTH("1 " &amp; W$6 &amp; " " &amp; LEFT($AV$3, 4)), 0 ), 'Raw Data'!$J:$J, $A236, 'Raw Data'!$P:$P,""&amp;'Raw Data'!$B$1,'Raw Data'!$D:$D,"&lt;&gt;*ithdr*",'Raw Data'!$D:$D,"&lt;&gt;*ancel*")</f>
        <v>0</v>
      </c>
      <c r="X244" s="73"/>
      <c r="Y244" s="73"/>
      <c r="Z244" s="77"/>
      <c r="AA244" s="113">
        <f>SUMIFS('Raw Data'!$U:$U, 'Raw Data'!$AN:$AN,"&lt;=" &amp;DATE(LEFT($AV$3, 4), MONTH("1 " &amp; AA$6 &amp; " " &amp; LEFT($AV$3, 4)) + 1, 0 ), 'Raw Data'!$AN:$AN,"&gt;" &amp;DATE(LEFT($AV$3, 4), MONTH("1 " &amp; AA$6 &amp; " " &amp; LEFT($AV$3, 4)), 0 ), 'Raw Data'!$J:$J, $A236, 'Raw Data'!$O:$O,""&amp;'Raw Data'!$B$1,'Raw Data'!$D:$D,"&lt;&gt;*ithdr*",'Raw Data'!$D:$D,"&lt;&gt;*ancel*",'Raw Data'!$P:$P,"--")
+
SUMIFS('Raw Data'!$U:$U, 'Raw Data'!$AN:$AN,"&lt;=" &amp;DATE(LEFT($AV$3, 4), MONTH("1 " &amp; AA$6 &amp; " " &amp; LEFT($AV$3, 4)) + 1, 0 ), 'Raw Data'!$AN:$AN,"&gt;" &amp;DATE(LEFT($AV$3, 4), MONTH("1 " &amp; AA$6 &amp; " " &amp; LEFT($AV$3, 4)), 0 ), 'Raw Data'!$J:$J, $A236, 'Raw Data'!$P:$P,""&amp;'Raw Data'!$B$1,'Raw Data'!$D:$D,"&lt;&gt;*ithdr*",'Raw Data'!$D:$D,"&lt;&gt;*ancel*")</f>
        <v>0</v>
      </c>
      <c r="AB244" s="73"/>
      <c r="AC244" s="73"/>
      <c r="AD244" s="77"/>
      <c r="AE244" s="113">
        <f>SUMIFS('Raw Data'!$U:$U, 'Raw Data'!$AN:$AN,"&lt;=" &amp;DATE(LEFT($AV$3, 4), MONTH("1 " &amp; AE$6 &amp; " " &amp; LEFT($AV$3, 4)) + 1, 0 ), 'Raw Data'!$AN:$AN,"&gt;" &amp;DATE(LEFT($AV$3, 4), MONTH("1 " &amp; AE$6 &amp; " " &amp; LEFT($AV$3, 4)), 0 ), 'Raw Data'!$J:$J, $A236, 'Raw Data'!$O:$O,""&amp;'Raw Data'!$B$1,'Raw Data'!$D:$D,"&lt;&gt;*ithdr*",'Raw Data'!$D:$D,"&lt;&gt;*ancel*",'Raw Data'!$P:$P,"--")
+
SUMIFS('Raw Data'!$U:$U, 'Raw Data'!$AN:$AN,"&lt;=" &amp;DATE(LEFT($AV$3, 4), MONTH("1 " &amp; AE$6 &amp; " " &amp; LEFT($AV$3, 4)) + 1, 0 ), 'Raw Data'!$AN:$AN,"&gt;" &amp;DATE(LEFT($AV$3, 4), MONTH("1 " &amp; AE$6 &amp; " " &amp; LEFT($AV$3, 4)), 0 ), 'Raw Data'!$J:$J, $A236, 'Raw Data'!$P:$P,""&amp;'Raw Data'!$B$1,'Raw Data'!$D:$D,"&lt;&gt;*ithdr*",'Raw Data'!$D:$D,"&lt;&gt;*ancel*")</f>
        <v>0</v>
      </c>
      <c r="AF244" s="73"/>
      <c r="AG244" s="73"/>
      <c r="AH244" s="77"/>
      <c r="AI244" s="113">
        <f>SUMIFS('Raw Data'!$U:$U, 'Raw Data'!$AN:$AN,"&lt;=" &amp;DATE(LEFT($AV$3, 4), MONTH("1 " &amp; AI$6 &amp; " " &amp; LEFT($AV$3, 4)) + 1, 0 ), 'Raw Data'!$AN:$AN,"&gt;" &amp;DATE(LEFT($AV$3, 4), MONTH("1 " &amp; AI$6 &amp; " " &amp; LEFT($AV$3, 4)), 0 ), 'Raw Data'!$J:$J, $A236, 'Raw Data'!$O:$O,""&amp;'Raw Data'!$B$1,'Raw Data'!$D:$D,"&lt;&gt;*ithdr*",'Raw Data'!$D:$D,"&lt;&gt;*ancel*",'Raw Data'!$P:$P,"--")
+
SUMIFS('Raw Data'!$U:$U, 'Raw Data'!$AN:$AN,"&lt;=" &amp;DATE(LEFT($AV$3, 4), MONTH("1 " &amp; AI$6 &amp; " " &amp; LEFT($AV$3, 4)) + 1, 0 ), 'Raw Data'!$AN:$AN,"&gt;" &amp;DATE(LEFT($AV$3, 4), MONTH("1 " &amp; AI$6 &amp; " " &amp; LEFT($AV$3, 4)), 0 ), 'Raw Data'!$J:$J, $A236, 'Raw Data'!$P:$P,""&amp;'Raw Data'!$B$1,'Raw Data'!$D:$D,"&lt;&gt;*ithdr*",'Raw Data'!$D:$D,"&lt;&gt;*ancel*")</f>
        <v>0</v>
      </c>
      <c r="AJ244" s="73"/>
      <c r="AK244" s="73"/>
      <c r="AL244" s="77"/>
      <c r="AM244" s="113">
        <f>SUMIFS('Raw Data'!$U:$U, 'Raw Data'!$AN:$AN,"&lt;=" &amp;DATE(LEFT($AV$3, 4), MONTH("1 " &amp; AM$6 &amp; " " &amp; LEFT($AV$3, 4)) + 1, 0 ), 'Raw Data'!$AN:$AN,"&gt;" &amp;DATE(LEFT($AV$3, 4), MONTH("1 " &amp; AM$6 &amp; " " &amp; LEFT($AV$3, 4)), 0 ), 'Raw Data'!$J:$J, $A236, 'Raw Data'!$O:$O,""&amp;'Raw Data'!$B$1,'Raw Data'!$D:$D,"&lt;&gt;*ithdr*",'Raw Data'!$D:$D,"&lt;&gt;*ancel*",'Raw Data'!$P:$P,"--")
+
SUMIFS('Raw Data'!$U:$U, 'Raw Data'!$AN:$AN,"&lt;=" &amp;DATE(LEFT($AV$3, 4), MONTH("1 " &amp; AM$6 &amp; " " &amp; LEFT($AV$3, 4)) + 1, 0 ), 'Raw Data'!$AN:$AN,"&gt;" &amp;DATE(LEFT($AV$3, 4), MONTH("1 " &amp; AM$6 &amp; " " &amp; LEFT($AV$3, 4)), 0 ), 'Raw Data'!$J:$J, $A236, 'Raw Data'!$P:$P,""&amp;'Raw Data'!$B$1,'Raw Data'!$D:$D,"&lt;&gt;*ithdr*",'Raw Data'!$D:$D,"&lt;&gt;*ancel*")</f>
        <v>0</v>
      </c>
      <c r="AN244" s="73"/>
      <c r="AO244" s="73"/>
      <c r="AP244" s="77"/>
      <c r="AQ244" s="113">
        <f>SUMIFS('Raw Data'!$U:$U, 'Raw Data'!$AN:$AN,"&lt;=" &amp;DATE(LEFT($AV$3, 4), MONTH("1 " &amp; AQ$6 &amp; " " &amp; LEFT($AV$3, 4)) + 1, 0 ), 'Raw Data'!$AN:$AN,"&gt;" &amp;DATE(LEFT($AV$3, 4), MONTH("1 " &amp; AQ$6 &amp; " " &amp; LEFT($AV$3, 4)), 0 ), 'Raw Data'!$J:$J, $A236, 'Raw Data'!$O:$O,""&amp;'Raw Data'!$B$1,'Raw Data'!$D:$D,"&lt;&gt;*ithdr*",'Raw Data'!$D:$D,"&lt;&gt;*ancel*",'Raw Data'!$P:$P,"--")
+
SUMIFS('Raw Data'!$U:$U, 'Raw Data'!$AN:$AN,"&lt;=" &amp;DATE(LEFT($AV$3, 4), MONTH("1 " &amp; AQ$6 &amp; " " &amp; LEFT($AV$3, 4)) + 1, 0 ), 'Raw Data'!$AN:$AN,"&gt;" &amp;DATE(LEFT($AV$3, 4), MONTH("1 " &amp; AQ$6 &amp; " " &amp; LEFT($AV$3, 4)), 0 ), 'Raw Data'!$J:$J, $A236, 'Raw Data'!$P:$P,""&amp;'Raw Data'!$B$1,'Raw Data'!$D:$D,"&lt;&gt;*ithdr*",'Raw Data'!$D:$D,"&lt;&gt;*ancel*")</f>
        <v>0</v>
      </c>
      <c r="AR244" s="73"/>
      <c r="AS244" s="73"/>
      <c r="AT244" s="77"/>
      <c r="AU244" s="113">
        <f>SUMIFS('Raw Data'!$U:$U, 'Raw Data'!$AN:$AN,"&lt;=" &amp;DATE(MID($AV$3, 15, 4), MONTH("1 " &amp; AU$6 &amp; " " &amp; MID($AV$3, 15, 4)) + 1, 0 ), 'Raw Data'!$AN:$AN,"&gt;" &amp;DATE(MID($AV$3, 15, 4), MONTH("1 " &amp; AU$6 &amp; " " &amp; MID($AV$3, 15, 4)), 0 ), 'Raw Data'!$J:$J, $A236, 'Raw Data'!$O:$O,""&amp;'Raw Data'!$B$1,'Raw Data'!$D:$D,"&lt;&gt;*ithdr*",'Raw Data'!$D:$D,"&lt;&gt;*ancel*",'Raw Data'!$P:$P,"--")
+
SUMIFS('Raw Data'!$U:$U, 'Raw Data'!$AN:$AN,"&lt;=" &amp;DATE(MID($AV$3, 15, 4), MONTH("1 " &amp; AU$6 &amp; " " &amp; MID($AV$3, 15, 4)) + 1, 0 ), 'Raw Data'!$AN:$AN,"&gt;" &amp;DATE(MID($AV$3, 15, 4), MONTH("1 " &amp; AU$6 &amp; " " &amp; MID($AV$3, 15, 4)), 0 ), 'Raw Data'!$J:$J, $A236, 'Raw Data'!$P:$P,""&amp;'Raw Data'!$B$1,'Raw Data'!$D:$D,"&lt;&gt;*ithdr*",'Raw Data'!$D:$D,"&lt;&gt;*ancel*")</f>
        <v>0</v>
      </c>
      <c r="AV244" s="73"/>
      <c r="AW244" s="73"/>
      <c r="AX244" s="77"/>
      <c r="AY244" s="113">
        <f>SUMIFS('Raw Data'!$U:$U, 'Raw Data'!$AN:$AN,"&lt;=" &amp;DATE(MID($AV$3, 15, 4), MONTH("1 " &amp; AY$6 &amp; " " &amp; MID($AV$3, 15, 4)) + 1, 0 ), 'Raw Data'!$AN:$AN,"&gt;" &amp;DATE(MID($AV$3, 15, 4), MONTH("1 " &amp; AY$6 &amp; " " &amp; MID($AV$3, 15, 4)), 0 ), 'Raw Data'!$J:$J, $A236, 'Raw Data'!$O:$O,""&amp;'Raw Data'!$B$1,'Raw Data'!$D:$D,"&lt;&gt;*ithdr*",'Raw Data'!$D:$D,"&lt;&gt;*ancel*",'Raw Data'!$P:$P,"--")
+
SUMIFS('Raw Data'!$U:$U, 'Raw Data'!$AN:$AN,"&lt;=" &amp;DATE(MID($AV$3, 15, 4), MONTH("1 " &amp; AY$6 &amp; " " &amp; MID($AV$3, 15, 4)) + 1, 0 ), 'Raw Data'!$AN:$AN,"&gt;" &amp;DATE(MID($AV$3, 15, 4), MONTH("1 " &amp; AY$6 &amp; " " &amp; MID($AV$3, 15, 4)), 0 ), 'Raw Data'!$J:$J, $A236, 'Raw Data'!$P:$P,""&amp;'Raw Data'!$B$1,'Raw Data'!$D:$D,"&lt;&gt;*ithdr*",'Raw Data'!$D:$D,"&lt;&gt;*ancel*")</f>
        <v>0</v>
      </c>
      <c r="AZ244" s="73"/>
      <c r="BA244" s="73"/>
      <c r="BB244" s="77"/>
      <c r="BC244" s="113">
        <f>SUMIFS('Raw Data'!$U:$U, 'Raw Data'!$AN:$AN,"&lt;=" &amp;DATE(MID($AV$3, 15, 4), MONTH("1 " &amp; BC$6 &amp; " " &amp; MID($AV$3, 15, 4)) + 1, 0 ), 'Raw Data'!$AN:$AN,"&gt;" &amp;DATE(MID($AV$3, 15, 4), MONTH("1 " &amp; BC$6 &amp; " " &amp; MID($AV$3, 15, 4)), 0 ), 'Raw Data'!$J:$J, $A236, 'Raw Data'!$O:$O,""&amp;'Raw Data'!$B$1,'Raw Data'!$D:$D,"&lt;&gt;*ithdr*",'Raw Data'!$D:$D,"&lt;&gt;*ancel*",'Raw Data'!$P:$P,"--")
+
SUMIFS('Raw Data'!$U:$U, 'Raw Data'!$AN:$AN,"&lt;=" &amp;DATE(MID($AV$3, 15, 4), MONTH("1 " &amp; BC$6 &amp; " " &amp; MID($AV$3, 15, 4)) + 1, 0 ), 'Raw Data'!$AN:$AN,"&gt;" &amp;DATE(MID($AV$3, 15, 4), MONTH("1 " &amp; BC$6 &amp; " " &amp; MID($AV$3, 15, 4)), 0 ), 'Raw Data'!$J:$J, $A236, 'Raw Data'!$P:$P,""&amp;'Raw Data'!$B$1,'Raw Data'!$D:$D,"&lt;&gt;*ithdr*",'Raw Data'!$D:$D,"&lt;&gt;*ancel*")</f>
        <v>0</v>
      </c>
      <c r="BD244" s="73"/>
      <c r="BE244" s="73"/>
      <c r="BF244" s="77"/>
    </row>
    <row r="245" ht="12.75" customHeight="1">
      <c r="A245" s="75" t="s">
        <v>168</v>
      </c>
      <c r="B245" s="73"/>
      <c r="C245" s="73"/>
      <c r="D245" s="73"/>
      <c r="E245" s="73"/>
      <c r="F245" s="73"/>
      <c r="G245" s="73"/>
      <c r="H245" s="73"/>
      <c r="I245" s="73"/>
      <c r="J245" s="77"/>
      <c r="K245" s="113">
        <f>SUMIFS('Raw Data'!$Y:$Y, 'Raw Data'!$AN:$AN,"&lt;=" &amp;DATE(LEFT($AV$3, 4), MONTH("1 " &amp; K$6 &amp; " " &amp; LEFT($AV$3, 4)) + 1, 0 ), 'Raw Data'!$AN:$AN,"&gt;" &amp;DATE(LEFT($AV$3, 4), MONTH("1 " &amp; K$6 &amp; " " &amp; LEFT($AV$3, 4)), 0 ), 'Raw Data'!$J:$J, $A236, 'Raw Data'!$O:$O,""&amp;'Raw Data'!$B$1,'Raw Data'!$D:$D,"&lt;&gt;*ithdr*",'Raw Data'!$D:$D,"&lt;&gt;*ancel*",'Raw Data'!$P:$P,"--")
+
SUMIFS('Raw Data'!$Y:$Y, 'Raw Data'!$AN:$AN,"&lt;=" &amp;DATE(LEFT($AV$3, 4), MONTH("1 " &amp; K$6 &amp; " " &amp; LEFT($AV$3, 4)) + 1, 0 ), 'Raw Data'!$AN:$AN,"&gt;" &amp;DATE(LEFT($AV$3, 4), MONTH("1 " &amp; K$6 &amp; " " &amp; LEFT($AV$3, 4)), 0 ), 'Raw Data'!$J:$J, $A236, 'Raw Data'!$P:$P,""&amp;'Raw Data'!$B$1,'Raw Data'!$D:$D,"&lt;&gt;*ithdr*",'Raw Data'!$D:$D,"&lt;&gt;*ancel*")</f>
        <v>0</v>
      </c>
      <c r="L245" s="73"/>
      <c r="M245" s="73"/>
      <c r="N245" s="77"/>
      <c r="O245" s="113">
        <f>SUMIFS('Raw Data'!$Y:$Y, 'Raw Data'!$AN:$AN,"&lt;=" &amp;DATE(LEFT($AV$3, 4), MONTH("1 " &amp; O$6 &amp; " " &amp; LEFT($AV$3, 4)) + 1, 0 ), 'Raw Data'!$AN:$AN,"&gt;" &amp;DATE(LEFT($AV$3, 4), MONTH("1 " &amp; O$6 &amp; " " &amp; LEFT($AV$3, 4)), 0 ), 'Raw Data'!$J:$J, $A236, 'Raw Data'!$O:$O,""&amp;'Raw Data'!$B$1,'Raw Data'!$D:$D,"&lt;&gt;*ithdr*",'Raw Data'!$D:$D,"&lt;&gt;*ancel*",'Raw Data'!$P:$P,"--")
+
SUMIFS('Raw Data'!$Y:$Y, 'Raw Data'!$AN:$AN,"&lt;=" &amp;DATE(LEFT($AV$3, 4), MONTH("1 " &amp; O$6 &amp; " " &amp; LEFT($AV$3, 4)) + 1, 0 ), 'Raw Data'!$AN:$AN,"&gt;" &amp;DATE(LEFT($AV$3, 4), MONTH("1 " &amp; O$6 &amp; " " &amp; LEFT($AV$3, 4)), 0 ), 'Raw Data'!$J:$J, $A236, 'Raw Data'!$P:$P,""&amp;'Raw Data'!$B$1,'Raw Data'!$D:$D,"&lt;&gt;*ithdr*",'Raw Data'!$D:$D,"&lt;&gt;*ancel*")</f>
        <v>0</v>
      </c>
      <c r="P245" s="73"/>
      <c r="Q245" s="73"/>
      <c r="R245" s="77"/>
      <c r="S245" s="113">
        <f>SUMIFS('Raw Data'!$Y:$Y, 'Raw Data'!$AN:$AN,"&lt;=" &amp;DATE(LEFT($AV$3, 4), MONTH("1 " &amp; S$6 &amp; " " &amp; LEFT($AV$3, 4)) + 1, 0 ), 'Raw Data'!$AN:$AN,"&gt;" &amp;DATE(LEFT($AV$3, 4), MONTH("1 " &amp; S$6 &amp; " " &amp; LEFT($AV$3, 4)), 0 ), 'Raw Data'!$J:$J, $A236, 'Raw Data'!$O:$O,""&amp;'Raw Data'!$B$1,'Raw Data'!$D:$D,"&lt;&gt;*ithdr*",'Raw Data'!$D:$D,"&lt;&gt;*ancel*",'Raw Data'!$P:$P,"--")
+
SUMIFS('Raw Data'!$Y:$Y, 'Raw Data'!$AN:$AN,"&lt;=" &amp;DATE(LEFT($AV$3, 4), MONTH("1 " &amp; S$6 &amp; " " &amp; LEFT($AV$3, 4)) + 1, 0 ), 'Raw Data'!$AN:$AN,"&gt;" &amp;DATE(LEFT($AV$3, 4), MONTH("1 " &amp; S$6 &amp; " " &amp; LEFT($AV$3, 4)), 0 ), 'Raw Data'!$J:$J, $A236, 'Raw Data'!$P:$P,""&amp;'Raw Data'!$B$1,'Raw Data'!$D:$D,"&lt;&gt;*ithdr*",'Raw Data'!$D:$D,"&lt;&gt;*ancel*")</f>
        <v>0</v>
      </c>
      <c r="T245" s="73"/>
      <c r="U245" s="73"/>
      <c r="V245" s="77"/>
      <c r="W245" s="113">
        <f>SUMIFS('Raw Data'!$Y:$Y, 'Raw Data'!$AN:$AN,"&lt;=" &amp;DATE(LEFT($AV$3, 4), MONTH("1 " &amp; W$6 &amp; " " &amp; LEFT($AV$3, 4)) + 1, 0 ), 'Raw Data'!$AN:$AN,"&gt;" &amp;DATE(LEFT($AV$3, 4), MONTH("1 " &amp; W$6 &amp; " " &amp; LEFT($AV$3, 4)), 0 ), 'Raw Data'!$J:$J, $A236, 'Raw Data'!$O:$O,""&amp;'Raw Data'!$B$1,'Raw Data'!$D:$D,"&lt;&gt;*ithdr*",'Raw Data'!$D:$D,"&lt;&gt;*ancel*",'Raw Data'!$P:$P,"--")
+
SUMIFS('Raw Data'!$Y:$Y, 'Raw Data'!$AN:$AN,"&lt;=" &amp;DATE(LEFT($AV$3, 4), MONTH("1 " &amp; W$6 &amp; " " &amp; LEFT($AV$3, 4)) + 1, 0 ), 'Raw Data'!$AN:$AN,"&gt;" &amp;DATE(LEFT($AV$3, 4), MONTH("1 " &amp; W$6 &amp; " " &amp; LEFT($AV$3, 4)), 0 ), 'Raw Data'!$J:$J, $A236, 'Raw Data'!$P:$P,""&amp;'Raw Data'!$B$1,'Raw Data'!$D:$D,"&lt;&gt;*ithdr*",'Raw Data'!$D:$D,"&lt;&gt;*ancel*")</f>
        <v>0</v>
      </c>
      <c r="X245" s="73"/>
      <c r="Y245" s="73"/>
      <c r="Z245" s="77"/>
      <c r="AA245" s="113">
        <f>SUMIFS('Raw Data'!$Y:$Y, 'Raw Data'!$AN:$AN,"&lt;=" &amp;DATE(LEFT($AV$3, 4), MONTH("1 " &amp; AA$6 &amp; " " &amp; LEFT($AV$3, 4)) + 1, 0 ), 'Raw Data'!$AN:$AN,"&gt;" &amp;DATE(LEFT($AV$3, 4), MONTH("1 " &amp; AA$6 &amp; " " &amp; LEFT($AV$3, 4)), 0 ), 'Raw Data'!$J:$J, $A236, 'Raw Data'!$O:$O,""&amp;'Raw Data'!$B$1,'Raw Data'!$D:$D,"&lt;&gt;*ithdr*",'Raw Data'!$D:$D,"&lt;&gt;*ancel*",'Raw Data'!$P:$P,"--")
+
SUMIFS('Raw Data'!$Y:$Y, 'Raw Data'!$AN:$AN,"&lt;=" &amp;DATE(LEFT($AV$3, 4), MONTH("1 " &amp; AA$6 &amp; " " &amp; LEFT($AV$3, 4)) + 1, 0 ), 'Raw Data'!$AN:$AN,"&gt;" &amp;DATE(LEFT($AV$3, 4), MONTH("1 " &amp; AA$6 &amp; " " &amp; LEFT($AV$3, 4)), 0 ), 'Raw Data'!$J:$J, $A236, 'Raw Data'!$P:$P,""&amp;'Raw Data'!$B$1,'Raw Data'!$D:$D,"&lt;&gt;*ithdr*",'Raw Data'!$D:$D,"&lt;&gt;*ancel*")</f>
        <v>0</v>
      </c>
      <c r="AB245" s="73"/>
      <c r="AC245" s="73"/>
      <c r="AD245" s="77"/>
      <c r="AE245" s="113">
        <f>SUMIFS('Raw Data'!$Y:$Y, 'Raw Data'!$AN:$AN,"&lt;=" &amp;DATE(LEFT($AV$3, 4), MONTH("1 " &amp; AE$6 &amp; " " &amp; LEFT($AV$3, 4)) + 1, 0 ), 'Raw Data'!$AN:$AN,"&gt;" &amp;DATE(LEFT($AV$3, 4), MONTH("1 " &amp; AE$6 &amp; " " &amp; LEFT($AV$3, 4)), 0 ), 'Raw Data'!$J:$J, $A236, 'Raw Data'!$O:$O,""&amp;'Raw Data'!$B$1,'Raw Data'!$D:$D,"&lt;&gt;*ithdr*",'Raw Data'!$D:$D,"&lt;&gt;*ancel*",'Raw Data'!$P:$P,"--")
+
SUMIFS('Raw Data'!$Y:$Y, 'Raw Data'!$AN:$AN,"&lt;=" &amp;DATE(LEFT($AV$3, 4), MONTH("1 " &amp; AE$6 &amp; " " &amp; LEFT($AV$3, 4)) + 1, 0 ), 'Raw Data'!$AN:$AN,"&gt;" &amp;DATE(LEFT($AV$3, 4), MONTH("1 " &amp; AE$6 &amp; " " &amp; LEFT($AV$3, 4)), 0 ), 'Raw Data'!$J:$J, $A236, 'Raw Data'!$P:$P,""&amp;'Raw Data'!$B$1,'Raw Data'!$D:$D,"&lt;&gt;*ithdr*",'Raw Data'!$D:$D,"&lt;&gt;*ancel*")</f>
        <v>0</v>
      </c>
      <c r="AF245" s="73"/>
      <c r="AG245" s="73"/>
      <c r="AH245" s="77"/>
      <c r="AI245" s="113">
        <f>SUMIFS('Raw Data'!$Y:$Y, 'Raw Data'!$AN:$AN,"&lt;=" &amp;DATE(LEFT($AV$3, 4), MONTH("1 " &amp; AI$6 &amp; " " &amp; LEFT($AV$3, 4)) + 1, 0 ), 'Raw Data'!$AN:$AN,"&gt;" &amp;DATE(LEFT($AV$3, 4), MONTH("1 " &amp; AI$6 &amp; " " &amp; LEFT($AV$3, 4)), 0 ), 'Raw Data'!$J:$J, $A236, 'Raw Data'!$O:$O,""&amp;'Raw Data'!$B$1,'Raw Data'!$D:$D,"&lt;&gt;*ithdr*",'Raw Data'!$D:$D,"&lt;&gt;*ancel*",'Raw Data'!$P:$P,"--")
+
SUMIFS('Raw Data'!$Y:$Y, 'Raw Data'!$AN:$AN,"&lt;=" &amp;DATE(LEFT($AV$3, 4), MONTH("1 " &amp; AI$6 &amp; " " &amp; LEFT($AV$3, 4)) + 1, 0 ), 'Raw Data'!$AN:$AN,"&gt;" &amp;DATE(LEFT($AV$3, 4), MONTH("1 " &amp; AI$6 &amp; " " &amp; LEFT($AV$3, 4)), 0 ), 'Raw Data'!$J:$J, $A236, 'Raw Data'!$P:$P,""&amp;'Raw Data'!$B$1,'Raw Data'!$D:$D,"&lt;&gt;*ithdr*",'Raw Data'!$D:$D,"&lt;&gt;*ancel*")</f>
        <v>0</v>
      </c>
      <c r="AJ245" s="73"/>
      <c r="AK245" s="73"/>
      <c r="AL245" s="77"/>
      <c r="AM245" s="113">
        <f>SUMIFS('Raw Data'!$Y:$Y, 'Raw Data'!$AN:$AN,"&lt;=" &amp;DATE(LEFT($AV$3, 4), MONTH("1 " &amp; AM$6 &amp; " " &amp; LEFT($AV$3, 4)) + 1, 0 ), 'Raw Data'!$AN:$AN,"&gt;" &amp;DATE(LEFT($AV$3, 4), MONTH("1 " &amp; AM$6 &amp; " " &amp; LEFT($AV$3, 4)), 0 ), 'Raw Data'!$J:$J, $A236, 'Raw Data'!$O:$O,""&amp;'Raw Data'!$B$1,'Raw Data'!$D:$D,"&lt;&gt;*ithdr*",'Raw Data'!$D:$D,"&lt;&gt;*ancel*",'Raw Data'!$P:$P,"--")
+
SUMIFS('Raw Data'!$Y:$Y, 'Raw Data'!$AN:$AN,"&lt;=" &amp;DATE(LEFT($AV$3, 4), MONTH("1 " &amp; AM$6 &amp; " " &amp; LEFT($AV$3, 4)) + 1, 0 ), 'Raw Data'!$AN:$AN,"&gt;" &amp;DATE(LEFT($AV$3, 4), MONTH("1 " &amp; AM$6 &amp; " " &amp; LEFT($AV$3, 4)), 0 ), 'Raw Data'!$J:$J, $A236, 'Raw Data'!$P:$P,""&amp;'Raw Data'!$B$1,'Raw Data'!$D:$D,"&lt;&gt;*ithdr*",'Raw Data'!$D:$D,"&lt;&gt;*ancel*")</f>
        <v>0</v>
      </c>
      <c r="AN245" s="73"/>
      <c r="AO245" s="73"/>
      <c r="AP245" s="77"/>
      <c r="AQ245" s="113">
        <f>SUMIFS('Raw Data'!$Y:$Y, 'Raw Data'!$AN:$AN,"&lt;=" &amp;DATE(LEFT($AV$3, 4), MONTH("1 " &amp; AQ$6 &amp; " " &amp; LEFT($AV$3, 4)) + 1, 0 ), 'Raw Data'!$AN:$AN,"&gt;" &amp;DATE(LEFT($AV$3, 4), MONTH("1 " &amp; AQ$6 &amp; " " &amp; LEFT($AV$3, 4)), 0 ), 'Raw Data'!$J:$J, $A236, 'Raw Data'!$O:$O,""&amp;'Raw Data'!$B$1,'Raw Data'!$D:$D,"&lt;&gt;*ithdr*",'Raw Data'!$D:$D,"&lt;&gt;*ancel*",'Raw Data'!$P:$P,"--")
+
SUMIFS('Raw Data'!$Y:$Y, 'Raw Data'!$AN:$AN,"&lt;=" &amp;DATE(LEFT($AV$3, 4), MONTH("1 " &amp; AQ$6 &amp; " " &amp; LEFT($AV$3, 4)) + 1, 0 ), 'Raw Data'!$AN:$AN,"&gt;" &amp;DATE(LEFT($AV$3, 4), MONTH("1 " &amp; AQ$6 &amp; " " &amp; LEFT($AV$3, 4)), 0 ), 'Raw Data'!$J:$J, $A236, 'Raw Data'!$P:$P,""&amp;'Raw Data'!$B$1,'Raw Data'!$D:$D,"&lt;&gt;*ithdr*",'Raw Data'!$D:$D,"&lt;&gt;*ancel*")</f>
        <v>0</v>
      </c>
      <c r="AR245" s="73"/>
      <c r="AS245" s="73"/>
      <c r="AT245" s="77"/>
      <c r="AU245" s="113">
        <f>SUMIFS('Raw Data'!$Y:$Y, 'Raw Data'!$AN:$AN,"&lt;=" &amp;DATE(MID($AV$3, 15, 4), MONTH("1 " &amp; AU$6 &amp; " " &amp; MID($AV$3, 15, 4)) + 1, 0 ), 'Raw Data'!$AN:$AN,"&gt;" &amp;DATE(MID($AV$3, 15, 4), MONTH("1 " &amp; AU$6 &amp; " " &amp; MID($AV$3, 15, 4)), 0 ), 'Raw Data'!$J:$J, $A236, 'Raw Data'!$O:$O,""&amp;'Raw Data'!$B$1,'Raw Data'!$D:$D,"&lt;&gt;*ithdr*",'Raw Data'!$D:$D,"&lt;&gt;*ancel*",'Raw Data'!$P:$P,"--")
+
SUMIFS('Raw Data'!$Y:$Y, 'Raw Data'!$AN:$AN,"&lt;=" &amp;DATE(MID($AV$3, 15, 4), MONTH("1 " &amp; AU$6 &amp; " " &amp; MID($AV$3, 15, 4)) + 1, 0 ), 'Raw Data'!$AN:$AN,"&gt;" &amp;DATE(MID($AV$3, 15, 4), MONTH("1 " &amp; AU$6 &amp; " " &amp; MID($AV$3, 15, 4)), 0 ), 'Raw Data'!$J:$J, $A236, 'Raw Data'!$P:$P,""&amp;'Raw Data'!$B$1,'Raw Data'!$D:$D,"&lt;&gt;*ithdr*",'Raw Data'!$D:$D,"&lt;&gt;*ancel*")</f>
        <v>0</v>
      </c>
      <c r="AV245" s="73"/>
      <c r="AW245" s="73"/>
      <c r="AX245" s="77"/>
      <c r="AY245" s="113">
        <f>SUMIFS('Raw Data'!$Y:$Y, 'Raw Data'!$AN:$AN,"&lt;=" &amp;DATE(MID($AV$3, 15, 4), MONTH("1 " &amp; AY$6 &amp; " " &amp; MID($AV$3, 15, 4)) + 1, 0 ), 'Raw Data'!$AN:$AN,"&gt;" &amp;DATE(MID($AV$3, 15, 4), MONTH("1 " &amp; AY$6 &amp; " " &amp; MID($AV$3, 15, 4)), 0 ), 'Raw Data'!$J:$J, $A236, 'Raw Data'!$O:$O,""&amp;'Raw Data'!$B$1,'Raw Data'!$D:$D,"&lt;&gt;*ithdr*",'Raw Data'!$D:$D,"&lt;&gt;*ancel*",'Raw Data'!$P:$P,"--")
+
SUMIFS('Raw Data'!$Y:$Y, 'Raw Data'!$AN:$AN,"&lt;=" &amp;DATE(MID($AV$3, 15, 4), MONTH("1 " &amp; AY$6 &amp; " " &amp; MID($AV$3, 15, 4)) + 1, 0 ), 'Raw Data'!$AN:$AN,"&gt;" &amp;DATE(MID($AV$3, 15, 4), MONTH("1 " &amp; AY$6 &amp; " " &amp; MID($AV$3, 15, 4)), 0 ), 'Raw Data'!$J:$J, $A236, 'Raw Data'!$P:$P,""&amp;'Raw Data'!$B$1,'Raw Data'!$D:$D,"&lt;&gt;*ithdr*",'Raw Data'!$D:$D,"&lt;&gt;*ancel*")</f>
        <v>0</v>
      </c>
      <c r="AZ245" s="73"/>
      <c r="BA245" s="73"/>
      <c r="BB245" s="77"/>
      <c r="BC245" s="113">
        <f>SUMIFS('Raw Data'!$Y:$Y, 'Raw Data'!$AN:$AN,"&lt;=" &amp;DATE(MID($AV$3, 15, 4), MONTH("1 " &amp; BC$6 &amp; " " &amp; MID($AV$3, 15, 4)) + 1, 0 ), 'Raw Data'!$AN:$AN,"&gt;" &amp;DATE(MID($AV$3, 15, 4), MONTH("1 " &amp; BC$6 &amp; " " &amp; MID($AV$3, 15, 4)), 0 ), 'Raw Data'!$J:$J, $A236, 'Raw Data'!$O:$O,""&amp;'Raw Data'!$B$1,'Raw Data'!$D:$D,"&lt;&gt;*ithdr*",'Raw Data'!$D:$D,"&lt;&gt;*ancel*",'Raw Data'!$P:$P,"--")
+
SUMIFS('Raw Data'!$Y:$Y, 'Raw Data'!$AN:$AN,"&lt;=" &amp;DATE(MID($AV$3, 15, 4), MONTH("1 " &amp; BC$6 &amp; " " &amp; MID($AV$3, 15, 4)) + 1, 0 ), 'Raw Data'!$AN:$AN,"&gt;" &amp;DATE(MID($AV$3, 15, 4), MONTH("1 " &amp; BC$6 &amp; " " &amp; MID($AV$3, 15, 4)), 0 ), 'Raw Data'!$J:$J, $A236, 'Raw Data'!$P:$P,""&amp;'Raw Data'!$B$1,'Raw Data'!$D:$D,"&lt;&gt;*ithdr*",'Raw Data'!$D:$D,"&lt;&gt;*ancel*")</f>
        <v>0</v>
      </c>
      <c r="BD245" s="73"/>
      <c r="BE245" s="73"/>
      <c r="BF245" s="77"/>
    </row>
    <row r="246" ht="12.75" customHeight="1">
      <c r="A246" s="75" t="s">
        <v>169</v>
      </c>
      <c r="B246" s="73"/>
      <c r="C246" s="73"/>
      <c r="D246" s="73"/>
      <c r="E246" s="73"/>
      <c r="F246" s="73"/>
      <c r="G246" s="73"/>
      <c r="H246" s="73"/>
      <c r="I246" s="73"/>
      <c r="J246" s="77"/>
      <c r="K246" s="113">
        <f>SUMIFS('Raw Data'!$AA:$AA, 'Raw Data'!$AN:$AN,"&lt;=" &amp;DATE(LEFT($AV$3, 4), MONTH("1 " &amp; K$6 &amp; " " &amp; LEFT($AV$3, 4)) + 1, 0 ), 'Raw Data'!$AN:$AN,"&gt;" &amp;DATE(LEFT($AV$3, 4), MONTH("1 " &amp; K$6 &amp; " " &amp; LEFT($AV$3, 4)), 0 ), 'Raw Data'!$J:$J, $A236, 'Raw Data'!$O:$O,""&amp;'Raw Data'!$B$1,'Raw Data'!$D:$D,"&lt;&gt;*ithdr*",'Raw Data'!$D:$D,"&lt;&gt;*ancel*",'Raw Data'!$P:$P,"--")
+
SUMIFS('Raw Data'!$AA:$AA, 'Raw Data'!$AN:$AN,"&lt;=" &amp;DATE(LEFT($AV$3, 4), MONTH("1 " &amp; K$6 &amp; " " &amp; LEFT($AV$3, 4)) + 1, 0 ), 'Raw Data'!$AN:$AN,"&gt;" &amp;DATE(LEFT($AV$3, 4), MONTH("1 " &amp; K$6 &amp; " " &amp; LEFT($AV$3, 4)), 0 ), 'Raw Data'!$J:$J, $A236, 'Raw Data'!$P:$P,""&amp;'Raw Data'!$B$1,'Raw Data'!$D:$D,"&lt;&gt;*ithdr*",'Raw Data'!$D:$D,"&lt;&gt;*ancel*")
+
SUMIFS('Raw Data'!$X:$X, 'Raw Data'!$AN:$AN,"&lt;=" &amp;DATE(LEFT($AV$3, 4), MONTH("1 " &amp; K$6 &amp; " " &amp; LEFT($AV$3, 4)) + 1, 0 ), 'Raw Data'!$AN:$AN,"&gt;" &amp;DATE(LEFT($AV$3, 4), MONTH("1 " &amp; K$6 &amp; " " &amp; LEFT($AV$3, 4)), 0 ), 'Raw Data'!$J:$J, $A236, 'Raw Data'!$O:$O,""&amp;'Raw Data'!$B$1,'Raw Data'!$D:$D,"&lt;&gt;*ithdr*",'Raw Data'!$D:$D,"&lt;&gt;*ancel*",'Raw Data'!$P:$P,"--")
+
SUMIFS('Raw Data'!$X:$X, 'Raw Data'!$AN:$AN,"&lt;=" &amp;DATE(LEFT($AV$3, 4), MONTH("1 " &amp; K$6 &amp; " " &amp; LEFT($AV$3, 4)) + 1, 0 ), 'Raw Data'!$AN:$AN,"&gt;" &amp;DATE(LEFT($AV$3, 4), MONTH("1 " &amp; K$6 &amp; " " &amp; LEFT($AV$3, 4)), 0 ), 'Raw Data'!$J:$J, $A236, 'Raw Data'!$P:$P,""&amp;'Raw Data'!$B$1,'Raw Data'!$D:$D,"&lt;&gt;*ithdr*",'Raw Data'!$D:$D,"&lt;&gt;*ancel*")
+
SUMIFS('Raw Data'!$V:$V, 'Raw Data'!$AN:$AN,"&lt;=" &amp;DATE(LEFT($AV$3, 4), MONTH("1 " &amp; K$6 &amp; " " &amp; LEFT($AV$3, 4)) + 1, 0 ), 'Raw Data'!$AN:$AN,"&gt;" &amp;DATE(LEFT($AV$3, 4), MONTH("1 " &amp; K$6 &amp; " " &amp; LEFT($AV$3, 4)), 0 ), 'Raw Data'!$J:$J, $A236, 'Raw Data'!$O:$O,""&amp;'Raw Data'!$B$1,'Raw Data'!$D:$D,"&lt;&gt;*ithdr*",'Raw Data'!$D:$D,"&lt;&gt;*ancel*",'Raw Data'!$P:$P,"--")
+
SUMIFS('Raw Data'!$V:$V, 'Raw Data'!$AN:$AN,"&lt;=" &amp;DATE(LEFT($AV$3, 4), MONTH("1 " &amp; K$6 &amp; " " &amp; LEFT($AV$3, 4)) + 1, 0 ), 'Raw Data'!$AN:$AN,"&gt;" &amp;DATE(LEFT($AV$3, 4), MONTH("1 " &amp; K$6 &amp; " " &amp; LEFT($AV$3, 4)), 0 ), 'Raw Data'!$J:$J, $A236, 'Raw Data'!$P:$P,""&amp;'Raw Data'!$B$1,'Raw Data'!$D:$D,"&lt;&gt;*ithdr*",'Raw Data'!$D:$D,"&lt;&gt;*ancel*")</f>
        <v>0</v>
      </c>
      <c r="L246" s="73"/>
      <c r="M246" s="73"/>
      <c r="N246" s="77"/>
      <c r="O246" s="113">
        <f>SUMIFS('Raw Data'!$AA:$AA, 'Raw Data'!$AN:$AN,"&lt;=" &amp;DATE(LEFT($AV$3, 4), MONTH("1 " &amp; O$6 &amp; " " &amp; LEFT($AV$3, 4)) + 1, 0 ), 'Raw Data'!$AN:$AN,"&gt;" &amp;DATE(LEFT($AV$3, 4), MONTH("1 " &amp; O$6 &amp; " " &amp; LEFT($AV$3, 4)), 0 ), 'Raw Data'!$J:$J, $A236, 'Raw Data'!$O:$O,""&amp;'Raw Data'!$B$1,'Raw Data'!$D:$D,"&lt;&gt;*ithdr*",'Raw Data'!$D:$D,"&lt;&gt;*ancel*",'Raw Data'!$P:$P,"--")
+
SUMIFS('Raw Data'!$AA:$AA, 'Raw Data'!$AN:$AN,"&lt;=" &amp;DATE(LEFT($AV$3, 4), MONTH("1 " &amp; O$6 &amp; " " &amp; LEFT($AV$3, 4)) + 1, 0 ), 'Raw Data'!$AN:$AN,"&gt;" &amp;DATE(LEFT($AV$3, 4), MONTH("1 " &amp; O$6 &amp; " " &amp; LEFT($AV$3, 4)), 0 ), 'Raw Data'!$J:$J, $A236, 'Raw Data'!$P:$P,""&amp;'Raw Data'!$B$1,'Raw Data'!$D:$D,"&lt;&gt;*ithdr*",'Raw Data'!$D:$D,"&lt;&gt;*ancel*")
+
SUMIFS('Raw Data'!$X:$X, 'Raw Data'!$AN:$AN,"&lt;=" &amp;DATE(LEFT($AV$3, 4), MONTH("1 " &amp; O$6 &amp; " " &amp; LEFT($AV$3, 4)) + 1, 0 ), 'Raw Data'!$AN:$AN,"&gt;" &amp;DATE(LEFT($AV$3, 4), MONTH("1 " &amp; O$6 &amp; " " &amp; LEFT($AV$3, 4)), 0 ), 'Raw Data'!$J:$J, $A236, 'Raw Data'!$O:$O,""&amp;'Raw Data'!$B$1,'Raw Data'!$D:$D,"&lt;&gt;*ithdr*",'Raw Data'!$D:$D,"&lt;&gt;*ancel*",'Raw Data'!$P:$P,"--")
+
SUMIFS('Raw Data'!$X:$X, 'Raw Data'!$AN:$AN,"&lt;=" &amp;DATE(LEFT($AV$3, 4), MONTH("1 " &amp; O$6 &amp; " " &amp; LEFT($AV$3, 4)) + 1, 0 ), 'Raw Data'!$AN:$AN,"&gt;" &amp;DATE(LEFT($AV$3, 4), MONTH("1 " &amp; O$6 &amp; " " &amp; LEFT($AV$3, 4)), 0 ), 'Raw Data'!$J:$J, $A236, 'Raw Data'!$P:$P,""&amp;'Raw Data'!$B$1,'Raw Data'!$D:$D,"&lt;&gt;*ithdr*",'Raw Data'!$D:$D,"&lt;&gt;*ancel*")
+
SUMIFS('Raw Data'!$V:$V, 'Raw Data'!$AN:$AN,"&lt;=" &amp;DATE(LEFT($AV$3, 4), MONTH("1 " &amp; O$6 &amp; " " &amp; LEFT($AV$3, 4)) + 1, 0 ), 'Raw Data'!$AN:$AN,"&gt;" &amp;DATE(LEFT($AV$3, 4), MONTH("1 " &amp; O$6 &amp; " " &amp; LEFT($AV$3, 4)), 0 ), 'Raw Data'!$J:$J, $A236, 'Raw Data'!$O:$O,""&amp;'Raw Data'!$B$1,'Raw Data'!$D:$D,"&lt;&gt;*ithdr*",'Raw Data'!$D:$D,"&lt;&gt;*ancel*",'Raw Data'!$P:$P,"--")
+
SUMIFS('Raw Data'!$V:$V, 'Raw Data'!$AN:$AN,"&lt;=" &amp;DATE(LEFT($AV$3, 4), MONTH("1 " &amp; O$6 &amp; " " &amp; LEFT($AV$3, 4)) + 1, 0 ), 'Raw Data'!$AN:$AN,"&gt;" &amp;DATE(LEFT($AV$3, 4), MONTH("1 " &amp; O$6 &amp; " " &amp; LEFT($AV$3, 4)), 0 ), 'Raw Data'!$J:$J, $A236, 'Raw Data'!$P:$P,""&amp;'Raw Data'!$B$1,'Raw Data'!$D:$D,"&lt;&gt;*ithdr*",'Raw Data'!$D:$D,"&lt;&gt;*ancel*")</f>
        <v>0</v>
      </c>
      <c r="P246" s="73"/>
      <c r="Q246" s="73"/>
      <c r="R246" s="77"/>
      <c r="S246" s="113">
        <f>SUMIFS('Raw Data'!$AA:$AA, 'Raw Data'!$AN:$AN,"&lt;=" &amp;DATE(LEFT($AV$3, 4), MONTH("1 " &amp; S$6 &amp; " " &amp; LEFT($AV$3, 4)) + 1, 0 ), 'Raw Data'!$AN:$AN,"&gt;" &amp;DATE(LEFT($AV$3, 4), MONTH("1 " &amp; S$6 &amp; " " &amp; LEFT($AV$3, 4)), 0 ), 'Raw Data'!$J:$J, $A236, 'Raw Data'!$O:$O,""&amp;'Raw Data'!$B$1,'Raw Data'!$D:$D,"&lt;&gt;*ithdr*",'Raw Data'!$D:$D,"&lt;&gt;*ancel*",'Raw Data'!$P:$P,"--")
+
SUMIFS('Raw Data'!$AA:$AA, 'Raw Data'!$AN:$AN,"&lt;=" &amp;DATE(LEFT($AV$3, 4), MONTH("1 " &amp; S$6 &amp; " " &amp; LEFT($AV$3, 4)) + 1, 0 ), 'Raw Data'!$AN:$AN,"&gt;" &amp;DATE(LEFT($AV$3, 4), MONTH("1 " &amp; S$6 &amp; " " &amp; LEFT($AV$3, 4)), 0 ), 'Raw Data'!$J:$J, $A236, 'Raw Data'!$P:$P,""&amp;'Raw Data'!$B$1,'Raw Data'!$D:$D,"&lt;&gt;*ithdr*",'Raw Data'!$D:$D,"&lt;&gt;*ancel*")
+
SUMIFS('Raw Data'!$X:$X, 'Raw Data'!$AN:$AN,"&lt;=" &amp;DATE(LEFT($AV$3, 4), MONTH("1 " &amp; S$6 &amp; " " &amp; LEFT($AV$3, 4)) + 1, 0 ), 'Raw Data'!$AN:$AN,"&gt;" &amp;DATE(LEFT($AV$3, 4), MONTH("1 " &amp; S$6 &amp; " " &amp; LEFT($AV$3, 4)), 0 ), 'Raw Data'!$J:$J, $A236, 'Raw Data'!$O:$O,""&amp;'Raw Data'!$B$1,'Raw Data'!$D:$D,"&lt;&gt;*ithdr*",'Raw Data'!$D:$D,"&lt;&gt;*ancel*",'Raw Data'!$P:$P,"--")
+
SUMIFS('Raw Data'!$X:$X, 'Raw Data'!$AN:$AN,"&lt;=" &amp;DATE(LEFT($AV$3, 4), MONTH("1 " &amp; S$6 &amp; " " &amp; LEFT($AV$3, 4)) + 1, 0 ), 'Raw Data'!$AN:$AN,"&gt;" &amp;DATE(LEFT($AV$3, 4), MONTH("1 " &amp; S$6 &amp; " " &amp; LEFT($AV$3, 4)), 0 ), 'Raw Data'!$J:$J, $A236, 'Raw Data'!$P:$P,""&amp;'Raw Data'!$B$1,'Raw Data'!$D:$D,"&lt;&gt;*ithdr*",'Raw Data'!$D:$D,"&lt;&gt;*ancel*")
+
SUMIFS('Raw Data'!$V:$V, 'Raw Data'!$AN:$AN,"&lt;=" &amp;DATE(LEFT($AV$3, 4), MONTH("1 " &amp; S$6 &amp; " " &amp; LEFT($AV$3, 4)) + 1, 0 ), 'Raw Data'!$AN:$AN,"&gt;" &amp;DATE(LEFT($AV$3, 4), MONTH("1 " &amp; S$6 &amp; " " &amp; LEFT($AV$3, 4)), 0 ), 'Raw Data'!$J:$J, $A236, 'Raw Data'!$O:$O,""&amp;'Raw Data'!$B$1,'Raw Data'!$D:$D,"&lt;&gt;*ithdr*",'Raw Data'!$D:$D,"&lt;&gt;*ancel*",'Raw Data'!$P:$P,"--")
+
SUMIFS('Raw Data'!$V:$V, 'Raw Data'!$AN:$AN,"&lt;=" &amp;DATE(LEFT($AV$3, 4), MONTH("1 " &amp; S$6 &amp; " " &amp; LEFT($AV$3, 4)) + 1, 0 ), 'Raw Data'!$AN:$AN,"&gt;" &amp;DATE(LEFT($AV$3, 4), MONTH("1 " &amp; S$6 &amp; " " &amp; LEFT($AV$3, 4)), 0 ), 'Raw Data'!$J:$J, $A236, 'Raw Data'!$P:$P,""&amp;'Raw Data'!$B$1,'Raw Data'!$D:$D,"&lt;&gt;*ithdr*",'Raw Data'!$D:$D,"&lt;&gt;*ancel*")</f>
        <v>0</v>
      </c>
      <c r="T246" s="73"/>
      <c r="U246" s="73"/>
      <c r="V246" s="77"/>
      <c r="W246" s="113">
        <f>SUMIFS('Raw Data'!$AA:$AA, 'Raw Data'!$AN:$AN,"&lt;=" &amp;DATE(LEFT($AV$3, 4), MONTH("1 " &amp; W$6 &amp; " " &amp; LEFT($AV$3, 4)) + 1, 0 ), 'Raw Data'!$AN:$AN,"&gt;" &amp;DATE(LEFT($AV$3, 4), MONTH("1 " &amp; W$6 &amp; " " &amp; LEFT($AV$3, 4)), 0 ), 'Raw Data'!$J:$J, $A236, 'Raw Data'!$O:$O,""&amp;'Raw Data'!$B$1,'Raw Data'!$D:$D,"&lt;&gt;*ithdr*",'Raw Data'!$D:$D,"&lt;&gt;*ancel*",'Raw Data'!$P:$P,"--")
+
SUMIFS('Raw Data'!$AA:$AA, 'Raw Data'!$AN:$AN,"&lt;=" &amp;DATE(LEFT($AV$3, 4), MONTH("1 " &amp; W$6 &amp; " " &amp; LEFT($AV$3, 4)) + 1, 0 ), 'Raw Data'!$AN:$AN,"&gt;" &amp;DATE(LEFT($AV$3, 4), MONTH("1 " &amp; W$6 &amp; " " &amp; LEFT($AV$3, 4)), 0 ), 'Raw Data'!$J:$J, $A236, 'Raw Data'!$P:$P,""&amp;'Raw Data'!$B$1,'Raw Data'!$D:$D,"&lt;&gt;*ithdr*",'Raw Data'!$D:$D,"&lt;&gt;*ancel*")
+
SUMIFS('Raw Data'!$X:$X, 'Raw Data'!$AN:$AN,"&lt;=" &amp;DATE(LEFT($AV$3, 4), MONTH("1 " &amp; W$6 &amp; " " &amp; LEFT($AV$3, 4)) + 1, 0 ), 'Raw Data'!$AN:$AN,"&gt;" &amp;DATE(LEFT($AV$3, 4), MONTH("1 " &amp; W$6 &amp; " " &amp; LEFT($AV$3, 4)), 0 ), 'Raw Data'!$J:$J, $A236, 'Raw Data'!$O:$O,""&amp;'Raw Data'!$B$1,'Raw Data'!$D:$D,"&lt;&gt;*ithdr*",'Raw Data'!$D:$D,"&lt;&gt;*ancel*",'Raw Data'!$P:$P,"--")
+
SUMIFS('Raw Data'!$X:$X, 'Raw Data'!$AN:$AN,"&lt;=" &amp;DATE(LEFT($AV$3, 4), MONTH("1 " &amp; W$6 &amp; " " &amp; LEFT($AV$3, 4)) + 1, 0 ), 'Raw Data'!$AN:$AN,"&gt;" &amp;DATE(LEFT($AV$3, 4), MONTH("1 " &amp; W$6 &amp; " " &amp; LEFT($AV$3, 4)), 0 ), 'Raw Data'!$J:$J, $A236, 'Raw Data'!$P:$P,""&amp;'Raw Data'!$B$1,'Raw Data'!$D:$D,"&lt;&gt;*ithdr*",'Raw Data'!$D:$D,"&lt;&gt;*ancel*")
+
SUMIFS('Raw Data'!$V:$V, 'Raw Data'!$AN:$AN,"&lt;=" &amp;DATE(LEFT($AV$3, 4), MONTH("1 " &amp; W$6 &amp; " " &amp; LEFT($AV$3, 4)) + 1, 0 ), 'Raw Data'!$AN:$AN,"&gt;" &amp;DATE(LEFT($AV$3, 4), MONTH("1 " &amp; W$6 &amp; " " &amp; LEFT($AV$3, 4)), 0 ), 'Raw Data'!$J:$J, $A236, 'Raw Data'!$O:$O,""&amp;'Raw Data'!$B$1,'Raw Data'!$D:$D,"&lt;&gt;*ithdr*",'Raw Data'!$D:$D,"&lt;&gt;*ancel*",'Raw Data'!$P:$P,"--")
+
SUMIFS('Raw Data'!$V:$V, 'Raw Data'!$AN:$AN,"&lt;=" &amp;DATE(LEFT($AV$3, 4), MONTH("1 " &amp; W$6 &amp; " " &amp; LEFT($AV$3, 4)) + 1, 0 ), 'Raw Data'!$AN:$AN,"&gt;" &amp;DATE(LEFT($AV$3, 4), MONTH("1 " &amp; W$6 &amp; " " &amp; LEFT($AV$3, 4)), 0 ), 'Raw Data'!$J:$J, $A236, 'Raw Data'!$P:$P,""&amp;'Raw Data'!$B$1,'Raw Data'!$D:$D,"&lt;&gt;*ithdr*",'Raw Data'!$D:$D,"&lt;&gt;*ancel*")</f>
        <v>0</v>
      </c>
      <c r="X246" s="73"/>
      <c r="Y246" s="73"/>
      <c r="Z246" s="77"/>
      <c r="AA246" s="113">
        <f>SUMIFS('Raw Data'!$AA:$AA, 'Raw Data'!$AN:$AN,"&lt;=" &amp;DATE(LEFT($AV$3, 4), MONTH("1 " &amp; AA$6 &amp; " " &amp; LEFT($AV$3, 4)) + 1, 0 ), 'Raw Data'!$AN:$AN,"&gt;" &amp;DATE(LEFT($AV$3, 4), MONTH("1 " &amp; AA$6 &amp; " " &amp; LEFT($AV$3, 4)), 0 ), 'Raw Data'!$J:$J, $A236, 'Raw Data'!$O:$O,""&amp;'Raw Data'!$B$1,'Raw Data'!$D:$D,"&lt;&gt;*ithdr*",'Raw Data'!$D:$D,"&lt;&gt;*ancel*",'Raw Data'!$P:$P,"--")
+
SUMIFS('Raw Data'!$AA:$AA, 'Raw Data'!$AN:$AN,"&lt;=" &amp;DATE(LEFT($AV$3, 4), MONTH("1 " &amp; AA$6 &amp; " " &amp; LEFT($AV$3, 4)) + 1, 0 ), 'Raw Data'!$AN:$AN,"&gt;" &amp;DATE(LEFT($AV$3, 4), MONTH("1 " &amp; AA$6 &amp; " " &amp; LEFT($AV$3, 4)), 0 ), 'Raw Data'!$J:$J, $A236, 'Raw Data'!$P:$P,""&amp;'Raw Data'!$B$1,'Raw Data'!$D:$D,"&lt;&gt;*ithdr*",'Raw Data'!$D:$D,"&lt;&gt;*ancel*")
+
SUMIFS('Raw Data'!$X:$X, 'Raw Data'!$AN:$AN,"&lt;=" &amp;DATE(LEFT($AV$3, 4), MONTH("1 " &amp; AA$6 &amp; " " &amp; LEFT($AV$3, 4)) + 1, 0 ), 'Raw Data'!$AN:$AN,"&gt;" &amp;DATE(LEFT($AV$3, 4), MONTH("1 " &amp; AA$6 &amp; " " &amp; LEFT($AV$3, 4)), 0 ), 'Raw Data'!$J:$J, $A236, 'Raw Data'!$O:$O,""&amp;'Raw Data'!$B$1,'Raw Data'!$D:$D,"&lt;&gt;*ithdr*",'Raw Data'!$D:$D,"&lt;&gt;*ancel*",'Raw Data'!$P:$P,"--")
+
SUMIFS('Raw Data'!$X:$X, 'Raw Data'!$AN:$AN,"&lt;=" &amp;DATE(LEFT($AV$3, 4), MONTH("1 " &amp; AA$6 &amp; " " &amp; LEFT($AV$3, 4)) + 1, 0 ), 'Raw Data'!$AN:$AN,"&gt;" &amp;DATE(LEFT($AV$3, 4), MONTH("1 " &amp; AA$6 &amp; " " &amp; LEFT($AV$3, 4)), 0 ), 'Raw Data'!$J:$J, $A236, 'Raw Data'!$P:$P,""&amp;'Raw Data'!$B$1,'Raw Data'!$D:$D,"&lt;&gt;*ithdr*",'Raw Data'!$D:$D,"&lt;&gt;*ancel*")
+
SUMIFS('Raw Data'!$V:$V, 'Raw Data'!$AN:$AN,"&lt;=" &amp;DATE(LEFT($AV$3, 4), MONTH("1 " &amp; AA$6 &amp; " " &amp; LEFT($AV$3, 4)) + 1, 0 ), 'Raw Data'!$AN:$AN,"&gt;" &amp;DATE(LEFT($AV$3, 4), MONTH("1 " &amp; AA$6 &amp; " " &amp; LEFT($AV$3, 4)), 0 ), 'Raw Data'!$J:$J, $A236, 'Raw Data'!$O:$O,""&amp;'Raw Data'!$B$1,'Raw Data'!$D:$D,"&lt;&gt;*ithdr*",'Raw Data'!$D:$D,"&lt;&gt;*ancel*",'Raw Data'!$P:$P,"--")
+
SUMIFS('Raw Data'!$V:$V, 'Raw Data'!$AN:$AN,"&lt;=" &amp;DATE(LEFT($AV$3, 4), MONTH("1 " &amp; AA$6 &amp; " " &amp; LEFT($AV$3, 4)) + 1, 0 ), 'Raw Data'!$AN:$AN,"&gt;" &amp;DATE(LEFT($AV$3, 4), MONTH("1 " &amp; AA$6 &amp; " " &amp; LEFT($AV$3, 4)), 0 ), 'Raw Data'!$J:$J, $A236, 'Raw Data'!$P:$P,""&amp;'Raw Data'!$B$1,'Raw Data'!$D:$D,"&lt;&gt;*ithdr*",'Raw Data'!$D:$D,"&lt;&gt;*ancel*")</f>
        <v>0</v>
      </c>
      <c r="AB246" s="73"/>
      <c r="AC246" s="73"/>
      <c r="AD246" s="77"/>
      <c r="AE246" s="113">
        <f>SUMIFS('Raw Data'!$AA:$AA, 'Raw Data'!$AN:$AN,"&lt;=" &amp;DATE(LEFT($AV$3, 4), MONTH("1 " &amp; AE$6 &amp; " " &amp; LEFT($AV$3, 4)) + 1, 0 ), 'Raw Data'!$AN:$AN,"&gt;" &amp;DATE(LEFT($AV$3, 4), MONTH("1 " &amp; AE$6 &amp; " " &amp; LEFT($AV$3, 4)), 0 ), 'Raw Data'!$J:$J, $A236, 'Raw Data'!$O:$O,""&amp;'Raw Data'!$B$1,'Raw Data'!$D:$D,"&lt;&gt;*ithdr*",'Raw Data'!$D:$D,"&lt;&gt;*ancel*",'Raw Data'!$P:$P,"--")
+
SUMIFS('Raw Data'!$AA:$AA, 'Raw Data'!$AN:$AN,"&lt;=" &amp;DATE(LEFT($AV$3, 4), MONTH("1 " &amp; AE$6 &amp; " " &amp; LEFT($AV$3, 4)) + 1, 0 ), 'Raw Data'!$AN:$AN,"&gt;" &amp;DATE(LEFT($AV$3, 4), MONTH("1 " &amp; AE$6 &amp; " " &amp; LEFT($AV$3, 4)), 0 ), 'Raw Data'!$J:$J, $A236, 'Raw Data'!$P:$P,""&amp;'Raw Data'!$B$1,'Raw Data'!$D:$D,"&lt;&gt;*ithdr*",'Raw Data'!$D:$D,"&lt;&gt;*ancel*")
+
SUMIFS('Raw Data'!$X:$X, 'Raw Data'!$AN:$AN,"&lt;=" &amp;DATE(LEFT($AV$3, 4), MONTH("1 " &amp; AE$6 &amp; " " &amp; LEFT($AV$3, 4)) + 1, 0 ), 'Raw Data'!$AN:$AN,"&gt;" &amp;DATE(LEFT($AV$3, 4), MONTH("1 " &amp; AE$6 &amp; " " &amp; LEFT($AV$3, 4)), 0 ), 'Raw Data'!$J:$J, $A236, 'Raw Data'!$O:$O,""&amp;'Raw Data'!$B$1,'Raw Data'!$D:$D,"&lt;&gt;*ithdr*",'Raw Data'!$D:$D,"&lt;&gt;*ancel*",'Raw Data'!$P:$P,"--")
+
SUMIFS('Raw Data'!$X:$X, 'Raw Data'!$AN:$AN,"&lt;=" &amp;DATE(LEFT($AV$3, 4), MONTH("1 " &amp; AE$6 &amp; " " &amp; LEFT($AV$3, 4)) + 1, 0 ), 'Raw Data'!$AN:$AN,"&gt;" &amp;DATE(LEFT($AV$3, 4), MONTH("1 " &amp; AE$6 &amp; " " &amp; LEFT($AV$3, 4)), 0 ), 'Raw Data'!$J:$J, $A236, 'Raw Data'!$P:$P,""&amp;'Raw Data'!$B$1,'Raw Data'!$D:$D,"&lt;&gt;*ithdr*",'Raw Data'!$D:$D,"&lt;&gt;*ancel*")
+
SUMIFS('Raw Data'!$V:$V, 'Raw Data'!$AN:$AN,"&lt;=" &amp;DATE(LEFT($AV$3, 4), MONTH("1 " &amp; AE$6 &amp; " " &amp; LEFT($AV$3, 4)) + 1, 0 ), 'Raw Data'!$AN:$AN,"&gt;" &amp;DATE(LEFT($AV$3, 4), MONTH("1 " &amp; AE$6 &amp; " " &amp; LEFT($AV$3, 4)), 0 ), 'Raw Data'!$J:$J, $A236, 'Raw Data'!$O:$O,""&amp;'Raw Data'!$B$1,'Raw Data'!$D:$D,"&lt;&gt;*ithdr*",'Raw Data'!$D:$D,"&lt;&gt;*ancel*",'Raw Data'!$P:$P,"--")
+
SUMIFS('Raw Data'!$V:$V, 'Raw Data'!$AN:$AN,"&lt;=" &amp;DATE(LEFT($AV$3, 4), MONTH("1 " &amp; AE$6 &amp; " " &amp; LEFT($AV$3, 4)) + 1, 0 ), 'Raw Data'!$AN:$AN,"&gt;" &amp;DATE(LEFT($AV$3, 4), MONTH("1 " &amp; AE$6 &amp; " " &amp; LEFT($AV$3, 4)), 0 ), 'Raw Data'!$J:$J, $A236, 'Raw Data'!$P:$P,""&amp;'Raw Data'!$B$1,'Raw Data'!$D:$D,"&lt;&gt;*ithdr*",'Raw Data'!$D:$D,"&lt;&gt;*ancel*")</f>
        <v>0</v>
      </c>
      <c r="AF246" s="73"/>
      <c r="AG246" s="73"/>
      <c r="AH246" s="77"/>
      <c r="AI246" s="113">
        <f>SUMIFS('Raw Data'!$AA:$AA, 'Raw Data'!$AN:$AN,"&lt;=" &amp;DATE(LEFT($AV$3, 4), MONTH("1 " &amp; AI$6 &amp; " " &amp; LEFT($AV$3, 4)) + 1, 0 ), 'Raw Data'!$AN:$AN,"&gt;" &amp;DATE(LEFT($AV$3, 4), MONTH("1 " &amp; AI$6 &amp; " " &amp; LEFT($AV$3, 4)), 0 ), 'Raw Data'!$J:$J, $A236, 'Raw Data'!$O:$O,""&amp;'Raw Data'!$B$1,'Raw Data'!$D:$D,"&lt;&gt;*ithdr*",'Raw Data'!$D:$D,"&lt;&gt;*ancel*",'Raw Data'!$P:$P,"--")
+
SUMIFS('Raw Data'!$AA:$AA, 'Raw Data'!$AN:$AN,"&lt;=" &amp;DATE(LEFT($AV$3, 4), MONTH("1 " &amp; AI$6 &amp; " " &amp; LEFT($AV$3, 4)) + 1, 0 ), 'Raw Data'!$AN:$AN,"&gt;" &amp;DATE(LEFT($AV$3, 4), MONTH("1 " &amp; AI$6 &amp; " " &amp; LEFT($AV$3, 4)), 0 ), 'Raw Data'!$J:$J, $A236, 'Raw Data'!$P:$P,""&amp;'Raw Data'!$B$1,'Raw Data'!$D:$D,"&lt;&gt;*ithdr*",'Raw Data'!$D:$D,"&lt;&gt;*ancel*")
+
SUMIFS('Raw Data'!$X:$X, 'Raw Data'!$AN:$AN,"&lt;=" &amp;DATE(LEFT($AV$3, 4), MONTH("1 " &amp; AI$6 &amp; " " &amp; LEFT($AV$3, 4)) + 1, 0 ), 'Raw Data'!$AN:$AN,"&gt;" &amp;DATE(LEFT($AV$3, 4), MONTH("1 " &amp; AI$6 &amp; " " &amp; LEFT($AV$3, 4)), 0 ), 'Raw Data'!$J:$J, $A236, 'Raw Data'!$O:$O,""&amp;'Raw Data'!$B$1,'Raw Data'!$D:$D,"&lt;&gt;*ithdr*",'Raw Data'!$D:$D,"&lt;&gt;*ancel*",'Raw Data'!$P:$P,"--")
+
SUMIFS('Raw Data'!$X:$X, 'Raw Data'!$AN:$AN,"&lt;=" &amp;DATE(LEFT($AV$3, 4), MONTH("1 " &amp; AI$6 &amp; " " &amp; LEFT($AV$3, 4)) + 1, 0 ), 'Raw Data'!$AN:$AN,"&gt;" &amp;DATE(LEFT($AV$3, 4), MONTH("1 " &amp; AI$6 &amp; " " &amp; LEFT($AV$3, 4)), 0 ), 'Raw Data'!$J:$J, $A236, 'Raw Data'!$P:$P,""&amp;'Raw Data'!$B$1,'Raw Data'!$D:$D,"&lt;&gt;*ithdr*",'Raw Data'!$D:$D,"&lt;&gt;*ancel*")
+
SUMIFS('Raw Data'!$V:$V, 'Raw Data'!$AN:$AN,"&lt;=" &amp;DATE(LEFT($AV$3, 4), MONTH("1 " &amp; AI$6 &amp; " " &amp; LEFT($AV$3, 4)) + 1, 0 ), 'Raw Data'!$AN:$AN,"&gt;" &amp;DATE(LEFT($AV$3, 4), MONTH("1 " &amp; AI$6 &amp; " " &amp; LEFT($AV$3, 4)), 0 ), 'Raw Data'!$J:$J, $A236, 'Raw Data'!$O:$O,""&amp;'Raw Data'!$B$1,'Raw Data'!$D:$D,"&lt;&gt;*ithdr*",'Raw Data'!$D:$D,"&lt;&gt;*ancel*",'Raw Data'!$P:$P,"--")
+
SUMIFS('Raw Data'!$V:$V, 'Raw Data'!$AN:$AN,"&lt;=" &amp;DATE(LEFT($AV$3, 4), MONTH("1 " &amp; AI$6 &amp; " " &amp; LEFT($AV$3, 4)) + 1, 0 ), 'Raw Data'!$AN:$AN,"&gt;" &amp;DATE(LEFT($AV$3, 4), MONTH("1 " &amp; AI$6 &amp; " " &amp; LEFT($AV$3, 4)), 0 ), 'Raw Data'!$J:$J, $A236, 'Raw Data'!$P:$P,""&amp;'Raw Data'!$B$1,'Raw Data'!$D:$D,"&lt;&gt;*ithdr*",'Raw Data'!$D:$D,"&lt;&gt;*ancel*")</f>
        <v>0</v>
      </c>
      <c r="AJ246" s="73"/>
      <c r="AK246" s="73"/>
      <c r="AL246" s="77"/>
      <c r="AM246" s="113">
        <f>SUMIFS('Raw Data'!$AA:$AA, 'Raw Data'!$AN:$AN,"&lt;=" &amp;DATE(LEFT($AV$3, 4), MONTH("1 " &amp; AM$6 &amp; " " &amp; LEFT($AV$3, 4)) + 1, 0 ), 'Raw Data'!$AN:$AN,"&gt;" &amp;DATE(LEFT($AV$3, 4), MONTH("1 " &amp; AM$6 &amp; " " &amp; LEFT($AV$3, 4)), 0 ), 'Raw Data'!$J:$J, $A236, 'Raw Data'!$O:$O,""&amp;'Raw Data'!$B$1,'Raw Data'!$D:$D,"&lt;&gt;*ithdr*",'Raw Data'!$D:$D,"&lt;&gt;*ancel*",'Raw Data'!$P:$P,"--")
+
SUMIFS('Raw Data'!$AA:$AA, 'Raw Data'!$AN:$AN,"&lt;=" &amp;DATE(LEFT($AV$3, 4), MONTH("1 " &amp; AM$6 &amp; " " &amp; LEFT($AV$3, 4)) + 1, 0 ), 'Raw Data'!$AN:$AN,"&gt;" &amp;DATE(LEFT($AV$3, 4), MONTH("1 " &amp; AM$6 &amp; " " &amp; LEFT($AV$3, 4)), 0 ), 'Raw Data'!$J:$J, $A236, 'Raw Data'!$P:$P,""&amp;'Raw Data'!$B$1,'Raw Data'!$D:$D,"&lt;&gt;*ithdr*",'Raw Data'!$D:$D,"&lt;&gt;*ancel*")
+
SUMIFS('Raw Data'!$X:$X, 'Raw Data'!$AN:$AN,"&lt;=" &amp;DATE(LEFT($AV$3, 4), MONTH("1 " &amp; AM$6 &amp; " " &amp; LEFT($AV$3, 4)) + 1, 0 ), 'Raw Data'!$AN:$AN,"&gt;" &amp;DATE(LEFT($AV$3, 4), MONTH("1 " &amp; AM$6 &amp; " " &amp; LEFT($AV$3, 4)), 0 ), 'Raw Data'!$J:$J, $A236, 'Raw Data'!$O:$O,""&amp;'Raw Data'!$B$1,'Raw Data'!$D:$D,"&lt;&gt;*ithdr*",'Raw Data'!$D:$D,"&lt;&gt;*ancel*",'Raw Data'!$P:$P,"--")
+
SUMIFS('Raw Data'!$X:$X, 'Raw Data'!$AN:$AN,"&lt;=" &amp;DATE(LEFT($AV$3, 4), MONTH("1 " &amp; AM$6 &amp; " " &amp; LEFT($AV$3, 4)) + 1, 0 ), 'Raw Data'!$AN:$AN,"&gt;" &amp;DATE(LEFT($AV$3, 4), MONTH("1 " &amp; AM$6 &amp; " " &amp; LEFT($AV$3, 4)), 0 ), 'Raw Data'!$J:$J, $A236, 'Raw Data'!$P:$P,""&amp;'Raw Data'!$B$1,'Raw Data'!$D:$D,"&lt;&gt;*ithdr*",'Raw Data'!$D:$D,"&lt;&gt;*ancel*")
+
SUMIFS('Raw Data'!$V:$V, 'Raw Data'!$AN:$AN,"&lt;=" &amp;DATE(LEFT($AV$3, 4), MONTH("1 " &amp; AM$6 &amp; " " &amp; LEFT($AV$3, 4)) + 1, 0 ), 'Raw Data'!$AN:$AN,"&gt;" &amp;DATE(LEFT($AV$3, 4), MONTH("1 " &amp; AM$6 &amp; " " &amp; LEFT($AV$3, 4)), 0 ), 'Raw Data'!$J:$J, $A236, 'Raw Data'!$O:$O,""&amp;'Raw Data'!$B$1,'Raw Data'!$D:$D,"&lt;&gt;*ithdr*",'Raw Data'!$D:$D,"&lt;&gt;*ancel*",'Raw Data'!$P:$P,"--")
+
SUMIFS('Raw Data'!$V:$V, 'Raw Data'!$AN:$AN,"&lt;=" &amp;DATE(LEFT($AV$3, 4), MONTH("1 " &amp; AM$6 &amp; " " &amp; LEFT($AV$3, 4)) + 1, 0 ), 'Raw Data'!$AN:$AN,"&gt;" &amp;DATE(LEFT($AV$3, 4), MONTH("1 " &amp; AM$6 &amp; " " &amp; LEFT($AV$3, 4)), 0 ), 'Raw Data'!$J:$J, $A236, 'Raw Data'!$P:$P,""&amp;'Raw Data'!$B$1,'Raw Data'!$D:$D,"&lt;&gt;*ithdr*",'Raw Data'!$D:$D,"&lt;&gt;*ancel*")</f>
        <v>0</v>
      </c>
      <c r="AN246" s="73"/>
      <c r="AO246" s="73"/>
      <c r="AP246" s="77"/>
      <c r="AQ246" s="113">
        <f>SUMIFS('Raw Data'!$AA:$AA, 'Raw Data'!$AN:$AN,"&lt;=" &amp;DATE(LEFT($AV$3, 4), MONTH("1 " &amp; AQ$6 &amp; " " &amp; LEFT($AV$3, 4)) + 1, 0 ), 'Raw Data'!$AN:$AN,"&gt;" &amp;DATE(LEFT($AV$3, 4), MONTH("1 " &amp; AQ$6 &amp; " " &amp; LEFT($AV$3, 4)), 0 ), 'Raw Data'!$J:$J, $A236, 'Raw Data'!$O:$O,""&amp;'Raw Data'!$B$1,'Raw Data'!$D:$D,"&lt;&gt;*ithdr*",'Raw Data'!$D:$D,"&lt;&gt;*ancel*",'Raw Data'!$P:$P,"--")
+
SUMIFS('Raw Data'!$AA:$AA, 'Raw Data'!$AN:$AN,"&lt;=" &amp;DATE(LEFT($AV$3, 4), MONTH("1 " &amp; AQ$6 &amp; " " &amp; LEFT($AV$3, 4)) + 1, 0 ), 'Raw Data'!$AN:$AN,"&gt;" &amp;DATE(LEFT($AV$3, 4), MONTH("1 " &amp; AQ$6 &amp; " " &amp; LEFT($AV$3, 4)), 0 ), 'Raw Data'!$J:$J, $A236, 'Raw Data'!$P:$P,""&amp;'Raw Data'!$B$1,'Raw Data'!$D:$D,"&lt;&gt;*ithdr*",'Raw Data'!$D:$D,"&lt;&gt;*ancel*")
+
SUMIFS('Raw Data'!$X:$X, 'Raw Data'!$AN:$AN,"&lt;=" &amp;DATE(LEFT($AV$3, 4), MONTH("1 " &amp; AQ$6 &amp; " " &amp; LEFT($AV$3, 4)) + 1, 0 ), 'Raw Data'!$AN:$AN,"&gt;" &amp;DATE(LEFT($AV$3, 4), MONTH("1 " &amp; AQ$6 &amp; " " &amp; LEFT($AV$3, 4)), 0 ), 'Raw Data'!$J:$J, $A236, 'Raw Data'!$O:$O,""&amp;'Raw Data'!$B$1,'Raw Data'!$D:$D,"&lt;&gt;*ithdr*",'Raw Data'!$D:$D,"&lt;&gt;*ancel*",'Raw Data'!$P:$P,"--")
+
SUMIFS('Raw Data'!$X:$X, 'Raw Data'!$AN:$AN,"&lt;=" &amp;DATE(LEFT($AV$3, 4), MONTH("1 " &amp; AQ$6 &amp; " " &amp; LEFT($AV$3, 4)) + 1, 0 ), 'Raw Data'!$AN:$AN,"&gt;" &amp;DATE(LEFT($AV$3, 4), MONTH("1 " &amp; AQ$6 &amp; " " &amp; LEFT($AV$3, 4)), 0 ), 'Raw Data'!$J:$J, $A236, 'Raw Data'!$P:$P,""&amp;'Raw Data'!$B$1,'Raw Data'!$D:$D,"&lt;&gt;*ithdr*",'Raw Data'!$D:$D,"&lt;&gt;*ancel*")
+
SUMIFS('Raw Data'!$V:$V, 'Raw Data'!$AN:$AN,"&lt;=" &amp;DATE(LEFT($AV$3, 4), MONTH("1 " &amp; AQ$6 &amp; " " &amp; LEFT($AV$3, 4)) + 1, 0 ), 'Raw Data'!$AN:$AN,"&gt;" &amp;DATE(LEFT($AV$3, 4), MONTH("1 " &amp; AQ$6 &amp; " " &amp; LEFT($AV$3, 4)), 0 ), 'Raw Data'!$J:$J, $A236, 'Raw Data'!$O:$O,""&amp;'Raw Data'!$B$1,'Raw Data'!$D:$D,"&lt;&gt;*ithdr*",'Raw Data'!$D:$D,"&lt;&gt;*ancel*",'Raw Data'!$P:$P,"--")
+
SUMIFS('Raw Data'!$V:$V, 'Raw Data'!$AN:$AN,"&lt;=" &amp;DATE(LEFT($AV$3, 4), MONTH("1 " &amp; AQ$6 &amp; " " &amp; LEFT($AV$3, 4)) + 1, 0 ), 'Raw Data'!$AN:$AN,"&gt;" &amp;DATE(LEFT($AV$3, 4), MONTH("1 " &amp; AQ$6 &amp; " " &amp; LEFT($AV$3, 4)), 0 ), 'Raw Data'!$J:$J, $A236, 'Raw Data'!$P:$P,""&amp;'Raw Data'!$B$1,'Raw Data'!$D:$D,"&lt;&gt;*ithdr*",'Raw Data'!$D:$D,"&lt;&gt;*ancel*")</f>
        <v>0</v>
      </c>
      <c r="AR246" s="73"/>
      <c r="AS246" s="73"/>
      <c r="AT246" s="77"/>
      <c r="AU246" s="113">
        <f>SUMIFS('Raw Data'!$AA:$AA, 'Raw Data'!$AN:$AN,"&lt;=" &amp;DATE(MID($AV$3, 15, 4), MONTH("1 " &amp; AU$6 &amp; " " &amp; MID($AV$3, 15, 4)) + 1, 0 ), 'Raw Data'!$AN:$AN,"&gt;" &amp;DATE(MID($AV$3, 15, 4), MONTH("1 " &amp; AU$6 &amp; " " &amp; MID($AV$3, 15, 4)), 0 ), 'Raw Data'!$J:$J, $A236, 'Raw Data'!$O:$O,""&amp;'Raw Data'!$B$1,'Raw Data'!$D:$D,"&lt;&gt;*ithdr*",'Raw Data'!$D:$D,"&lt;&gt;*ancel*",'Raw Data'!$P:$P,"--")
+
SUMIFS('Raw Data'!$AA:$AA, 'Raw Data'!$AN:$AN,"&lt;=" &amp;DATE(MID($AV$3, 15, 4), MONTH("1 " &amp; AU$6 &amp; " " &amp; MID($AV$3, 15, 4)) + 1, 0 ), 'Raw Data'!$AN:$AN,"&gt;" &amp;DATE(MID($AV$3, 15, 4), MONTH("1 " &amp; AU$6 &amp; " " &amp; MID($AV$3, 15, 4)), 0 ), 'Raw Data'!$J:$J, $A236, 'Raw Data'!$P:$P,""&amp;'Raw Data'!$B$1,'Raw Data'!$D:$D,"&lt;&gt;*ithdr*",'Raw Data'!$D:$D,"&lt;&gt;*ancel*")
+
SUMIFS('Raw Data'!$X:$X, 'Raw Data'!$AN:$AN,"&lt;=" &amp;DATE(MID($AV$3, 15, 4), MONTH("1 " &amp; AU$6 &amp; " " &amp; MID($AV$3, 15, 4)) + 1, 0 ), 'Raw Data'!$AN:$AN,"&gt;" &amp;DATE(MID($AV$3, 15, 4), MONTH("1 " &amp; AU$6 &amp; " " &amp; MID($AV$3, 15, 4)), 0 ), 'Raw Data'!$J:$J, $A236, 'Raw Data'!$O:$O,""&amp;'Raw Data'!$B$1,'Raw Data'!$D:$D,"&lt;&gt;*ithdr*",'Raw Data'!$D:$D,"&lt;&gt;*ancel*",'Raw Data'!$P:$P,"--")
+
SUMIFS('Raw Data'!$X:$X, 'Raw Data'!$AN:$AN,"&lt;=" &amp;DATE(MID($AV$3, 15, 4), MONTH("1 " &amp; AU$6 &amp; " " &amp; MID($AV$3, 15, 4)) + 1, 0 ), 'Raw Data'!$AN:$AN,"&gt;" &amp;DATE(MID($AV$3, 15, 4), MONTH("1 " &amp; AU$6 &amp; " " &amp; MID($AV$3, 15, 4)), 0 ), 'Raw Data'!$J:$J, $A236, 'Raw Data'!$P:$P,""&amp;'Raw Data'!$B$1,'Raw Data'!$D:$D,"&lt;&gt;*ithdr*",'Raw Data'!$D:$D,"&lt;&gt;*ancel*")
+
SUMIFS('Raw Data'!$V:$V, 'Raw Data'!$AN:$AN,"&lt;=" &amp;DATE(MID($AV$3, 15, 4), MONTH("1 " &amp; AU$6 &amp; " " &amp; MID($AV$3, 15, 4)) + 1, 0 ), 'Raw Data'!$AN:$AN,"&gt;" &amp;DATE(MID($AV$3, 15, 4), MONTH("1 " &amp; AU$6 &amp; " " &amp; MID($AV$3, 15, 4)), 0 ), 'Raw Data'!$J:$J, $A236, 'Raw Data'!$O:$O,""&amp;'Raw Data'!$B$1,'Raw Data'!$D:$D,"&lt;&gt;*ithdr*",'Raw Data'!$D:$D,"&lt;&gt;*ancel*",'Raw Data'!$P:$P,"--")
+
SUMIFS('Raw Data'!$V:$V, 'Raw Data'!$AN:$AN,"&lt;=" &amp;DATE(MID($AV$3, 15, 4), MONTH("1 " &amp; AU$6 &amp; " " &amp; MID($AV$3, 15, 4)) + 1, 0 ), 'Raw Data'!$AN:$AN,"&gt;" &amp;DATE(MID($AV$3, 15, 4), MONTH("1 " &amp; AU$6 &amp; " " &amp; MID($AV$3, 15, 4)), 0 ), 'Raw Data'!$J:$J, $A236, 'Raw Data'!$P:$P,""&amp;'Raw Data'!$B$1,'Raw Data'!$D:$D,"&lt;&gt;*ithdr*",'Raw Data'!$D:$D,"&lt;&gt;*ancel*")</f>
        <v>0</v>
      </c>
      <c r="AV246" s="73"/>
      <c r="AW246" s="73"/>
      <c r="AX246" s="77"/>
      <c r="AY246" s="113">
        <f>SUMIFS('Raw Data'!$AA:$AA, 'Raw Data'!$AN:$AN,"&lt;=" &amp;DATE(MID($AV$3, 15, 4), MONTH("1 " &amp; AY$6 &amp; " " &amp; MID($AV$3, 15, 4)) + 1, 0 ), 'Raw Data'!$AN:$AN,"&gt;" &amp;DATE(MID($AV$3, 15, 4), MONTH("1 " &amp; AY$6 &amp; " " &amp; MID($AV$3, 15, 4)), 0 ), 'Raw Data'!$J:$J, $A236, 'Raw Data'!$O:$O,""&amp;'Raw Data'!$B$1,'Raw Data'!$D:$D,"&lt;&gt;*ithdr*",'Raw Data'!$D:$D,"&lt;&gt;*ancel*",'Raw Data'!$P:$P,"--")
+
SUMIFS('Raw Data'!$AA:$AA, 'Raw Data'!$AN:$AN,"&lt;=" &amp;DATE(MID($AV$3, 15, 4), MONTH("1 " &amp; AY$6 &amp; " " &amp; MID($AV$3, 15, 4)) + 1, 0 ), 'Raw Data'!$AN:$AN,"&gt;" &amp;DATE(MID($AV$3, 15, 4), MONTH("1 " &amp; AY$6 &amp; " " &amp; MID($AV$3, 15, 4)), 0 ), 'Raw Data'!$J:$J, $A236, 'Raw Data'!$P:$P,""&amp;'Raw Data'!$B$1,'Raw Data'!$D:$D,"&lt;&gt;*ithdr*",'Raw Data'!$D:$D,"&lt;&gt;*ancel*")
+
SUMIFS('Raw Data'!$X:$X, 'Raw Data'!$AN:$AN,"&lt;=" &amp;DATE(MID($AV$3, 15, 4), MONTH("1 " &amp; AY$6 &amp; " " &amp; MID($AV$3, 15, 4)) + 1, 0 ), 'Raw Data'!$AN:$AN,"&gt;" &amp;DATE(MID($AV$3, 15, 4), MONTH("1 " &amp; AY$6 &amp; " " &amp; MID($AV$3, 15, 4)), 0 ), 'Raw Data'!$J:$J, $A236, 'Raw Data'!$O:$O,""&amp;'Raw Data'!$B$1,'Raw Data'!$D:$D,"&lt;&gt;*ithdr*",'Raw Data'!$D:$D,"&lt;&gt;*ancel*",'Raw Data'!$P:$P,"--")
+
SUMIFS('Raw Data'!$X:$X, 'Raw Data'!$AN:$AN,"&lt;=" &amp;DATE(MID($AV$3, 15, 4), MONTH("1 " &amp; AY$6 &amp; " " &amp; MID($AV$3, 15, 4)) + 1, 0 ), 'Raw Data'!$AN:$AN,"&gt;" &amp;DATE(MID($AV$3, 15, 4), MONTH("1 " &amp; AY$6 &amp; " " &amp; MID($AV$3, 15, 4)), 0 ), 'Raw Data'!$J:$J, $A236, 'Raw Data'!$P:$P,""&amp;'Raw Data'!$B$1,'Raw Data'!$D:$D,"&lt;&gt;*ithdr*",'Raw Data'!$D:$D,"&lt;&gt;*ancel*")
+
SUMIFS('Raw Data'!$V:$V, 'Raw Data'!$AN:$AN,"&lt;=" &amp;DATE(MID($AV$3, 15, 4), MONTH("1 " &amp; AY$6 &amp; " " &amp; MID($AV$3, 15, 4)) + 1, 0 ), 'Raw Data'!$AN:$AN,"&gt;" &amp;DATE(MID($AV$3, 15, 4), MONTH("1 " &amp; AY$6 &amp; " " &amp; MID($AV$3, 15, 4)), 0 ), 'Raw Data'!$J:$J, $A236, 'Raw Data'!$O:$O,""&amp;'Raw Data'!$B$1,'Raw Data'!$D:$D,"&lt;&gt;*ithdr*",'Raw Data'!$D:$D,"&lt;&gt;*ancel*",'Raw Data'!$P:$P,"--")
+
SUMIFS('Raw Data'!$V:$V, 'Raw Data'!$AN:$AN,"&lt;=" &amp;DATE(MID($AV$3, 15, 4), MONTH("1 " &amp; AY$6 &amp; " " &amp; MID($AV$3, 15, 4)) + 1, 0 ), 'Raw Data'!$AN:$AN,"&gt;" &amp;DATE(MID($AV$3, 15, 4), MONTH("1 " &amp; AY$6 &amp; " " &amp; MID($AV$3, 15, 4)), 0 ), 'Raw Data'!$J:$J, $A236, 'Raw Data'!$P:$P,""&amp;'Raw Data'!$B$1,'Raw Data'!$D:$D,"&lt;&gt;*ithdr*",'Raw Data'!$D:$D,"&lt;&gt;*ancel*")</f>
        <v>0</v>
      </c>
      <c r="AZ246" s="73"/>
      <c r="BA246" s="73"/>
      <c r="BB246" s="77"/>
      <c r="BC246" s="113">
        <f>SUMIFS('Raw Data'!$AA:$AA, 'Raw Data'!$AN:$AN,"&lt;=" &amp;DATE(MID($AV$3, 15, 4), MONTH("1 " &amp; BC$6 &amp; " " &amp; MID($AV$3, 15, 4)) + 1, 0 ), 'Raw Data'!$AN:$AN,"&gt;" &amp;DATE(MID($AV$3, 15, 4), MONTH("1 " &amp; BC$6 &amp; " " &amp; MID($AV$3, 15, 4)), 0 ), 'Raw Data'!$J:$J, $A236, 'Raw Data'!$O:$O,""&amp;'Raw Data'!$B$1,'Raw Data'!$D:$D,"&lt;&gt;*ithdr*",'Raw Data'!$D:$D,"&lt;&gt;*ancel*",'Raw Data'!$P:$P,"--")
+
SUMIFS('Raw Data'!$AA:$AA, 'Raw Data'!$AN:$AN,"&lt;=" &amp;DATE(MID($AV$3, 15, 4), MONTH("1 " &amp; BC$6 &amp; " " &amp; MID($AV$3, 15, 4)) + 1, 0 ), 'Raw Data'!$AN:$AN,"&gt;" &amp;DATE(MID($AV$3, 15, 4), MONTH("1 " &amp; BC$6 &amp; " " &amp; MID($AV$3, 15, 4)), 0 ), 'Raw Data'!$J:$J, $A236, 'Raw Data'!$P:$P,""&amp;'Raw Data'!$B$1,'Raw Data'!$D:$D,"&lt;&gt;*ithdr*",'Raw Data'!$D:$D,"&lt;&gt;*ancel*")
+
SUMIFS('Raw Data'!$X:$X, 'Raw Data'!$AN:$AN,"&lt;=" &amp;DATE(MID($AV$3, 15, 4), MONTH("1 " &amp; BC$6 &amp; " " &amp; MID($AV$3, 15, 4)) + 1, 0 ), 'Raw Data'!$AN:$AN,"&gt;" &amp;DATE(MID($AV$3, 15, 4), MONTH("1 " &amp; BC$6 &amp; " " &amp; MID($AV$3, 15, 4)), 0 ), 'Raw Data'!$J:$J, $A236, 'Raw Data'!$O:$O,""&amp;'Raw Data'!$B$1,'Raw Data'!$D:$D,"&lt;&gt;*ithdr*",'Raw Data'!$D:$D,"&lt;&gt;*ancel*",'Raw Data'!$P:$P,"--")
+
SUMIFS('Raw Data'!$X:$X, 'Raw Data'!$AN:$AN,"&lt;=" &amp;DATE(MID($AV$3, 15, 4), MONTH("1 " &amp; BC$6 &amp; " " &amp; MID($AV$3, 15, 4)) + 1, 0 ), 'Raw Data'!$AN:$AN,"&gt;" &amp;DATE(MID($AV$3, 15, 4), MONTH("1 " &amp; BC$6 &amp; " " &amp; MID($AV$3, 15, 4)), 0 ), 'Raw Data'!$J:$J, $A236, 'Raw Data'!$P:$P,""&amp;'Raw Data'!$B$1,'Raw Data'!$D:$D,"&lt;&gt;*ithdr*",'Raw Data'!$D:$D,"&lt;&gt;*ancel*")
+
SUMIFS('Raw Data'!$V:$V, 'Raw Data'!$AN:$AN,"&lt;=" &amp;DATE(MID($AV$3, 15, 4), MONTH("1 " &amp; BC$6 &amp; " " &amp; MID($AV$3, 15, 4)) + 1, 0 ), 'Raw Data'!$AN:$AN,"&gt;" &amp;DATE(MID($AV$3, 15, 4), MONTH("1 " &amp; BC$6 &amp; " " &amp; MID($AV$3, 15, 4)), 0 ), 'Raw Data'!$J:$J, $A236, 'Raw Data'!$O:$O,""&amp;'Raw Data'!$B$1,'Raw Data'!$D:$D,"&lt;&gt;*ithdr*",'Raw Data'!$D:$D,"&lt;&gt;*ancel*",'Raw Data'!$P:$P,"--")
+
SUMIFS('Raw Data'!$V:$V, 'Raw Data'!$AN:$AN,"&lt;=" &amp;DATE(MID($AV$3, 15, 4), MONTH("1 " &amp; BC$6 &amp; " " &amp; MID($AV$3, 15, 4)) + 1, 0 ), 'Raw Data'!$AN:$AN,"&gt;" &amp;DATE(MID($AV$3, 15, 4), MONTH("1 " &amp; BC$6 &amp; " " &amp; MID($AV$3, 15, 4)), 0 ), 'Raw Data'!$J:$J, $A236, 'Raw Data'!$P:$P,""&amp;'Raw Data'!$B$1,'Raw Data'!$D:$D,"&lt;&gt;*ithdr*",'Raw Data'!$D:$D,"&lt;&gt;*ancel*")</f>
        <v>0</v>
      </c>
      <c r="BD246" s="73"/>
      <c r="BE246" s="73"/>
      <c r="BF246" s="77"/>
    </row>
    <row r="247" ht="12.75" customHeight="1">
      <c r="A247" s="75" t="s">
        <v>205</v>
      </c>
      <c r="B247" s="73"/>
      <c r="C247" s="73"/>
      <c r="D247" s="73"/>
      <c r="E247" s="73"/>
      <c r="F247" s="73"/>
      <c r="G247" s="73"/>
      <c r="H247" s="73"/>
      <c r="I247" s="73"/>
      <c r="J247" s="77"/>
      <c r="K247" s="94">
        <f>SUMIFS('Raw Data'!$AI:$AI, 'Raw Data'!$AN:$AN,"&lt;=" &amp;DATE(LEFT($AV$3, 4), MONTH("1 " &amp; K$6 &amp; " " &amp; LEFT($AV$3, 4)) + 1, 0 ), 'Raw Data'!$AN:$AN,"&gt;" &amp;DATE(LEFT($AV$3, 4), MONTH("1 " &amp; K$6 &amp; " " &amp; LEFT($AV$3, 4)), 0 ), 'Raw Data'!$J:$J, $A236, 'Raw Data'!$O:$O,""&amp;'Raw Data'!$B$1,'Raw Data'!$D:$D,"&lt;&gt;*ithdr*",'Raw Data'!$D:$D,"&lt;&gt;*ancel*",'Raw Data'!$P:$P,"--")
+
SUMIFS('Raw Data'!$AI:$AI, 'Raw Data'!$AN:$AN,"&lt;=" &amp;DATE(LEFT($AV$3, 4), MONTH("1 " &amp; K$6 &amp; " " &amp; LEFT($AV$3, 4)) + 1, 0 ), 'Raw Data'!$AN:$AN,"&gt;" &amp;DATE(LEFT($AV$3, 4), MONTH("1 " &amp; K$6 &amp; " " &amp; LEFT($AV$3, 4)), 0 ), 'Raw Data'!$J:$J, $A236, 'Raw Data'!$P:$P,""&amp;'Raw Data'!$B$1,'Raw Data'!$D:$D,"&lt;&gt;*ithdr*",'Raw Data'!$D:$D,"&lt;&gt;*ancel*")</f>
        <v>0</v>
      </c>
      <c r="L247" s="73"/>
      <c r="M247" s="73"/>
      <c r="N247" s="77"/>
      <c r="O247" s="94">
        <f>SUMIFS('Raw Data'!$AI:$AI, 'Raw Data'!$AN:$AN,"&lt;=" &amp;DATE(LEFT($AV$3, 4), MONTH("1 " &amp; O$6 &amp; " " &amp; LEFT($AV$3, 4)) + 1, 0 ), 'Raw Data'!$AN:$AN,"&gt;" &amp;DATE(LEFT($AV$3, 4), MONTH("1 " &amp; O$6 &amp; " " &amp; LEFT($AV$3, 4)), 0 ), 'Raw Data'!$J:$J, $A236, 'Raw Data'!$O:$O,""&amp;'Raw Data'!$B$1,'Raw Data'!$D:$D,"&lt;&gt;*ithdr*",'Raw Data'!$D:$D,"&lt;&gt;*ancel*",'Raw Data'!$P:$P,"--")
+
SUMIFS('Raw Data'!$AI:$AI, 'Raw Data'!$AN:$AN,"&lt;=" &amp;DATE(LEFT($AV$3, 4), MONTH("1 " &amp; O$6 &amp; " " &amp; LEFT($AV$3, 4)) + 1, 0 ), 'Raw Data'!$AN:$AN,"&gt;" &amp;DATE(LEFT($AV$3, 4), MONTH("1 " &amp; O$6 &amp; " " &amp; LEFT($AV$3, 4)), 0 ), 'Raw Data'!$J:$J, $A236, 'Raw Data'!$P:$P,""&amp;'Raw Data'!$B$1,'Raw Data'!$D:$D,"&lt;&gt;*ithdr*",'Raw Data'!$D:$D,"&lt;&gt;*ancel*")</f>
        <v>0</v>
      </c>
      <c r="P247" s="73"/>
      <c r="Q247" s="73"/>
      <c r="R247" s="77"/>
      <c r="S247" s="94">
        <f>SUMIFS('Raw Data'!$AI:$AI, 'Raw Data'!$AN:$AN,"&lt;=" &amp;DATE(LEFT($AV$3, 4), MONTH("1 " &amp; S$6 &amp; " " &amp; LEFT($AV$3, 4)) + 1, 0 ), 'Raw Data'!$AN:$AN,"&gt;" &amp;DATE(LEFT($AV$3, 4), MONTH("1 " &amp; S$6 &amp; " " &amp; LEFT($AV$3, 4)), 0 ), 'Raw Data'!$J:$J, $A236, 'Raw Data'!$O:$O,""&amp;'Raw Data'!$B$1,'Raw Data'!$D:$D,"&lt;&gt;*ithdr*",'Raw Data'!$D:$D,"&lt;&gt;*ancel*",'Raw Data'!$P:$P,"--")
+
SUMIFS('Raw Data'!$AI:$AI, 'Raw Data'!$AN:$AN,"&lt;=" &amp;DATE(LEFT($AV$3, 4), MONTH("1 " &amp; S$6 &amp; " " &amp; LEFT($AV$3, 4)) + 1, 0 ), 'Raw Data'!$AN:$AN,"&gt;" &amp;DATE(LEFT($AV$3, 4), MONTH("1 " &amp; S$6 &amp; " " &amp; LEFT($AV$3, 4)), 0 ), 'Raw Data'!$J:$J, $A236, 'Raw Data'!$P:$P,""&amp;'Raw Data'!$B$1,'Raw Data'!$D:$D,"&lt;&gt;*ithdr*",'Raw Data'!$D:$D,"&lt;&gt;*ancel*")</f>
        <v>0</v>
      </c>
      <c r="T247" s="73"/>
      <c r="U247" s="73"/>
      <c r="V247" s="77"/>
      <c r="W247" s="94">
        <f>SUMIFS('Raw Data'!$AI:$AI, 'Raw Data'!$AN:$AN,"&lt;=" &amp;DATE(LEFT($AV$3, 4), MONTH("1 " &amp; W$6 &amp; " " &amp; LEFT($AV$3, 4)) + 1, 0 ), 'Raw Data'!$AN:$AN,"&gt;" &amp;DATE(LEFT($AV$3, 4), MONTH("1 " &amp; W$6 &amp; " " &amp; LEFT($AV$3, 4)), 0 ), 'Raw Data'!$J:$J, $A236, 'Raw Data'!$O:$O,""&amp;'Raw Data'!$B$1,'Raw Data'!$D:$D,"&lt;&gt;*ithdr*",'Raw Data'!$D:$D,"&lt;&gt;*ancel*",'Raw Data'!$P:$P,"--")
+
SUMIFS('Raw Data'!$AI:$AI, 'Raw Data'!$AN:$AN,"&lt;=" &amp;DATE(LEFT($AV$3, 4), MONTH("1 " &amp; W$6 &amp; " " &amp; LEFT($AV$3, 4)) + 1, 0 ), 'Raw Data'!$AN:$AN,"&gt;" &amp;DATE(LEFT($AV$3, 4), MONTH("1 " &amp; W$6 &amp; " " &amp; LEFT($AV$3, 4)), 0 ), 'Raw Data'!$J:$J, $A236, 'Raw Data'!$P:$P,""&amp;'Raw Data'!$B$1,'Raw Data'!$D:$D,"&lt;&gt;*ithdr*",'Raw Data'!$D:$D,"&lt;&gt;*ancel*")</f>
        <v>0</v>
      </c>
      <c r="X247" s="73"/>
      <c r="Y247" s="73"/>
      <c r="Z247" s="77"/>
      <c r="AA247" s="94">
        <f>SUMIFS('Raw Data'!$AI:$AI, 'Raw Data'!$AN:$AN,"&lt;=" &amp;DATE(LEFT($AV$3, 4), MONTH("1 " &amp; AA$6 &amp; " " &amp; LEFT($AV$3, 4)) + 1, 0 ), 'Raw Data'!$AN:$AN,"&gt;" &amp;DATE(LEFT($AV$3, 4), MONTH("1 " &amp; AA$6 &amp; " " &amp; LEFT($AV$3, 4)), 0 ), 'Raw Data'!$J:$J, $A236, 'Raw Data'!$O:$O,""&amp;'Raw Data'!$B$1,'Raw Data'!$D:$D,"&lt;&gt;*ithdr*",'Raw Data'!$D:$D,"&lt;&gt;*ancel*",'Raw Data'!$P:$P,"--")
+
SUMIFS('Raw Data'!$AI:$AI, 'Raw Data'!$AN:$AN,"&lt;=" &amp;DATE(LEFT($AV$3, 4), MONTH("1 " &amp; AA$6 &amp; " " &amp; LEFT($AV$3, 4)) + 1, 0 ), 'Raw Data'!$AN:$AN,"&gt;" &amp;DATE(LEFT($AV$3, 4), MONTH("1 " &amp; AA$6 &amp; " " &amp; LEFT($AV$3, 4)), 0 ), 'Raw Data'!$J:$J, $A236, 'Raw Data'!$P:$P,""&amp;'Raw Data'!$B$1,'Raw Data'!$D:$D,"&lt;&gt;*ithdr*",'Raw Data'!$D:$D,"&lt;&gt;*ancel*")</f>
        <v>0</v>
      </c>
      <c r="AB247" s="73"/>
      <c r="AC247" s="73"/>
      <c r="AD247" s="77"/>
      <c r="AE247" s="94">
        <f>SUMIFS('Raw Data'!$AI:$AI, 'Raw Data'!$AN:$AN,"&lt;=" &amp;DATE(LEFT($AV$3, 4), MONTH("1 " &amp; AE$6 &amp; " " &amp; LEFT($AV$3, 4)) + 1, 0 ), 'Raw Data'!$AN:$AN,"&gt;" &amp;DATE(LEFT($AV$3, 4), MONTH("1 " &amp; AE$6 &amp; " " &amp; LEFT($AV$3, 4)), 0 ), 'Raw Data'!$J:$J, $A236, 'Raw Data'!$O:$O,""&amp;'Raw Data'!$B$1,'Raw Data'!$D:$D,"&lt;&gt;*ithdr*",'Raw Data'!$D:$D,"&lt;&gt;*ancel*",'Raw Data'!$P:$P,"--")
+
SUMIFS('Raw Data'!$AI:$AI, 'Raw Data'!$AN:$AN,"&lt;=" &amp;DATE(LEFT($AV$3, 4), MONTH("1 " &amp; AE$6 &amp; " " &amp; LEFT($AV$3, 4)) + 1, 0 ), 'Raw Data'!$AN:$AN,"&gt;" &amp;DATE(LEFT($AV$3, 4), MONTH("1 " &amp; AE$6 &amp; " " &amp; LEFT($AV$3, 4)), 0 ), 'Raw Data'!$J:$J, $A236, 'Raw Data'!$P:$P,""&amp;'Raw Data'!$B$1,'Raw Data'!$D:$D,"&lt;&gt;*ithdr*",'Raw Data'!$D:$D,"&lt;&gt;*ancel*")</f>
        <v>0</v>
      </c>
      <c r="AF247" s="73"/>
      <c r="AG247" s="73"/>
      <c r="AH247" s="77"/>
      <c r="AI247" s="94">
        <f>SUMIFS('Raw Data'!$AI:$AI, 'Raw Data'!$AN:$AN,"&lt;=" &amp;DATE(LEFT($AV$3, 4), MONTH("1 " &amp; AI$6 &amp; " " &amp; LEFT($AV$3, 4)) + 1, 0 ), 'Raw Data'!$AN:$AN,"&gt;" &amp;DATE(LEFT($AV$3, 4), MONTH("1 " &amp; AI$6 &amp; " " &amp; LEFT($AV$3, 4)), 0 ), 'Raw Data'!$J:$J, $A236, 'Raw Data'!$O:$O,""&amp;'Raw Data'!$B$1,'Raw Data'!$D:$D,"&lt;&gt;*ithdr*",'Raw Data'!$D:$D,"&lt;&gt;*ancel*",'Raw Data'!$P:$P,"--")
+
SUMIFS('Raw Data'!$AI:$AI, 'Raw Data'!$AN:$AN,"&lt;=" &amp;DATE(LEFT($AV$3, 4), MONTH("1 " &amp; AI$6 &amp; " " &amp; LEFT($AV$3, 4)) + 1, 0 ), 'Raw Data'!$AN:$AN,"&gt;" &amp;DATE(LEFT($AV$3, 4), MONTH("1 " &amp; AI$6 &amp; " " &amp; LEFT($AV$3, 4)), 0 ), 'Raw Data'!$J:$J, $A236, 'Raw Data'!$P:$P,""&amp;'Raw Data'!$B$1,'Raw Data'!$D:$D,"&lt;&gt;*ithdr*",'Raw Data'!$D:$D,"&lt;&gt;*ancel*")</f>
        <v>0</v>
      </c>
      <c r="AJ247" s="73"/>
      <c r="AK247" s="73"/>
      <c r="AL247" s="77"/>
      <c r="AM247" s="94">
        <f>SUMIFS('Raw Data'!$AI:$AI, 'Raw Data'!$AN:$AN,"&lt;=" &amp;DATE(LEFT($AV$3, 4), MONTH("1 " &amp; AM$6 &amp; " " &amp; LEFT($AV$3, 4)) + 1, 0 ), 'Raw Data'!$AN:$AN,"&gt;" &amp;DATE(LEFT($AV$3, 4), MONTH("1 " &amp; AM$6 &amp; " " &amp; LEFT($AV$3, 4)), 0 ), 'Raw Data'!$J:$J, $A236, 'Raw Data'!$O:$O,""&amp;'Raw Data'!$B$1,'Raw Data'!$D:$D,"&lt;&gt;*ithdr*",'Raw Data'!$D:$D,"&lt;&gt;*ancel*",'Raw Data'!$P:$P,"--")
+
SUMIFS('Raw Data'!$AI:$AI, 'Raw Data'!$AN:$AN,"&lt;=" &amp;DATE(LEFT($AV$3, 4), MONTH("1 " &amp; AM$6 &amp; " " &amp; LEFT($AV$3, 4)) + 1, 0 ), 'Raw Data'!$AN:$AN,"&gt;" &amp;DATE(LEFT($AV$3, 4), MONTH("1 " &amp; AM$6 &amp; " " &amp; LEFT($AV$3, 4)), 0 ), 'Raw Data'!$J:$J, $A236, 'Raw Data'!$P:$P,""&amp;'Raw Data'!$B$1,'Raw Data'!$D:$D,"&lt;&gt;*ithdr*",'Raw Data'!$D:$D,"&lt;&gt;*ancel*")</f>
        <v>0</v>
      </c>
      <c r="AN247" s="73"/>
      <c r="AO247" s="73"/>
      <c r="AP247" s="77"/>
      <c r="AQ247" s="94">
        <f>SUMIFS('Raw Data'!$AI:$AI, 'Raw Data'!$AN:$AN,"&lt;=" &amp;DATE(LEFT($AV$3, 4), MONTH("1 " &amp; AQ$6 &amp; " " &amp; LEFT($AV$3, 4)) + 1, 0 ), 'Raw Data'!$AN:$AN,"&gt;" &amp;DATE(LEFT($AV$3, 4), MONTH("1 " &amp; AQ$6 &amp; " " &amp; LEFT($AV$3, 4)), 0 ), 'Raw Data'!$J:$J, $A236, 'Raw Data'!$O:$O,""&amp;'Raw Data'!$B$1,'Raw Data'!$D:$D,"&lt;&gt;*ithdr*",'Raw Data'!$D:$D,"&lt;&gt;*ancel*",'Raw Data'!$P:$P,"--")
+
SUMIFS('Raw Data'!$AI:$AI, 'Raw Data'!$AN:$AN,"&lt;=" &amp;DATE(LEFT($AV$3, 4), MONTH("1 " &amp; AQ$6 &amp; " " &amp; LEFT($AV$3, 4)) + 1, 0 ), 'Raw Data'!$AN:$AN,"&gt;" &amp;DATE(LEFT($AV$3, 4), MONTH("1 " &amp; AQ$6 &amp; " " &amp; LEFT($AV$3, 4)), 0 ), 'Raw Data'!$J:$J, $A236, 'Raw Data'!$P:$P,""&amp;'Raw Data'!$B$1,'Raw Data'!$D:$D,"&lt;&gt;*ithdr*",'Raw Data'!$D:$D,"&lt;&gt;*ancel*")</f>
        <v>0</v>
      </c>
      <c r="AR247" s="73"/>
      <c r="AS247" s="73"/>
      <c r="AT247" s="77"/>
      <c r="AU247" s="94">
        <f>SUMIFS('Raw Data'!$AI:$AI, 'Raw Data'!$AN:$AN,"&lt;=" &amp;DATE(MID($AV$3, 15, 4), MONTH("1 " &amp; AU$6 &amp; " " &amp; MID($AV$3, 15, 4)) + 1, 0 ), 'Raw Data'!$AN:$AN,"&gt;" &amp;DATE(MID($AV$3, 15, 4), MONTH("1 " &amp; AU$6 &amp; " " &amp; MID($AV$3, 15, 4)), 0 ), 'Raw Data'!$J:$J, $A236, 'Raw Data'!$O:$O,""&amp;'Raw Data'!$B$1,'Raw Data'!$D:$D,"&lt;&gt;*ithdr*",'Raw Data'!$D:$D,"&lt;&gt;*ancel*",'Raw Data'!$P:$P,"--")
+
SUMIFS('Raw Data'!$AI:$AI, 'Raw Data'!$AN:$AN,"&lt;=" &amp;DATE(MID($AV$3, 15, 4), MONTH("1 " &amp; AU$6 &amp; " " &amp; MID($AV$3, 15, 4)) + 1, 0 ), 'Raw Data'!$AN:$AN,"&gt;" &amp;DATE(MID($AV$3, 15, 4), MONTH("1 " &amp; AU$6 &amp; " " &amp; MID($AV$3, 15, 4)), 0 ), 'Raw Data'!$J:$J, $A236, 'Raw Data'!$P:$P,""&amp;'Raw Data'!$B$1,'Raw Data'!$D:$D,"&lt;&gt;*ithdr*",'Raw Data'!$D:$D,"&lt;&gt;*ancel*")</f>
        <v>0</v>
      </c>
      <c r="AV247" s="73"/>
      <c r="AW247" s="73"/>
      <c r="AX247" s="77"/>
      <c r="AY247" s="94">
        <f>SUMIFS('Raw Data'!$AI:$AI, 'Raw Data'!$AN:$AN,"&lt;=" &amp;DATE(MID($AV$3, 15, 4), MONTH("1 " &amp; AY$6 &amp; " " &amp; MID($AV$3, 15, 4)) + 1, 0 ), 'Raw Data'!$AN:$AN,"&gt;" &amp;DATE(MID($AV$3, 15, 4), MONTH("1 " &amp; AY$6 &amp; " " &amp; MID($AV$3, 15, 4)), 0 ), 'Raw Data'!$J:$J, $A236, 'Raw Data'!$O:$O,""&amp;'Raw Data'!$B$1,'Raw Data'!$D:$D,"&lt;&gt;*ithdr*",'Raw Data'!$D:$D,"&lt;&gt;*ancel*",'Raw Data'!$P:$P,"--")
+
SUMIFS('Raw Data'!$AI:$AI, 'Raw Data'!$AN:$AN,"&lt;=" &amp;DATE(MID($AV$3, 15, 4), MONTH("1 " &amp; AY$6 &amp; " " &amp; MID($AV$3, 15, 4)) + 1, 0 ), 'Raw Data'!$AN:$AN,"&gt;" &amp;DATE(MID($AV$3, 15, 4), MONTH("1 " &amp; AY$6 &amp; " " &amp; MID($AV$3, 15, 4)), 0 ), 'Raw Data'!$J:$J, $A236, 'Raw Data'!$P:$P,""&amp;'Raw Data'!$B$1,'Raw Data'!$D:$D,"&lt;&gt;*ithdr*",'Raw Data'!$D:$D,"&lt;&gt;*ancel*")</f>
        <v>0</v>
      </c>
      <c r="AZ247" s="73"/>
      <c r="BA247" s="73"/>
      <c r="BB247" s="77"/>
      <c r="BC247" s="94">
        <f>SUMIFS('Raw Data'!$AI:$AI, 'Raw Data'!$AN:$AN,"&lt;=" &amp;DATE(MID($AV$3, 15, 4), MONTH("1 " &amp; BC$6 &amp; " " &amp; MID($AV$3, 15, 4)) + 1, 0 ), 'Raw Data'!$AN:$AN,"&gt;" &amp;DATE(MID($AV$3, 15, 4), MONTH("1 " &amp; BC$6 &amp; " " &amp; MID($AV$3, 15, 4)), 0 ), 'Raw Data'!$J:$J, $A236, 'Raw Data'!$O:$O,""&amp;'Raw Data'!$B$1,'Raw Data'!$D:$D,"&lt;&gt;*ithdr*",'Raw Data'!$D:$D,"&lt;&gt;*ancel*",'Raw Data'!$P:$P,"--")
+
SUMIFS('Raw Data'!$AI:$AI, 'Raw Data'!$AN:$AN,"&lt;=" &amp;DATE(MID($AV$3, 15, 4), MONTH("1 " &amp; BC$6 &amp; " " &amp; MID($AV$3, 15, 4)) + 1, 0 ), 'Raw Data'!$AN:$AN,"&gt;" &amp;DATE(MID($AV$3, 15, 4), MONTH("1 " &amp; BC$6 &amp; " " &amp; MID($AV$3, 15, 4)), 0 ), 'Raw Data'!$J:$J, $A236, 'Raw Data'!$P:$P,""&amp;'Raw Data'!$B$1,'Raw Data'!$D:$D,"&lt;&gt;*ithdr*",'Raw Data'!$D:$D,"&lt;&gt;*ancel*")</f>
        <v>0</v>
      </c>
      <c r="BD247" s="73"/>
      <c r="BE247" s="73"/>
      <c r="BF247" s="77"/>
    </row>
    <row r="248" ht="12.75" customHeight="1">
      <c r="A248" s="114" t="s">
        <v>206</v>
      </c>
      <c r="B248" s="73"/>
      <c r="C248" s="73"/>
      <c r="D248" s="73"/>
      <c r="E248" s="73"/>
      <c r="F248" s="73"/>
      <c r="G248" s="73"/>
      <c r="H248" s="73"/>
      <c r="I248" s="73"/>
      <c r="J248" s="77"/>
      <c r="K248" s="94">
        <f>SUMIFS('Raw Data'!$AI:$AI, 'Raw Data'!$AN:$AN,"&lt;=" &amp;DATE(LEFT($AV$3, 4), MONTH("1 " &amp; K$6 &amp; " " &amp; LEFT($AV$3, 4)) + 1, 0 ), 'Raw Data'!$AN:$AN,"&gt;" &amp;DATE(LEFT($AV$3, 4), MONTH("1 " &amp; K$6 &amp; " " &amp; LEFT($AV$3, 4)), 0 ), 'Raw Data'!$J:$J, $A236, 'Raw Data'!$H:$H, "Ear*", 'Raw Data'!$O:$O,""&amp;'Raw Data'!$B$1,'Raw Data'!$D:$D,"&lt;&gt;*ithdr*",'Raw Data'!$D:$D,"&lt;&gt;*ancel*",'Raw Data'!$P:$P,"--")
+
SUMIFS('Raw Data'!$AI:$AI, 'Raw Data'!$AN:$AN,"&lt;=" &amp;DATE(LEFT($AV$3, 4), MONTH("1 " &amp; K$6 &amp; " " &amp; LEFT($AV$3, 4)) + 1, 0 ), 'Raw Data'!$AN:$AN,"&gt;" &amp;DATE(LEFT($AV$3, 4), MONTH("1 " &amp; K$6 &amp; " " &amp; LEFT($AV$3, 4)), 0 ), 'Raw Data'!$J:$J, $A236, 'Raw Data'!$H:$H, "Ear*", 'Raw Data'!$P:$P,""&amp;'Raw Data'!$B$1,'Raw Data'!$D:$D,"&lt;&gt;*ithdr*",'Raw Data'!$D:$D,"&lt;&gt;*ancel*")</f>
        <v>0</v>
      </c>
      <c r="L248" s="73"/>
      <c r="M248" s="73"/>
      <c r="N248" s="77"/>
      <c r="O248" s="94">
        <f>SUMIFS('Raw Data'!$AI:$AI, 'Raw Data'!$AN:$AN,"&lt;=" &amp;DATE(LEFT($AV$3, 4), MONTH("1 " &amp; O$6 &amp; " " &amp; LEFT($AV$3, 4)) + 1, 0 ), 'Raw Data'!$AN:$AN,"&gt;" &amp;DATE(LEFT($AV$3, 4), MONTH("1 " &amp; O$6 &amp; " " &amp; LEFT($AV$3, 4)), 0 ), 'Raw Data'!$J:$J, $A236, 'Raw Data'!$H:$H, "Ear*", 'Raw Data'!$O:$O,""&amp;'Raw Data'!$B$1,'Raw Data'!$D:$D,"&lt;&gt;*ithdr*",'Raw Data'!$D:$D,"&lt;&gt;*ancel*",'Raw Data'!$P:$P,"--")
+
SUMIFS('Raw Data'!$AI:$AI, 'Raw Data'!$AN:$AN,"&lt;=" &amp;DATE(LEFT($AV$3, 4), MONTH("1 " &amp; O$6 &amp; " " &amp; LEFT($AV$3, 4)) + 1, 0 ), 'Raw Data'!$AN:$AN,"&gt;" &amp;DATE(LEFT($AV$3, 4), MONTH("1 " &amp; O$6 &amp; " " &amp; LEFT($AV$3, 4)), 0 ), 'Raw Data'!$J:$J, $A236, 'Raw Data'!$H:$H, "Ear*", 'Raw Data'!$P:$P,""&amp;'Raw Data'!$B$1,'Raw Data'!$D:$D,"&lt;&gt;*ithdr*",'Raw Data'!$D:$D,"&lt;&gt;*ancel*")</f>
        <v>0</v>
      </c>
      <c r="P248" s="73"/>
      <c r="Q248" s="73"/>
      <c r="R248" s="77"/>
      <c r="S248" s="94">
        <f>SUMIFS('Raw Data'!$AI:$AI, 'Raw Data'!$AN:$AN,"&lt;=" &amp;DATE(LEFT($AV$3, 4), MONTH("1 " &amp; S$6 &amp; " " &amp; LEFT($AV$3, 4)) + 1, 0 ), 'Raw Data'!$AN:$AN,"&gt;" &amp;DATE(LEFT($AV$3, 4), MONTH("1 " &amp; S$6 &amp; " " &amp; LEFT($AV$3, 4)), 0 ), 'Raw Data'!$J:$J, $A236, 'Raw Data'!$H:$H, "Ear*", 'Raw Data'!$O:$O,""&amp;'Raw Data'!$B$1,'Raw Data'!$D:$D,"&lt;&gt;*ithdr*",'Raw Data'!$D:$D,"&lt;&gt;*ancel*",'Raw Data'!$P:$P,"--")
+
SUMIFS('Raw Data'!$AI:$AI, 'Raw Data'!$AN:$AN,"&lt;=" &amp;DATE(LEFT($AV$3, 4), MONTH("1 " &amp; S$6 &amp; " " &amp; LEFT($AV$3, 4)) + 1, 0 ), 'Raw Data'!$AN:$AN,"&gt;" &amp;DATE(LEFT($AV$3, 4), MONTH("1 " &amp; S$6 &amp; " " &amp; LEFT($AV$3, 4)), 0 ), 'Raw Data'!$J:$J, $A236, 'Raw Data'!$H:$H, "Ear*", 'Raw Data'!$P:$P,""&amp;'Raw Data'!$B$1,'Raw Data'!$D:$D,"&lt;&gt;*ithdr*",'Raw Data'!$D:$D,"&lt;&gt;*ancel*")</f>
        <v>0</v>
      </c>
      <c r="T248" s="73"/>
      <c r="U248" s="73"/>
      <c r="V248" s="77"/>
      <c r="W248" s="94">
        <f>SUMIFS('Raw Data'!$AI:$AI, 'Raw Data'!$AN:$AN,"&lt;=" &amp;DATE(LEFT($AV$3, 4), MONTH("1 " &amp; W$6 &amp; " " &amp; LEFT($AV$3, 4)) + 1, 0 ), 'Raw Data'!$AN:$AN,"&gt;" &amp;DATE(LEFT($AV$3, 4), MONTH("1 " &amp; W$6 &amp; " " &amp; LEFT($AV$3, 4)), 0 ), 'Raw Data'!$J:$J, $A236, 'Raw Data'!$H:$H, "Ear*", 'Raw Data'!$O:$O,""&amp;'Raw Data'!$B$1,'Raw Data'!$D:$D,"&lt;&gt;*ithdr*",'Raw Data'!$D:$D,"&lt;&gt;*ancel*",'Raw Data'!$P:$P,"--")
+
SUMIFS('Raw Data'!$AI:$AI, 'Raw Data'!$AN:$AN,"&lt;=" &amp;DATE(LEFT($AV$3, 4), MONTH("1 " &amp; W$6 &amp; " " &amp; LEFT($AV$3, 4)) + 1, 0 ), 'Raw Data'!$AN:$AN,"&gt;" &amp;DATE(LEFT($AV$3, 4), MONTH("1 " &amp; W$6 &amp; " " &amp; LEFT($AV$3, 4)), 0 ), 'Raw Data'!$J:$J, $A236, 'Raw Data'!$H:$H, "Ear*", 'Raw Data'!$P:$P,""&amp;'Raw Data'!$B$1,'Raw Data'!$D:$D,"&lt;&gt;*ithdr*",'Raw Data'!$D:$D,"&lt;&gt;*ancel*")</f>
        <v>0</v>
      </c>
      <c r="X248" s="73"/>
      <c r="Y248" s="73"/>
      <c r="Z248" s="77"/>
      <c r="AA248" s="94">
        <f>SUMIFS('Raw Data'!$AI:$AI, 'Raw Data'!$AN:$AN,"&lt;=" &amp;DATE(LEFT($AV$3, 4), MONTH("1 " &amp; AA$6 &amp; " " &amp; LEFT($AV$3, 4)) + 1, 0 ), 'Raw Data'!$AN:$AN,"&gt;" &amp;DATE(LEFT($AV$3, 4), MONTH("1 " &amp; AA$6 &amp; " " &amp; LEFT($AV$3, 4)), 0 ), 'Raw Data'!$J:$J, $A236, 'Raw Data'!$H:$H, "Ear*", 'Raw Data'!$O:$O,""&amp;'Raw Data'!$B$1,'Raw Data'!$D:$D,"&lt;&gt;*ithdr*",'Raw Data'!$D:$D,"&lt;&gt;*ancel*",'Raw Data'!$P:$P,"--")
+
SUMIFS('Raw Data'!$AI:$AI, 'Raw Data'!$AN:$AN,"&lt;=" &amp;DATE(LEFT($AV$3, 4), MONTH("1 " &amp; AA$6 &amp; " " &amp; LEFT($AV$3, 4)) + 1, 0 ), 'Raw Data'!$AN:$AN,"&gt;" &amp;DATE(LEFT($AV$3, 4), MONTH("1 " &amp; AA$6 &amp; " " &amp; LEFT($AV$3, 4)), 0 ), 'Raw Data'!$J:$J, $A236, 'Raw Data'!$H:$H, "Ear*", 'Raw Data'!$P:$P,""&amp;'Raw Data'!$B$1,'Raw Data'!$D:$D,"&lt;&gt;*ithdr*",'Raw Data'!$D:$D,"&lt;&gt;*ancel*")</f>
        <v>0</v>
      </c>
      <c r="AB248" s="73"/>
      <c r="AC248" s="73"/>
      <c r="AD248" s="77"/>
      <c r="AE248" s="94">
        <f>SUMIFS('Raw Data'!$AI:$AI, 'Raw Data'!$AN:$AN,"&lt;=" &amp;DATE(LEFT($AV$3, 4), MONTH("1 " &amp; AE$6 &amp; " " &amp; LEFT($AV$3, 4)) + 1, 0 ), 'Raw Data'!$AN:$AN,"&gt;" &amp;DATE(LEFT($AV$3, 4), MONTH("1 " &amp; AE$6 &amp; " " &amp; LEFT($AV$3, 4)), 0 ), 'Raw Data'!$J:$J, $A236, 'Raw Data'!$H:$H, "Ear*", 'Raw Data'!$O:$O,""&amp;'Raw Data'!$B$1,'Raw Data'!$D:$D,"&lt;&gt;*ithdr*",'Raw Data'!$D:$D,"&lt;&gt;*ancel*",'Raw Data'!$P:$P,"--")
+
SUMIFS('Raw Data'!$AI:$AI, 'Raw Data'!$AN:$AN,"&lt;=" &amp;DATE(LEFT($AV$3, 4), MONTH("1 " &amp; AE$6 &amp; " " &amp; LEFT($AV$3, 4)) + 1, 0 ), 'Raw Data'!$AN:$AN,"&gt;" &amp;DATE(LEFT($AV$3, 4), MONTH("1 " &amp; AE$6 &amp; " " &amp; LEFT($AV$3, 4)), 0 ), 'Raw Data'!$J:$J, $A236, 'Raw Data'!$H:$H, "Ear*", 'Raw Data'!$P:$P,""&amp;'Raw Data'!$B$1,'Raw Data'!$D:$D,"&lt;&gt;*ithdr*",'Raw Data'!$D:$D,"&lt;&gt;*ancel*")</f>
        <v>0</v>
      </c>
      <c r="AF248" s="73"/>
      <c r="AG248" s="73"/>
      <c r="AH248" s="77"/>
      <c r="AI248" s="94">
        <f>SUMIFS('Raw Data'!$AI:$AI, 'Raw Data'!$AN:$AN,"&lt;=" &amp;DATE(LEFT($AV$3, 4), MONTH("1 " &amp; AI$6 &amp; " " &amp; LEFT($AV$3, 4)) + 1, 0 ), 'Raw Data'!$AN:$AN,"&gt;" &amp;DATE(LEFT($AV$3, 4), MONTH("1 " &amp; AI$6 &amp; " " &amp; LEFT($AV$3, 4)), 0 ), 'Raw Data'!$J:$J, $A236, 'Raw Data'!$H:$H, "Ear*", 'Raw Data'!$O:$O,""&amp;'Raw Data'!$B$1,'Raw Data'!$D:$D,"&lt;&gt;*ithdr*",'Raw Data'!$D:$D,"&lt;&gt;*ancel*",'Raw Data'!$P:$P,"--")
+
SUMIFS('Raw Data'!$AI:$AI, 'Raw Data'!$AN:$AN,"&lt;=" &amp;DATE(LEFT($AV$3, 4), MONTH("1 " &amp; AI$6 &amp; " " &amp; LEFT($AV$3, 4)) + 1, 0 ), 'Raw Data'!$AN:$AN,"&gt;" &amp;DATE(LEFT($AV$3, 4), MONTH("1 " &amp; AI$6 &amp; " " &amp; LEFT($AV$3, 4)), 0 ), 'Raw Data'!$J:$J, $A236, 'Raw Data'!$H:$H, "Ear*", 'Raw Data'!$P:$P,""&amp;'Raw Data'!$B$1,'Raw Data'!$D:$D,"&lt;&gt;*ithdr*",'Raw Data'!$D:$D,"&lt;&gt;*ancel*")</f>
        <v>0</v>
      </c>
      <c r="AJ248" s="73"/>
      <c r="AK248" s="73"/>
      <c r="AL248" s="77"/>
      <c r="AM248" s="94">
        <f>SUMIFS('Raw Data'!$AI:$AI, 'Raw Data'!$AN:$AN,"&lt;=" &amp;DATE(LEFT($AV$3, 4), MONTH("1 " &amp; AM$6 &amp; " " &amp; LEFT($AV$3, 4)) + 1, 0 ), 'Raw Data'!$AN:$AN,"&gt;" &amp;DATE(LEFT($AV$3, 4), MONTH("1 " &amp; AM$6 &amp; " " &amp; LEFT($AV$3, 4)), 0 ), 'Raw Data'!$J:$J, $A236, 'Raw Data'!$H:$H, "Ear*", 'Raw Data'!$O:$O,""&amp;'Raw Data'!$B$1,'Raw Data'!$D:$D,"&lt;&gt;*ithdr*",'Raw Data'!$D:$D,"&lt;&gt;*ancel*",'Raw Data'!$P:$P,"--")
+
SUMIFS('Raw Data'!$AI:$AI, 'Raw Data'!$AN:$AN,"&lt;=" &amp;DATE(LEFT($AV$3, 4), MONTH("1 " &amp; AM$6 &amp; " " &amp; LEFT($AV$3, 4)) + 1, 0 ), 'Raw Data'!$AN:$AN,"&gt;" &amp;DATE(LEFT($AV$3, 4), MONTH("1 " &amp; AM$6 &amp; " " &amp; LEFT($AV$3, 4)), 0 ), 'Raw Data'!$J:$J, $A236, 'Raw Data'!$H:$H, "Ear*", 'Raw Data'!$P:$P,""&amp;'Raw Data'!$B$1,'Raw Data'!$D:$D,"&lt;&gt;*ithdr*",'Raw Data'!$D:$D,"&lt;&gt;*ancel*")</f>
        <v>0</v>
      </c>
      <c r="AN248" s="73"/>
      <c r="AO248" s="73"/>
      <c r="AP248" s="77"/>
      <c r="AQ248" s="94">
        <f>SUMIFS('Raw Data'!$AI:$AI, 'Raw Data'!$AN:$AN,"&lt;=" &amp;DATE(LEFT($AV$3, 4), MONTH("1 " &amp; AQ$6 &amp; " " &amp; LEFT($AV$3, 4)) + 1, 0 ), 'Raw Data'!$AN:$AN,"&gt;" &amp;DATE(LEFT($AV$3, 4), MONTH("1 " &amp; AQ$6 &amp; " " &amp; LEFT($AV$3, 4)), 0 ), 'Raw Data'!$J:$J, $A236, 'Raw Data'!$H:$H, "Ear*", 'Raw Data'!$O:$O,""&amp;'Raw Data'!$B$1,'Raw Data'!$D:$D,"&lt;&gt;*ithdr*",'Raw Data'!$D:$D,"&lt;&gt;*ancel*",'Raw Data'!$P:$P,"--")
+
SUMIFS('Raw Data'!$AI:$AI, 'Raw Data'!$AN:$AN,"&lt;=" &amp;DATE(LEFT($AV$3, 4), MONTH("1 " &amp; AQ$6 &amp; " " &amp; LEFT($AV$3, 4)) + 1, 0 ), 'Raw Data'!$AN:$AN,"&gt;" &amp;DATE(LEFT($AV$3, 4), MONTH("1 " &amp; AQ$6 &amp; " " &amp; LEFT($AV$3, 4)), 0 ), 'Raw Data'!$J:$J, $A236, 'Raw Data'!$H:$H, "Ear*", 'Raw Data'!$P:$P,""&amp;'Raw Data'!$B$1,'Raw Data'!$D:$D,"&lt;&gt;*ithdr*",'Raw Data'!$D:$D,"&lt;&gt;*ancel*")</f>
        <v>0</v>
      </c>
      <c r="AR248" s="73"/>
      <c r="AS248" s="73"/>
      <c r="AT248" s="77"/>
      <c r="AU248" s="94">
        <f>SUMIFS('Raw Data'!$AI:$AI, 'Raw Data'!$AN:$AN,"&lt;=" &amp;DATE(MID($AV$3, 15, 4), MONTH("1 " &amp; AU$6 &amp; " " &amp; MID($AV$3, 15, 4)) + 1, 0 ), 'Raw Data'!$AN:$AN,"&gt;" &amp;DATE(MID($AV$3, 15, 4), MONTH("1 " &amp; AU$6 &amp; " " &amp; MID($AV$3, 15, 4)), 0 ), 'Raw Data'!$J:$J, $A236, 'Raw Data'!$H:$H, "Ear*", 'Raw Data'!$O:$O,""&amp;'Raw Data'!$B$1,'Raw Data'!$D:$D,"&lt;&gt;*ithdr*",'Raw Data'!$D:$D,"&lt;&gt;*ancel*",'Raw Data'!$P:$P,"--")
+
SUMIFS('Raw Data'!$AI:$AI, 'Raw Data'!$AN:$AN,"&lt;=" &amp;DATE(MID($AV$3, 15, 4), MONTH("1 " &amp; AU$6 &amp; " " &amp; MID($AV$3, 15, 4)) + 1, 0 ), 'Raw Data'!$AN:$AN,"&gt;" &amp;DATE(MID($AV$3, 15, 4), MONTH("1 " &amp; AU$6 &amp; " " &amp; MID($AV$3, 15, 4)), 0 ), 'Raw Data'!$J:$J, $A236, 'Raw Data'!$H:$H, "Ear*", 'Raw Data'!$P:$P,""&amp;'Raw Data'!$B$1,'Raw Data'!$D:$D,"&lt;&gt;*ithdr*",'Raw Data'!$D:$D,"&lt;&gt;*ancel*")</f>
        <v>0</v>
      </c>
      <c r="AV248" s="73"/>
      <c r="AW248" s="73"/>
      <c r="AX248" s="77"/>
      <c r="AY248" s="94">
        <f>SUMIFS('Raw Data'!$AI:$AI, 'Raw Data'!$AN:$AN,"&lt;=" &amp;DATE(MID($AV$3, 15, 4), MONTH("1 " &amp; AY$6 &amp; " " &amp; MID($AV$3, 15, 4)) + 1, 0 ), 'Raw Data'!$AN:$AN,"&gt;" &amp;DATE(MID($AV$3, 15, 4), MONTH("1 " &amp; AY$6 &amp; " " &amp; MID($AV$3, 15, 4)), 0 ), 'Raw Data'!$J:$J, $A236, 'Raw Data'!$H:$H, "Ear*", 'Raw Data'!$O:$O,""&amp;'Raw Data'!$B$1,'Raw Data'!$D:$D,"&lt;&gt;*ithdr*",'Raw Data'!$D:$D,"&lt;&gt;*ancel*",'Raw Data'!$P:$P,"--")
+
SUMIFS('Raw Data'!$AI:$AI, 'Raw Data'!$AN:$AN,"&lt;=" &amp;DATE(MID($AV$3, 15, 4), MONTH("1 " &amp; AY$6 &amp; " " &amp; MID($AV$3, 15, 4)) + 1, 0 ), 'Raw Data'!$AN:$AN,"&gt;" &amp;DATE(MID($AV$3, 15, 4), MONTH("1 " &amp; AY$6 &amp; " " &amp; MID($AV$3, 15, 4)), 0 ), 'Raw Data'!$J:$J, $A236, 'Raw Data'!$H:$H, "Ear*", 'Raw Data'!$P:$P,""&amp;'Raw Data'!$B$1,'Raw Data'!$D:$D,"&lt;&gt;*ithdr*",'Raw Data'!$D:$D,"&lt;&gt;*ancel*")</f>
        <v>0</v>
      </c>
      <c r="AZ248" s="73"/>
      <c r="BA248" s="73"/>
      <c r="BB248" s="77"/>
      <c r="BC248" s="94">
        <f>SUMIFS('Raw Data'!$AI:$AI, 'Raw Data'!$AN:$AN,"&lt;=" &amp;DATE(MID($AV$3, 15, 4), MONTH("1 " &amp; BC$6 &amp; " " &amp; MID($AV$3, 15, 4)) + 1, 0 ), 'Raw Data'!$AN:$AN,"&gt;" &amp;DATE(MID($AV$3, 15, 4), MONTH("1 " &amp; BC$6 &amp; " " &amp; MID($AV$3, 15, 4)), 0 ), 'Raw Data'!$J:$J, $A236, 'Raw Data'!$H:$H, "Ear*", 'Raw Data'!$O:$O,""&amp;'Raw Data'!$B$1,'Raw Data'!$D:$D,"&lt;&gt;*ithdr*",'Raw Data'!$D:$D,"&lt;&gt;*ancel*",'Raw Data'!$P:$P,"--")
+
SUMIFS('Raw Data'!$AI:$AI, 'Raw Data'!$AN:$AN,"&lt;=" &amp;DATE(MID($AV$3, 15, 4), MONTH("1 " &amp; BC$6 &amp; " " &amp; MID($AV$3, 15, 4)) + 1, 0 ), 'Raw Data'!$AN:$AN,"&gt;" &amp;DATE(MID($AV$3, 15, 4), MONTH("1 " &amp; BC$6 &amp; " " &amp; MID($AV$3, 15, 4)), 0 ), 'Raw Data'!$J:$J, $A236, 'Raw Data'!$H:$H, "Ear*", 'Raw Data'!$P:$P,""&amp;'Raw Data'!$B$1,'Raw Data'!$D:$D,"&lt;&gt;*ithdr*",'Raw Data'!$D:$D,"&lt;&gt;*ancel*")</f>
        <v>0</v>
      </c>
      <c r="BD248" s="73"/>
      <c r="BE248" s="73"/>
      <c r="BF248" s="77"/>
    </row>
    <row r="249" ht="12.75" customHeight="1">
      <c r="A249" s="114" t="s">
        <v>207</v>
      </c>
      <c r="B249" s="73"/>
      <c r="C249" s="73"/>
      <c r="D249" s="73"/>
      <c r="E249" s="73"/>
      <c r="F249" s="73"/>
      <c r="G249" s="73"/>
      <c r="H249" s="73"/>
      <c r="I249" s="73"/>
      <c r="J249" s="77"/>
      <c r="K249" s="94">
        <f>SUMIFS('Raw Data'!$AI:$AI, 'Raw Data'!$AN:$AN,"&lt;=" &amp;DATE(LEFT($AV$3, 4), MONTH("1 " &amp; K$6 &amp; " " &amp; LEFT($AV$3, 4)) + 1, 0 ), 'Raw Data'!$AN:$AN,"&gt;" &amp;DATE(LEFT($AV$3, 4), MONTH("1 " &amp; K$6 &amp; " " &amp; LEFT($AV$3, 4)), 0 ), 'Raw Data'!$J:$J, $A236, 'Raw Data'!$H:$H, "Non*", 'Raw Data'!$O:$O,""&amp;'Raw Data'!$B$1,'Raw Data'!$D:$D,"&lt;&gt;*ithdr*",'Raw Data'!$D:$D,"&lt;&gt;*ancel*",'Raw Data'!$P:$P,"--")
+
SUMIFS('Raw Data'!$AI:$AI, 'Raw Data'!$AN:$AN,"&lt;=" &amp;DATE(LEFT($AV$3, 4), MONTH("1 " &amp; K$6 &amp; " " &amp; LEFT($AV$3, 4)) + 1, 0 ), 'Raw Data'!$AN:$AN,"&gt;" &amp;DATE(LEFT($AV$3, 4), MONTH("1 " &amp; K$6 &amp; " " &amp; LEFT($AV$3, 4)), 0 ), 'Raw Data'!$J:$J, $A236, 'Raw Data'!$H:$H, "Non*", 'Raw Data'!$P:$P,""&amp;'Raw Data'!$B$1,'Raw Data'!$D:$D,"&lt;&gt;*ithdr*",'Raw Data'!$D:$D,"&lt;&gt;*ancel*")</f>
        <v>0</v>
      </c>
      <c r="L249" s="73"/>
      <c r="M249" s="73"/>
      <c r="N249" s="77"/>
      <c r="O249" s="94">
        <f>SUMIFS('Raw Data'!$AI:$AI, 'Raw Data'!$AN:$AN,"&lt;=" &amp;DATE(LEFT($AV$3, 4), MONTH("1 " &amp; O$6 &amp; " " &amp; LEFT($AV$3, 4)) + 1, 0 ), 'Raw Data'!$AN:$AN,"&gt;" &amp;DATE(LEFT($AV$3, 4), MONTH("1 " &amp; O$6 &amp; " " &amp; LEFT($AV$3, 4)), 0 ), 'Raw Data'!$J:$J, $A236, 'Raw Data'!$H:$H, "Non*", 'Raw Data'!$O:$O,""&amp;'Raw Data'!$B$1,'Raw Data'!$D:$D,"&lt;&gt;*ithdr*",'Raw Data'!$D:$D,"&lt;&gt;*ancel*",'Raw Data'!$P:$P,"--")
+
SUMIFS('Raw Data'!$AI:$AI, 'Raw Data'!$AN:$AN,"&lt;=" &amp;DATE(LEFT($AV$3, 4), MONTH("1 " &amp; O$6 &amp; " " &amp; LEFT($AV$3, 4)) + 1, 0 ), 'Raw Data'!$AN:$AN,"&gt;" &amp;DATE(LEFT($AV$3, 4), MONTH("1 " &amp; O$6 &amp; " " &amp; LEFT($AV$3, 4)), 0 ), 'Raw Data'!$J:$J, $A236, 'Raw Data'!$H:$H, "Non*", 'Raw Data'!$P:$P,""&amp;'Raw Data'!$B$1,'Raw Data'!$D:$D,"&lt;&gt;*ithdr*",'Raw Data'!$D:$D,"&lt;&gt;*ancel*")</f>
        <v>0</v>
      </c>
      <c r="P249" s="73"/>
      <c r="Q249" s="73"/>
      <c r="R249" s="77"/>
      <c r="S249" s="94">
        <f>SUMIFS('Raw Data'!$AI:$AI, 'Raw Data'!$AN:$AN,"&lt;=" &amp;DATE(LEFT($AV$3, 4), MONTH("1 " &amp; S$6 &amp; " " &amp; LEFT($AV$3, 4)) + 1, 0 ), 'Raw Data'!$AN:$AN,"&gt;" &amp;DATE(LEFT($AV$3, 4), MONTH("1 " &amp; S$6 &amp; " " &amp; LEFT($AV$3, 4)), 0 ), 'Raw Data'!$J:$J, $A236, 'Raw Data'!$H:$H, "Non*", 'Raw Data'!$O:$O,""&amp;'Raw Data'!$B$1,'Raw Data'!$D:$D,"&lt;&gt;*ithdr*",'Raw Data'!$D:$D,"&lt;&gt;*ancel*",'Raw Data'!$P:$P,"--")
+
SUMIFS('Raw Data'!$AI:$AI, 'Raw Data'!$AN:$AN,"&lt;=" &amp;DATE(LEFT($AV$3, 4), MONTH("1 " &amp; S$6 &amp; " " &amp; LEFT($AV$3, 4)) + 1, 0 ), 'Raw Data'!$AN:$AN,"&gt;" &amp;DATE(LEFT($AV$3, 4), MONTH("1 " &amp; S$6 &amp; " " &amp; LEFT($AV$3, 4)), 0 ), 'Raw Data'!$J:$J, $A236, 'Raw Data'!$H:$H, "Non*", 'Raw Data'!$P:$P,""&amp;'Raw Data'!$B$1,'Raw Data'!$D:$D,"&lt;&gt;*ithdr*",'Raw Data'!$D:$D,"&lt;&gt;*ancel*")</f>
        <v>0</v>
      </c>
      <c r="T249" s="73"/>
      <c r="U249" s="73"/>
      <c r="V249" s="77"/>
      <c r="W249" s="94">
        <f>SUMIFS('Raw Data'!$AI:$AI, 'Raw Data'!$AN:$AN,"&lt;=" &amp;DATE(LEFT($AV$3, 4), MONTH("1 " &amp; W$6 &amp; " " &amp; LEFT($AV$3, 4)) + 1, 0 ), 'Raw Data'!$AN:$AN,"&gt;" &amp;DATE(LEFT($AV$3, 4), MONTH("1 " &amp; W$6 &amp; " " &amp; LEFT($AV$3, 4)), 0 ), 'Raw Data'!$J:$J, $A236, 'Raw Data'!$H:$H, "Non*", 'Raw Data'!$O:$O,""&amp;'Raw Data'!$B$1,'Raw Data'!$D:$D,"&lt;&gt;*ithdr*",'Raw Data'!$D:$D,"&lt;&gt;*ancel*",'Raw Data'!$P:$P,"--")
+
SUMIFS('Raw Data'!$AI:$AI, 'Raw Data'!$AN:$AN,"&lt;=" &amp;DATE(LEFT($AV$3, 4), MONTH("1 " &amp; W$6 &amp; " " &amp; LEFT($AV$3, 4)) + 1, 0 ), 'Raw Data'!$AN:$AN,"&gt;" &amp;DATE(LEFT($AV$3, 4), MONTH("1 " &amp; W$6 &amp; " " &amp; LEFT($AV$3, 4)), 0 ), 'Raw Data'!$J:$J, $A236, 'Raw Data'!$H:$H, "Non*", 'Raw Data'!$P:$P,""&amp;'Raw Data'!$B$1,'Raw Data'!$D:$D,"&lt;&gt;*ithdr*",'Raw Data'!$D:$D,"&lt;&gt;*ancel*")</f>
        <v>0</v>
      </c>
      <c r="X249" s="73"/>
      <c r="Y249" s="73"/>
      <c r="Z249" s="77"/>
      <c r="AA249" s="94">
        <f>SUMIFS('Raw Data'!$AI:$AI, 'Raw Data'!$AN:$AN,"&lt;=" &amp;DATE(LEFT($AV$3, 4), MONTH("1 " &amp; AA$6 &amp; " " &amp; LEFT($AV$3, 4)) + 1, 0 ), 'Raw Data'!$AN:$AN,"&gt;" &amp;DATE(LEFT($AV$3, 4), MONTH("1 " &amp; AA$6 &amp; " " &amp; LEFT($AV$3, 4)), 0 ), 'Raw Data'!$J:$J, $A236, 'Raw Data'!$H:$H, "Non*", 'Raw Data'!$O:$O,""&amp;'Raw Data'!$B$1,'Raw Data'!$D:$D,"&lt;&gt;*ithdr*",'Raw Data'!$D:$D,"&lt;&gt;*ancel*",'Raw Data'!$P:$P,"--")
+
SUMIFS('Raw Data'!$AI:$AI, 'Raw Data'!$AN:$AN,"&lt;=" &amp;DATE(LEFT($AV$3, 4), MONTH("1 " &amp; AA$6 &amp; " " &amp; LEFT($AV$3, 4)) + 1, 0 ), 'Raw Data'!$AN:$AN,"&gt;" &amp;DATE(LEFT($AV$3, 4), MONTH("1 " &amp; AA$6 &amp; " " &amp; LEFT($AV$3, 4)), 0 ), 'Raw Data'!$J:$J, $A236, 'Raw Data'!$H:$H, "Non*", 'Raw Data'!$P:$P,""&amp;'Raw Data'!$B$1,'Raw Data'!$D:$D,"&lt;&gt;*ithdr*",'Raw Data'!$D:$D,"&lt;&gt;*ancel*")</f>
        <v>0</v>
      </c>
      <c r="AB249" s="73"/>
      <c r="AC249" s="73"/>
      <c r="AD249" s="77"/>
      <c r="AE249" s="94">
        <f>SUMIFS('Raw Data'!$AI:$AI, 'Raw Data'!$AN:$AN,"&lt;=" &amp;DATE(LEFT($AV$3, 4), MONTH("1 " &amp; AE$6 &amp; " " &amp; LEFT($AV$3, 4)) + 1, 0 ), 'Raw Data'!$AN:$AN,"&gt;" &amp;DATE(LEFT($AV$3, 4), MONTH("1 " &amp; AE$6 &amp; " " &amp; LEFT($AV$3, 4)), 0 ), 'Raw Data'!$J:$J, $A236, 'Raw Data'!$H:$H, "Non*", 'Raw Data'!$O:$O,""&amp;'Raw Data'!$B$1,'Raw Data'!$D:$D,"&lt;&gt;*ithdr*",'Raw Data'!$D:$D,"&lt;&gt;*ancel*",'Raw Data'!$P:$P,"--")
+
SUMIFS('Raw Data'!$AI:$AI, 'Raw Data'!$AN:$AN,"&lt;=" &amp;DATE(LEFT($AV$3, 4), MONTH("1 " &amp; AE$6 &amp; " " &amp; LEFT($AV$3, 4)) + 1, 0 ), 'Raw Data'!$AN:$AN,"&gt;" &amp;DATE(LEFT($AV$3, 4), MONTH("1 " &amp; AE$6 &amp; " " &amp; LEFT($AV$3, 4)), 0 ), 'Raw Data'!$J:$J, $A236, 'Raw Data'!$H:$H, "Non*", 'Raw Data'!$P:$P,""&amp;'Raw Data'!$B$1,'Raw Data'!$D:$D,"&lt;&gt;*ithdr*",'Raw Data'!$D:$D,"&lt;&gt;*ancel*")</f>
        <v>0</v>
      </c>
      <c r="AF249" s="73"/>
      <c r="AG249" s="73"/>
      <c r="AH249" s="77"/>
      <c r="AI249" s="94">
        <f>SUMIFS('Raw Data'!$AI:$AI, 'Raw Data'!$AN:$AN,"&lt;=" &amp;DATE(LEFT($AV$3, 4), MONTH("1 " &amp; AI$6 &amp; " " &amp; LEFT($AV$3, 4)) + 1, 0 ), 'Raw Data'!$AN:$AN,"&gt;" &amp;DATE(LEFT($AV$3, 4), MONTH("1 " &amp; AI$6 &amp; " " &amp; LEFT($AV$3, 4)), 0 ), 'Raw Data'!$J:$J, $A236, 'Raw Data'!$H:$H, "Non*", 'Raw Data'!$O:$O,""&amp;'Raw Data'!$B$1,'Raw Data'!$D:$D,"&lt;&gt;*ithdr*",'Raw Data'!$D:$D,"&lt;&gt;*ancel*",'Raw Data'!$P:$P,"--")
+
SUMIFS('Raw Data'!$AI:$AI, 'Raw Data'!$AN:$AN,"&lt;=" &amp;DATE(LEFT($AV$3, 4), MONTH("1 " &amp; AI$6 &amp; " " &amp; LEFT($AV$3, 4)) + 1, 0 ), 'Raw Data'!$AN:$AN,"&gt;" &amp;DATE(LEFT($AV$3, 4), MONTH("1 " &amp; AI$6 &amp; " " &amp; LEFT($AV$3, 4)), 0 ), 'Raw Data'!$J:$J, $A236, 'Raw Data'!$H:$H, "Non*", 'Raw Data'!$P:$P,""&amp;'Raw Data'!$B$1,'Raw Data'!$D:$D,"&lt;&gt;*ithdr*",'Raw Data'!$D:$D,"&lt;&gt;*ancel*")</f>
        <v>0</v>
      </c>
      <c r="AJ249" s="73"/>
      <c r="AK249" s="73"/>
      <c r="AL249" s="77"/>
      <c r="AM249" s="94">
        <f>SUMIFS('Raw Data'!$AI:$AI, 'Raw Data'!$AN:$AN,"&lt;=" &amp;DATE(LEFT($AV$3, 4), MONTH("1 " &amp; AM$6 &amp; " " &amp; LEFT($AV$3, 4)) + 1, 0 ), 'Raw Data'!$AN:$AN,"&gt;" &amp;DATE(LEFT($AV$3, 4), MONTH("1 " &amp; AM$6 &amp; " " &amp; LEFT($AV$3, 4)), 0 ), 'Raw Data'!$J:$J, $A236, 'Raw Data'!$H:$H, "Non*", 'Raw Data'!$O:$O,""&amp;'Raw Data'!$B$1,'Raw Data'!$D:$D,"&lt;&gt;*ithdr*",'Raw Data'!$D:$D,"&lt;&gt;*ancel*",'Raw Data'!$P:$P,"--")
+
SUMIFS('Raw Data'!$AI:$AI, 'Raw Data'!$AN:$AN,"&lt;=" &amp;DATE(LEFT($AV$3, 4), MONTH("1 " &amp; AM$6 &amp; " " &amp; LEFT($AV$3, 4)) + 1, 0 ), 'Raw Data'!$AN:$AN,"&gt;" &amp;DATE(LEFT($AV$3, 4), MONTH("1 " &amp; AM$6 &amp; " " &amp; LEFT($AV$3, 4)), 0 ), 'Raw Data'!$J:$J, $A236, 'Raw Data'!$H:$H, "Non*", 'Raw Data'!$P:$P,""&amp;'Raw Data'!$B$1,'Raw Data'!$D:$D,"&lt;&gt;*ithdr*",'Raw Data'!$D:$D,"&lt;&gt;*ancel*")</f>
        <v>0</v>
      </c>
      <c r="AN249" s="73"/>
      <c r="AO249" s="73"/>
      <c r="AP249" s="77"/>
      <c r="AQ249" s="94">
        <f>SUMIFS('Raw Data'!$AI:$AI, 'Raw Data'!$AN:$AN,"&lt;=" &amp;DATE(LEFT($AV$3, 4), MONTH("1 " &amp; AQ$6 &amp; " " &amp; LEFT($AV$3, 4)) + 1, 0 ), 'Raw Data'!$AN:$AN,"&gt;" &amp;DATE(LEFT($AV$3, 4), MONTH("1 " &amp; AQ$6 &amp; " " &amp; LEFT($AV$3, 4)), 0 ), 'Raw Data'!$J:$J, $A236, 'Raw Data'!$H:$H, "Non*", 'Raw Data'!$O:$O,""&amp;'Raw Data'!$B$1,'Raw Data'!$D:$D,"&lt;&gt;*ithdr*",'Raw Data'!$D:$D,"&lt;&gt;*ancel*",'Raw Data'!$P:$P,"--")
+
SUMIFS('Raw Data'!$AI:$AI, 'Raw Data'!$AN:$AN,"&lt;=" &amp;DATE(LEFT($AV$3, 4), MONTH("1 " &amp; AQ$6 &amp; " " &amp; LEFT($AV$3, 4)) + 1, 0 ), 'Raw Data'!$AN:$AN,"&gt;" &amp;DATE(LEFT($AV$3, 4), MONTH("1 " &amp; AQ$6 &amp; " " &amp; LEFT($AV$3, 4)), 0 ), 'Raw Data'!$J:$J, $A236, 'Raw Data'!$H:$H, "Non*", 'Raw Data'!$P:$P,""&amp;'Raw Data'!$B$1,'Raw Data'!$D:$D,"&lt;&gt;*ithdr*",'Raw Data'!$D:$D,"&lt;&gt;*ancel*")</f>
        <v>0</v>
      </c>
      <c r="AR249" s="73"/>
      <c r="AS249" s="73"/>
      <c r="AT249" s="77"/>
      <c r="AU249" s="94">
        <f>SUMIFS('Raw Data'!$AI:$AI, 'Raw Data'!$AN:$AN,"&lt;=" &amp;DATE(MID($AV$3, 15, 4), MONTH("1 " &amp; AU$6 &amp; " " &amp; MID($AV$3, 15, 4)) + 1, 0 ), 'Raw Data'!$AN:$AN,"&gt;" &amp;DATE(MID($AV$3, 15, 4), MONTH("1 " &amp; AU$6 &amp; " " &amp; MID($AV$3, 15, 4)), 0 ), 'Raw Data'!$J:$J, $A236, 'Raw Data'!$H:$H, "Non*", 'Raw Data'!$O:$O,""&amp;'Raw Data'!$B$1,'Raw Data'!$D:$D,"&lt;&gt;*ithdr*",'Raw Data'!$D:$D,"&lt;&gt;*ancel*",'Raw Data'!$P:$P,"--")
+
SUMIFS('Raw Data'!$AI:$AI, 'Raw Data'!$AN:$AN,"&lt;=" &amp;DATE(MID($AV$3, 15, 4), MONTH("1 " &amp; AU$6 &amp; " " &amp; MID($AV$3, 15, 4)) + 1, 0 ), 'Raw Data'!$AN:$AN,"&gt;" &amp;DATE(MID($AV$3, 15, 4), MONTH("1 " &amp; AU$6 &amp; " " &amp; MID($AV$3, 15, 4)), 0 ), 'Raw Data'!$J:$J, $A236, 'Raw Data'!$H:$H, "Non*", 'Raw Data'!$P:$P,""&amp;'Raw Data'!$B$1,'Raw Data'!$D:$D,"&lt;&gt;*ithdr*",'Raw Data'!$D:$D,"&lt;&gt;*ancel*")</f>
        <v>0</v>
      </c>
      <c r="AV249" s="73"/>
      <c r="AW249" s="73"/>
      <c r="AX249" s="77"/>
      <c r="AY249" s="94">
        <f>SUMIFS('Raw Data'!$AI:$AI, 'Raw Data'!$AN:$AN,"&lt;=" &amp;DATE(MID($AV$3, 15, 4), MONTH("1 " &amp; AY$6 &amp; " " &amp; MID($AV$3, 15, 4)) + 1, 0 ), 'Raw Data'!$AN:$AN,"&gt;" &amp;DATE(MID($AV$3, 15, 4), MONTH("1 " &amp; AY$6 &amp; " " &amp; MID($AV$3, 15, 4)), 0 ), 'Raw Data'!$J:$J, $A236, 'Raw Data'!$H:$H, "Non*", 'Raw Data'!$O:$O,""&amp;'Raw Data'!$B$1,'Raw Data'!$D:$D,"&lt;&gt;*ithdr*",'Raw Data'!$D:$D,"&lt;&gt;*ancel*",'Raw Data'!$P:$P,"--")
+
SUMIFS('Raw Data'!$AI:$AI, 'Raw Data'!$AN:$AN,"&lt;=" &amp;DATE(MID($AV$3, 15, 4), MONTH("1 " &amp; AY$6 &amp; " " &amp; MID($AV$3, 15, 4)) + 1, 0 ), 'Raw Data'!$AN:$AN,"&gt;" &amp;DATE(MID($AV$3, 15, 4), MONTH("1 " &amp; AY$6 &amp; " " &amp; MID($AV$3, 15, 4)), 0 ), 'Raw Data'!$J:$J, $A236, 'Raw Data'!$H:$H, "Non*", 'Raw Data'!$P:$P,""&amp;'Raw Data'!$B$1,'Raw Data'!$D:$D,"&lt;&gt;*ithdr*",'Raw Data'!$D:$D,"&lt;&gt;*ancel*")</f>
        <v>0</v>
      </c>
      <c r="AZ249" s="73"/>
      <c r="BA249" s="73"/>
      <c r="BB249" s="77"/>
      <c r="BC249" s="94">
        <f>SUMIFS('Raw Data'!$AI:$AI, 'Raw Data'!$AN:$AN,"&lt;=" &amp;DATE(MID($AV$3, 15, 4), MONTH("1 " &amp; BC$6 &amp; " " &amp; MID($AV$3, 15, 4)) + 1, 0 ), 'Raw Data'!$AN:$AN,"&gt;" &amp;DATE(MID($AV$3, 15, 4), MONTH("1 " &amp; BC$6 &amp; " " &amp; MID($AV$3, 15, 4)), 0 ), 'Raw Data'!$J:$J, $A236, 'Raw Data'!$H:$H, "Non*", 'Raw Data'!$O:$O,""&amp;'Raw Data'!$B$1,'Raw Data'!$D:$D,"&lt;&gt;*ithdr*",'Raw Data'!$D:$D,"&lt;&gt;*ancel*",'Raw Data'!$P:$P,"--")
+
SUMIFS('Raw Data'!$AI:$AI, 'Raw Data'!$AN:$AN,"&lt;=" &amp;DATE(MID($AV$3, 15, 4), MONTH("1 " &amp; BC$6 &amp; " " &amp; MID($AV$3, 15, 4)) + 1, 0 ), 'Raw Data'!$AN:$AN,"&gt;" &amp;DATE(MID($AV$3, 15, 4), MONTH("1 " &amp; BC$6 &amp; " " &amp; MID($AV$3, 15, 4)), 0 ), 'Raw Data'!$J:$J, $A236, 'Raw Data'!$H:$H, "Non*", 'Raw Data'!$P:$P,""&amp;'Raw Data'!$B$1,'Raw Data'!$D:$D,"&lt;&gt;*ithdr*",'Raw Data'!$D:$D,"&lt;&gt;*ancel*")</f>
        <v>0</v>
      </c>
      <c r="BD249" s="73"/>
      <c r="BE249" s="73"/>
      <c r="BF249" s="77"/>
    </row>
    <row r="250" ht="12.75" customHeight="1">
      <c r="A250" s="75" t="s">
        <v>208</v>
      </c>
      <c r="B250" s="73"/>
      <c r="C250" s="73"/>
      <c r="D250" s="73"/>
      <c r="E250" s="73"/>
      <c r="F250" s="73"/>
      <c r="G250" s="73"/>
      <c r="H250" s="73"/>
      <c r="I250" s="73"/>
      <c r="J250" s="77"/>
      <c r="K250" s="113">
        <f>COUNTIFS( 'Raw Data'!$AM:$AM,"&lt;=" &amp;DATE(LEFT($AV$3, 4), MONTH("1 " &amp; K$6 &amp; " " &amp; LEFT($AV$3, 4)) + 1, 0 ), 'Raw Data'!$AM:$AM,"&gt;" &amp;DATE(LEFT($AV$3, 4), MONTH("1 " &amp; K$6 &amp; " " &amp; LEFT($AV$3, 4)), 0 ), 'Raw Data'!$J:$J, $A236, 'Raw Data'!$O:$O,""&amp;'Raw Data'!$B$1,'Raw Data'!$D:$D,"&lt;&gt;*ithdr*",'Raw Data'!$D:$D,"&lt;&gt;*aitin*", 'Raw Data'!$D:$D,"&lt;&gt;*ancel*",'Raw Data'!$P:$P,"--")
+
COUNTIFS( 'Raw Data'!$AM:$AM,"&lt;=" &amp;DATE(LEFT($AV$3, 4), MONTH("1 " &amp; K$6 &amp; " " &amp; LEFT($AV$3, 4)) + 1, 0 ), 'Raw Data'!$AM:$AM,"&gt;" &amp;DATE(LEFT($AV$3, 4), MONTH("1 " &amp; K$6 &amp; " " &amp; LEFT($AV$3, 4)), 0 ), 'Raw Data'!$J:$J, $A236, 'Raw Data'!$P:$P,""&amp;'Raw Data'!$B$1,'Raw Data'!$D:$D,"&lt;&gt;*ithdr*", 'Raw Data'!$D:$D,"&lt;&gt;*aitin*", 'Raw Data'!$D:$D,"&lt;&gt;*ancel*")</f>
        <v>0</v>
      </c>
      <c r="L250" s="73"/>
      <c r="M250" s="73"/>
      <c r="N250" s="77"/>
      <c r="O250" s="113">
        <f>COUNTIFS( 'Raw Data'!$AM:$AM,"&lt;=" &amp;DATE(LEFT($AV$3, 4), MONTH("1 " &amp; O$6 &amp; " " &amp; LEFT($AV$3, 4)) + 1, 0 ), 'Raw Data'!$AM:$AM,"&gt;" &amp;DATE(LEFT($AV$3, 4), MONTH("1 " &amp; O$6 &amp; " " &amp; LEFT($AV$3, 4)), 0 ), 'Raw Data'!$J:$J, $A236, 'Raw Data'!$O:$O,""&amp;'Raw Data'!$B$1,'Raw Data'!$D:$D,"&lt;&gt;*ithdr*",'Raw Data'!$D:$D,"&lt;&gt;*aitin*", 'Raw Data'!$D:$D,"&lt;&gt;*ancel*",'Raw Data'!$P:$P,"--")
+
COUNTIFS( 'Raw Data'!$AM:$AM,"&lt;=" &amp;DATE(LEFT($AV$3, 4), MONTH("1 " &amp; O$6 &amp; " " &amp; LEFT($AV$3, 4)) + 1, 0 ), 'Raw Data'!$AM:$AM,"&gt;" &amp;DATE(LEFT($AV$3, 4), MONTH("1 " &amp; O$6 &amp; " " &amp; LEFT($AV$3, 4)), 0 ), 'Raw Data'!$J:$J, $A236, 'Raw Data'!$P:$P,""&amp;'Raw Data'!$B$1,'Raw Data'!$D:$D,"&lt;&gt;*ithdr*", 'Raw Data'!$D:$D,"&lt;&gt;*aitin*", 'Raw Data'!$D:$D,"&lt;&gt;*ancel*")</f>
        <v>0</v>
      </c>
      <c r="P250" s="73"/>
      <c r="Q250" s="73"/>
      <c r="R250" s="77"/>
      <c r="S250" s="113">
        <f>COUNTIFS( 'Raw Data'!$AM:$AM,"&lt;=" &amp;DATE(LEFT($AV$3, 4), MONTH("1 " &amp; S$6 &amp; " " &amp; LEFT($AV$3, 4)) + 1, 0 ), 'Raw Data'!$AM:$AM,"&gt;" &amp;DATE(LEFT($AV$3, 4), MONTH("1 " &amp; S$6 &amp; " " &amp; LEFT($AV$3, 4)), 0 ), 'Raw Data'!$J:$J, $A236, 'Raw Data'!$O:$O,""&amp;'Raw Data'!$B$1,'Raw Data'!$D:$D,"&lt;&gt;*ithdr*",'Raw Data'!$D:$D,"&lt;&gt;*aitin*", 'Raw Data'!$D:$D,"&lt;&gt;*ancel*",'Raw Data'!$P:$P,"--")
+
COUNTIFS( 'Raw Data'!$AM:$AM,"&lt;=" &amp;DATE(LEFT($AV$3, 4), MONTH("1 " &amp; S$6 &amp; " " &amp; LEFT($AV$3, 4)) + 1, 0 ), 'Raw Data'!$AM:$AM,"&gt;" &amp;DATE(LEFT($AV$3, 4), MONTH("1 " &amp; S$6 &amp; " " &amp; LEFT($AV$3, 4)), 0 ), 'Raw Data'!$J:$J, $A236, 'Raw Data'!$P:$P,""&amp;'Raw Data'!$B$1,'Raw Data'!$D:$D,"&lt;&gt;*ithdr*", 'Raw Data'!$D:$D,"&lt;&gt;*aitin*", 'Raw Data'!$D:$D,"&lt;&gt;*ancel*")</f>
        <v>0</v>
      </c>
      <c r="T250" s="73"/>
      <c r="U250" s="73"/>
      <c r="V250" s="77"/>
      <c r="W250" s="113">
        <f>COUNTIFS( 'Raw Data'!$AM:$AM,"&lt;=" &amp;DATE(LEFT($AV$3, 4), MONTH("1 " &amp; W$6 &amp; " " &amp; LEFT($AV$3, 4)) + 1, 0 ), 'Raw Data'!$AM:$AM,"&gt;" &amp;DATE(LEFT($AV$3, 4), MONTH("1 " &amp; W$6 &amp; " " &amp; LEFT($AV$3, 4)), 0 ), 'Raw Data'!$J:$J, $A236, 'Raw Data'!$O:$O,""&amp;'Raw Data'!$B$1,'Raw Data'!$D:$D,"&lt;&gt;*ithdr*",'Raw Data'!$D:$D,"&lt;&gt;*aitin*", 'Raw Data'!$D:$D,"&lt;&gt;*ancel*",'Raw Data'!$P:$P,"--")
+
COUNTIFS( 'Raw Data'!$AM:$AM,"&lt;=" &amp;DATE(LEFT($AV$3, 4), MONTH("1 " &amp; W$6 &amp; " " &amp; LEFT($AV$3, 4)) + 1, 0 ), 'Raw Data'!$AM:$AM,"&gt;" &amp;DATE(LEFT($AV$3, 4), MONTH("1 " &amp; W$6 &amp; " " &amp; LEFT($AV$3, 4)), 0 ), 'Raw Data'!$J:$J, $A236, 'Raw Data'!$P:$P,""&amp;'Raw Data'!$B$1,'Raw Data'!$D:$D,"&lt;&gt;*ithdr*", 'Raw Data'!$D:$D,"&lt;&gt;*aitin*", 'Raw Data'!$D:$D,"&lt;&gt;*ancel*")</f>
        <v>0</v>
      </c>
      <c r="X250" s="73"/>
      <c r="Y250" s="73"/>
      <c r="Z250" s="77"/>
      <c r="AA250" s="113">
        <f>COUNTIFS( 'Raw Data'!$AM:$AM,"&lt;=" &amp;DATE(LEFT($AV$3, 4), MONTH("1 " &amp; AA$6 &amp; " " &amp; LEFT($AV$3, 4)) + 1, 0 ), 'Raw Data'!$AM:$AM,"&gt;" &amp;DATE(LEFT($AV$3, 4), MONTH("1 " &amp; AA$6 &amp; " " &amp; LEFT($AV$3, 4)), 0 ), 'Raw Data'!$J:$J, $A236, 'Raw Data'!$O:$O,""&amp;'Raw Data'!$B$1,'Raw Data'!$D:$D,"&lt;&gt;*ithdr*",'Raw Data'!$D:$D,"&lt;&gt;*aitin*", 'Raw Data'!$D:$D,"&lt;&gt;*ancel*",'Raw Data'!$P:$P,"--")
+
COUNTIFS( 'Raw Data'!$AM:$AM,"&lt;=" &amp;DATE(LEFT($AV$3, 4), MONTH("1 " &amp; AA$6 &amp; " " &amp; LEFT($AV$3, 4)) + 1, 0 ), 'Raw Data'!$AM:$AM,"&gt;" &amp;DATE(LEFT($AV$3, 4), MONTH("1 " &amp; AA$6 &amp; " " &amp; LEFT($AV$3, 4)), 0 ), 'Raw Data'!$J:$J, $A236, 'Raw Data'!$P:$P,""&amp;'Raw Data'!$B$1,'Raw Data'!$D:$D,"&lt;&gt;*ithdr*", 'Raw Data'!$D:$D,"&lt;&gt;*aitin*", 'Raw Data'!$D:$D,"&lt;&gt;*ancel*")</f>
        <v>0</v>
      </c>
      <c r="AB250" s="73"/>
      <c r="AC250" s="73"/>
      <c r="AD250" s="77"/>
      <c r="AE250" s="113">
        <f>COUNTIFS( 'Raw Data'!$AM:$AM,"&lt;=" &amp;DATE(LEFT($AV$3, 4), MONTH("1 " &amp; AE$6 &amp; " " &amp; LEFT($AV$3, 4)) + 1, 0 ), 'Raw Data'!$AM:$AM,"&gt;" &amp;DATE(LEFT($AV$3, 4), MONTH("1 " &amp; AE$6 &amp; " " &amp; LEFT($AV$3, 4)), 0 ), 'Raw Data'!$J:$J, $A236, 'Raw Data'!$O:$O,""&amp;'Raw Data'!$B$1,'Raw Data'!$D:$D,"&lt;&gt;*ithdr*",'Raw Data'!$D:$D,"&lt;&gt;*aitin*", 'Raw Data'!$D:$D,"&lt;&gt;*ancel*",'Raw Data'!$P:$P,"--")
+
COUNTIFS( 'Raw Data'!$AM:$AM,"&lt;=" &amp;DATE(LEFT($AV$3, 4), MONTH("1 " &amp; AE$6 &amp; " " &amp; LEFT($AV$3, 4)) + 1, 0 ), 'Raw Data'!$AM:$AM,"&gt;" &amp;DATE(LEFT($AV$3, 4), MONTH("1 " &amp; AE$6 &amp; " " &amp; LEFT($AV$3, 4)), 0 ), 'Raw Data'!$J:$J, $A236, 'Raw Data'!$P:$P,""&amp;'Raw Data'!$B$1,'Raw Data'!$D:$D,"&lt;&gt;*ithdr*", 'Raw Data'!$D:$D,"&lt;&gt;*aitin*", 'Raw Data'!$D:$D,"&lt;&gt;*ancel*")</f>
        <v>0</v>
      </c>
      <c r="AF250" s="73"/>
      <c r="AG250" s="73"/>
      <c r="AH250" s="77"/>
      <c r="AI250" s="113">
        <f>COUNTIFS( 'Raw Data'!$AM:$AM,"&lt;=" &amp;DATE(LEFT($AV$3, 4), MONTH("1 " &amp; AI$6 &amp; " " &amp; LEFT($AV$3, 4)) + 1, 0 ), 'Raw Data'!$AM:$AM,"&gt;" &amp;DATE(LEFT($AV$3, 4), MONTH("1 " &amp; AI$6 &amp; " " &amp; LEFT($AV$3, 4)), 0 ), 'Raw Data'!$J:$J, $A236, 'Raw Data'!$O:$O,""&amp;'Raw Data'!$B$1,'Raw Data'!$D:$D,"&lt;&gt;*ithdr*",'Raw Data'!$D:$D,"&lt;&gt;*aitin*", 'Raw Data'!$D:$D,"&lt;&gt;*ancel*",'Raw Data'!$P:$P,"--")
+
COUNTIFS( 'Raw Data'!$AM:$AM,"&lt;=" &amp;DATE(LEFT($AV$3, 4), MONTH("1 " &amp; AI$6 &amp; " " &amp; LEFT($AV$3, 4)) + 1, 0 ), 'Raw Data'!$AM:$AM,"&gt;" &amp;DATE(LEFT($AV$3, 4), MONTH("1 " &amp; AI$6 &amp; " " &amp; LEFT($AV$3, 4)), 0 ), 'Raw Data'!$J:$J, $A236, 'Raw Data'!$P:$P,""&amp;'Raw Data'!$B$1,'Raw Data'!$D:$D,"&lt;&gt;*ithdr*", 'Raw Data'!$D:$D,"&lt;&gt;*aitin*", 'Raw Data'!$D:$D,"&lt;&gt;*ancel*")</f>
        <v>0</v>
      </c>
      <c r="AJ250" s="73"/>
      <c r="AK250" s="73"/>
      <c r="AL250" s="77"/>
      <c r="AM250" s="113">
        <f>COUNTIFS( 'Raw Data'!$AM:$AM,"&lt;=" &amp;DATE(LEFT($AV$3, 4), MONTH("1 " &amp; AM$6 &amp; " " &amp; LEFT($AV$3, 4)) + 1, 0 ), 'Raw Data'!$AM:$AM,"&gt;" &amp;DATE(LEFT($AV$3, 4), MONTH("1 " &amp; AM$6 &amp; " " &amp; LEFT($AV$3, 4)), 0 ), 'Raw Data'!$J:$J, $A236, 'Raw Data'!$O:$O,""&amp;'Raw Data'!$B$1,'Raw Data'!$D:$D,"&lt;&gt;*ithdr*",'Raw Data'!$D:$D,"&lt;&gt;*aitin*", 'Raw Data'!$D:$D,"&lt;&gt;*ancel*",'Raw Data'!$P:$P,"--")
+
COUNTIFS( 'Raw Data'!$AM:$AM,"&lt;=" &amp;DATE(LEFT($AV$3, 4), MONTH("1 " &amp; AM$6 &amp; " " &amp; LEFT($AV$3, 4)) + 1, 0 ), 'Raw Data'!$AM:$AM,"&gt;" &amp;DATE(LEFT($AV$3, 4), MONTH("1 " &amp; AM$6 &amp; " " &amp; LEFT($AV$3, 4)), 0 ), 'Raw Data'!$J:$J, $A236, 'Raw Data'!$P:$P,""&amp;'Raw Data'!$B$1,'Raw Data'!$D:$D,"&lt;&gt;*ithdr*", 'Raw Data'!$D:$D,"&lt;&gt;*aitin*", 'Raw Data'!$D:$D,"&lt;&gt;*ancel*")</f>
        <v>0</v>
      </c>
      <c r="AN250" s="73"/>
      <c r="AO250" s="73"/>
      <c r="AP250" s="77"/>
      <c r="AQ250" s="113">
        <f>COUNTIFS( 'Raw Data'!$AM:$AM,"&lt;=" &amp;DATE(LEFT($AV$3, 4), MONTH("1 " &amp; AQ$6 &amp; " " &amp; LEFT($AV$3, 4)) + 1, 0 ), 'Raw Data'!$AM:$AM,"&gt;" &amp;DATE(LEFT($AV$3, 4), MONTH("1 " &amp; AQ$6 &amp; " " &amp; LEFT($AV$3, 4)), 0 ), 'Raw Data'!$J:$J, $A236, 'Raw Data'!$O:$O,""&amp;'Raw Data'!$B$1,'Raw Data'!$D:$D,"&lt;&gt;*ithdr*",'Raw Data'!$D:$D,"&lt;&gt;*aitin*", 'Raw Data'!$D:$D,"&lt;&gt;*ancel*",'Raw Data'!$P:$P,"--")
+
COUNTIFS( 'Raw Data'!$AM:$AM,"&lt;=" &amp;DATE(LEFT($AV$3, 4), MONTH("1 " &amp; AQ$6 &amp; " " &amp; LEFT($AV$3, 4)) + 1, 0 ), 'Raw Data'!$AM:$AM,"&gt;" &amp;DATE(LEFT($AV$3, 4), MONTH("1 " &amp; AQ$6 &amp; " " &amp; LEFT($AV$3, 4)), 0 ), 'Raw Data'!$J:$J, $A236, 'Raw Data'!$P:$P,""&amp;'Raw Data'!$B$1,'Raw Data'!$D:$D,"&lt;&gt;*ithdr*", 'Raw Data'!$D:$D,"&lt;&gt;*aitin*", 'Raw Data'!$D:$D,"&lt;&gt;*ancel*")</f>
        <v>0</v>
      </c>
      <c r="AR250" s="73"/>
      <c r="AS250" s="73"/>
      <c r="AT250" s="77"/>
      <c r="AU250" s="113">
        <f>COUNTIFS( 'Raw Data'!$AM:$AM,"&lt;=" &amp;DATE(MID($AV$3, 15, 4), MONTH("1 " &amp; AU$6 &amp; " " &amp; MID($AV$3, 15, 4)) + 1, 0 ), 'Raw Data'!$AN:$AN,"&gt;" &amp;DATE(MID($AV$3, 15, 4), MONTH("1 " &amp; AU$6 &amp; " " &amp; MID($AV$3, 15, 4)), 0 ), 'Raw Data'!$J:$J, $A236, 'Raw Data'!$O:$O,""&amp;'Raw Data'!$B$1,'Raw Data'!$D:$D,"&lt;&gt;*ithdr*",'Raw Data'!$D:$D,"&lt;&gt;*aitin*",'Raw Data'!$D:$D,"&lt;&gt;*ancel*",'Raw Data'!$P:$P,"--")
+
COUNTIFS( 'Raw Data'!$AM:$AM,"&lt;=" &amp;DATE(MID($AV$3, 15, 4), MONTH("1 " &amp; AU$6 &amp; " " &amp; MID($AV$3, 15, 4)) + 1, 0 ), 'Raw Data'!$AN:$AN,"&gt;" &amp;DATE(MID($AV$3, 15, 4), MONTH("1 " &amp; AU$6 &amp; " " &amp; MID($AV$3, 15, 4)), 0 ), 'Raw Data'!$J:$J, $A236, 'Raw Data'!$P:$P,""&amp;'Raw Data'!$B$1,'Raw Data'!$D:$D,"&lt;&gt;*ithdr*", 'Raw Data'!$D:$D,"&lt;&gt;*aitin*", 'Raw Data'!$D:$D,"&lt;&gt;*ancel*")</f>
        <v>0</v>
      </c>
      <c r="AV250" s="73"/>
      <c r="AW250" s="73"/>
      <c r="AX250" s="77"/>
      <c r="AY250" s="113">
        <f>COUNTIFS( 'Raw Data'!$AM:$AM,"&lt;=" &amp;DATE(MID($AV$3, 15, 4), MONTH("1 " &amp; AY$6 &amp; " " &amp; MID($AV$3, 15, 4)) + 1, 0 ), 'Raw Data'!$AN:$AN,"&gt;" &amp;DATE(MID($AV$3, 15, 4), MONTH("1 " &amp; AY$6 &amp; " " &amp; MID($AV$3, 15, 4)), 0 ), 'Raw Data'!$J:$J, $A236, 'Raw Data'!$O:$O,""&amp;'Raw Data'!$B$1,'Raw Data'!$D:$D,"&lt;&gt;*ithdr*",'Raw Data'!$D:$D,"&lt;&gt;*aitin*",'Raw Data'!$D:$D,"&lt;&gt;*ancel*",'Raw Data'!$P:$P,"--")
+
COUNTIFS( 'Raw Data'!$AM:$AM,"&lt;=" &amp;DATE(MID($AV$3, 15, 4), MONTH("1 " &amp; AY$6 &amp; " " &amp; MID($AV$3, 15, 4)) + 1, 0 ), 'Raw Data'!$AN:$AN,"&gt;" &amp;DATE(MID($AV$3, 15, 4), MONTH("1 " &amp; AY$6 &amp; " " &amp; MID($AV$3, 15, 4)), 0 ), 'Raw Data'!$J:$J, $A236, 'Raw Data'!$P:$P,""&amp;'Raw Data'!$B$1,'Raw Data'!$D:$D,"&lt;&gt;*ithdr*", 'Raw Data'!$D:$D,"&lt;&gt;*aitin*", 'Raw Data'!$D:$D,"&lt;&gt;*ancel*")</f>
        <v>0</v>
      </c>
      <c r="AZ250" s="73"/>
      <c r="BA250" s="73"/>
      <c r="BB250" s="77"/>
      <c r="BC250" s="113">
        <f>COUNTIFS( 'Raw Data'!$AM:$AM,"&lt;=" &amp;DATE(MID($AV$3, 15, 4), MONTH("1 " &amp; BC$6 &amp; " " &amp; MID($AV$3, 15, 4)) + 1, 0 ), 'Raw Data'!$AN:$AN,"&gt;" &amp;DATE(MID($AV$3, 15, 4), MONTH("1 " &amp; BC$6 &amp; " " &amp; MID($AV$3, 15, 4)), 0 ), 'Raw Data'!$J:$J, $A236, 'Raw Data'!$O:$O,""&amp;'Raw Data'!$B$1,'Raw Data'!$D:$D,"&lt;&gt;*ithdr*",'Raw Data'!$D:$D,"&lt;&gt;*aitin*",'Raw Data'!$D:$D,"&lt;&gt;*ancel*",'Raw Data'!$P:$P,"--")
+
COUNTIFS( 'Raw Data'!$AM:$AM,"&lt;=" &amp;DATE(MID($AV$3, 15, 4), MONTH("1 " &amp; BC$6 &amp; " " &amp; MID($AV$3, 15, 4)) + 1, 0 ), 'Raw Data'!$AN:$AN,"&gt;" &amp;DATE(MID($AV$3, 15, 4), MONTH("1 " &amp; BC$6 &amp; " " &amp; MID($AV$3, 15, 4)), 0 ), 'Raw Data'!$J:$J, $A236, 'Raw Data'!$P:$P,""&amp;'Raw Data'!$B$1,'Raw Data'!$D:$D,"&lt;&gt;*ithdr*", 'Raw Data'!$D:$D,"&lt;&gt;*aitin*", 'Raw Data'!$D:$D,"&lt;&gt;*ancel*")</f>
        <v>0</v>
      </c>
      <c r="BD250" s="73"/>
      <c r="BE250" s="73"/>
      <c r="BF250" s="77"/>
    </row>
    <row r="251" ht="12.75" customHeight="1">
      <c r="A251" s="114" t="s">
        <v>209</v>
      </c>
      <c r="B251" s="73"/>
      <c r="C251" s="73"/>
      <c r="D251" s="73"/>
      <c r="E251" s="73"/>
      <c r="F251" s="73"/>
      <c r="G251" s="73"/>
      <c r="H251" s="73"/>
      <c r="I251" s="73"/>
      <c r="J251" s="77"/>
      <c r="K251" s="113">
        <f>COUNTIFS('Raw Data'!$AM:$AM,"&lt;=" &amp;DATE(LEFT($AV$3, 4), MONTH("1 " &amp; K$6 &amp; " " &amp; LEFT($AV$3, 4)) + 1, 0 ), 'Raw Data'!$AM:$AM,"&gt;" &amp;DATE(LEFT($AV$3, 4), MONTH("1 " &amp; K$6 &amp; " " &amp; LEFT($AV$3, 4)), 0 ), 'Raw Data'!$J:$J, $A236, 'Raw Data'!$H:$H, "Ear*", 'Raw Data'!$O:$O,""&amp;'Raw Data'!$B$1,'Raw Data'!$D:$D,"&lt;&gt;*ithdr*",'Raw Data'!$D:$D,"&lt;&gt;*ancel*",'Raw Data'!$P:$P,"--")
+
COUNTIFS( 'Raw Data'!$AM:$AM,"&lt;=" &amp;DATE(LEFT($AV$3, 4), MONTH("1 " &amp; K$6 &amp; " " &amp; LEFT($AV$3, 4)) + 1, 0 ), 'Raw Data'!$AM:$AM,"&gt;" &amp;DATE(LEFT($AV$3, 4), MONTH("1 " &amp; K$6 &amp; " " &amp; LEFT($AV$3, 4)), 0 ), 'Raw Data'!$J:$J, $A236, 'Raw Data'!$H:$H, "Ear*", 'Raw Data'!$P:$P,""&amp;'Raw Data'!$B$1,'Raw Data'!$D:$D,"&lt;&gt;*ithdr*",'Raw Data'!$D:$D,"&lt;&gt;*ancel*")</f>
        <v>0</v>
      </c>
      <c r="L251" s="73"/>
      <c r="M251" s="73"/>
      <c r="N251" s="77"/>
      <c r="O251" s="113">
        <f>COUNTIFS('Raw Data'!$AM:$AM,"&lt;=" &amp;DATE(LEFT($AV$3, 4), MONTH("1 " &amp; O$6 &amp; " " &amp; LEFT($AV$3, 4)) + 1, 0 ), 'Raw Data'!$AM:$AM,"&gt;" &amp;DATE(LEFT($AV$3, 4), MONTH("1 " &amp; O$6 &amp; " " &amp; LEFT($AV$3, 4)), 0 ), 'Raw Data'!$J:$J, $A236, 'Raw Data'!$H:$H, "Ear*", 'Raw Data'!$O:$O,""&amp;'Raw Data'!$B$1,'Raw Data'!$D:$D,"&lt;&gt;*ithdr*",'Raw Data'!$D:$D,"&lt;&gt;*ancel*",'Raw Data'!$P:$P,"--")
+
COUNTIFS( 'Raw Data'!$AM:$AM,"&lt;=" &amp;DATE(LEFT($AV$3, 4), MONTH("1 " &amp; O$6 &amp; " " &amp; LEFT($AV$3, 4)) + 1, 0 ), 'Raw Data'!$AM:$AM,"&gt;" &amp;DATE(LEFT($AV$3, 4), MONTH("1 " &amp; O$6 &amp; " " &amp; LEFT($AV$3, 4)), 0 ), 'Raw Data'!$J:$J, $A236, 'Raw Data'!$H:$H, "Ear*", 'Raw Data'!$P:$P,""&amp;'Raw Data'!$B$1,'Raw Data'!$D:$D,"&lt;&gt;*ithdr*",'Raw Data'!$D:$D,"&lt;&gt;*ancel*")</f>
        <v>0</v>
      </c>
      <c r="P251" s="73"/>
      <c r="Q251" s="73"/>
      <c r="R251" s="77"/>
      <c r="S251" s="113">
        <f>COUNTIFS('Raw Data'!$AM:$AM,"&lt;=" &amp;DATE(LEFT($AV$3, 4), MONTH("1 " &amp; S$6 &amp; " " &amp; LEFT($AV$3, 4)) + 1, 0 ), 'Raw Data'!$AM:$AM,"&gt;" &amp;DATE(LEFT($AV$3, 4), MONTH("1 " &amp; S$6 &amp; " " &amp; LEFT($AV$3, 4)), 0 ), 'Raw Data'!$J:$J, $A236, 'Raw Data'!$H:$H, "Ear*", 'Raw Data'!$O:$O,""&amp;'Raw Data'!$B$1,'Raw Data'!$D:$D,"&lt;&gt;*ithdr*",'Raw Data'!$D:$D,"&lt;&gt;*ancel*",'Raw Data'!$P:$P,"--")
+
COUNTIFS( 'Raw Data'!$AM:$AM,"&lt;=" &amp;DATE(LEFT($AV$3, 4), MONTH("1 " &amp; S$6 &amp; " " &amp; LEFT($AV$3, 4)) + 1, 0 ), 'Raw Data'!$AM:$AM,"&gt;" &amp;DATE(LEFT($AV$3, 4), MONTH("1 " &amp; S$6 &amp; " " &amp; LEFT($AV$3, 4)), 0 ), 'Raw Data'!$J:$J, $A236, 'Raw Data'!$H:$H, "Ear*", 'Raw Data'!$P:$P,""&amp;'Raw Data'!$B$1,'Raw Data'!$D:$D,"&lt;&gt;*ithdr*",'Raw Data'!$D:$D,"&lt;&gt;*ancel*")</f>
        <v>0</v>
      </c>
      <c r="T251" s="73"/>
      <c r="U251" s="73"/>
      <c r="V251" s="77"/>
      <c r="W251" s="113">
        <f>COUNTIFS('Raw Data'!$AM:$AM,"&lt;=" &amp;DATE(LEFT($AV$3, 4), MONTH("1 " &amp; W$6 &amp; " " &amp; LEFT($AV$3, 4)) + 1, 0 ), 'Raw Data'!$AM:$AM,"&gt;" &amp;DATE(LEFT($AV$3, 4), MONTH("1 " &amp; W$6 &amp; " " &amp; LEFT($AV$3, 4)), 0 ), 'Raw Data'!$J:$J, $A236, 'Raw Data'!$H:$H, "Ear*", 'Raw Data'!$O:$O,""&amp;'Raw Data'!$B$1,'Raw Data'!$D:$D,"&lt;&gt;*ithdr*",'Raw Data'!$D:$D,"&lt;&gt;*ancel*",'Raw Data'!$P:$P,"--")
+
COUNTIFS( 'Raw Data'!$AM:$AM,"&lt;=" &amp;DATE(LEFT($AV$3, 4), MONTH("1 " &amp; W$6 &amp; " " &amp; LEFT($AV$3, 4)) + 1, 0 ), 'Raw Data'!$AM:$AM,"&gt;" &amp;DATE(LEFT($AV$3, 4), MONTH("1 " &amp; W$6 &amp; " " &amp; LEFT($AV$3, 4)), 0 ), 'Raw Data'!$J:$J, $A236, 'Raw Data'!$H:$H, "Ear*", 'Raw Data'!$P:$P,""&amp;'Raw Data'!$B$1,'Raw Data'!$D:$D,"&lt;&gt;*ithdr*",'Raw Data'!$D:$D,"&lt;&gt;*ancel*")</f>
        <v>0</v>
      </c>
      <c r="X251" s="73"/>
      <c r="Y251" s="73"/>
      <c r="Z251" s="77"/>
      <c r="AA251" s="113">
        <f>COUNTIFS('Raw Data'!$AM:$AM,"&lt;=" &amp;DATE(LEFT($AV$3, 4), MONTH("1 " &amp; AA$6 &amp; " " &amp; LEFT($AV$3, 4)) + 1, 0 ), 'Raw Data'!$AM:$AM,"&gt;" &amp;DATE(LEFT($AV$3, 4), MONTH("1 " &amp; AA$6 &amp; " " &amp; LEFT($AV$3, 4)), 0 ), 'Raw Data'!$J:$J, $A236, 'Raw Data'!$H:$H, "Ear*", 'Raw Data'!$O:$O,""&amp;'Raw Data'!$B$1,'Raw Data'!$D:$D,"&lt;&gt;*ithdr*",'Raw Data'!$D:$D,"&lt;&gt;*ancel*",'Raw Data'!$P:$P,"--")
+
COUNTIFS( 'Raw Data'!$AM:$AM,"&lt;=" &amp;DATE(LEFT($AV$3, 4), MONTH("1 " &amp; AA$6 &amp; " " &amp; LEFT($AV$3, 4)) + 1, 0 ), 'Raw Data'!$AM:$AM,"&gt;" &amp;DATE(LEFT($AV$3, 4), MONTH("1 " &amp; AA$6 &amp; " " &amp; LEFT($AV$3, 4)), 0 ), 'Raw Data'!$J:$J, $A236, 'Raw Data'!$H:$H, "Ear*", 'Raw Data'!$P:$P,""&amp;'Raw Data'!$B$1,'Raw Data'!$D:$D,"&lt;&gt;*ithdr*",'Raw Data'!$D:$D,"&lt;&gt;*ancel*")</f>
        <v>0</v>
      </c>
      <c r="AB251" s="73"/>
      <c r="AC251" s="73"/>
      <c r="AD251" s="77"/>
      <c r="AE251" s="113">
        <f>COUNTIFS('Raw Data'!$AM:$AM,"&lt;=" &amp;DATE(LEFT($AV$3, 4), MONTH("1 " &amp; AE$6 &amp; " " &amp; LEFT($AV$3, 4)) + 1, 0 ), 'Raw Data'!$AM:$AM,"&gt;" &amp;DATE(LEFT($AV$3, 4), MONTH("1 " &amp; AE$6 &amp; " " &amp; LEFT($AV$3, 4)), 0 ), 'Raw Data'!$J:$J, $A236, 'Raw Data'!$H:$H, "Ear*", 'Raw Data'!$O:$O,""&amp;'Raw Data'!$B$1,'Raw Data'!$D:$D,"&lt;&gt;*ithdr*",'Raw Data'!$D:$D,"&lt;&gt;*ancel*",'Raw Data'!$P:$P,"--")
+
COUNTIFS( 'Raw Data'!$AM:$AM,"&lt;=" &amp;DATE(LEFT($AV$3, 4), MONTH("1 " &amp; AE$6 &amp; " " &amp; LEFT($AV$3, 4)) + 1, 0 ), 'Raw Data'!$AM:$AM,"&gt;" &amp;DATE(LEFT($AV$3, 4), MONTH("1 " &amp; AE$6 &amp; " " &amp; LEFT($AV$3, 4)), 0 ), 'Raw Data'!$J:$J, $A236, 'Raw Data'!$H:$H, "Ear*", 'Raw Data'!$P:$P,""&amp;'Raw Data'!$B$1,'Raw Data'!$D:$D,"&lt;&gt;*ithdr*",'Raw Data'!$D:$D,"&lt;&gt;*ancel*")</f>
        <v>0</v>
      </c>
      <c r="AF251" s="73"/>
      <c r="AG251" s="73"/>
      <c r="AH251" s="77"/>
      <c r="AI251" s="113">
        <f>COUNTIFS('Raw Data'!$AM:$AM,"&lt;=" &amp;DATE(LEFT($AV$3, 4), MONTH("1 " &amp; AI$6 &amp; " " &amp; LEFT($AV$3, 4)) + 1, 0 ), 'Raw Data'!$AM:$AM,"&gt;" &amp;DATE(LEFT($AV$3, 4), MONTH("1 " &amp; AI$6 &amp; " " &amp; LEFT($AV$3, 4)), 0 ), 'Raw Data'!$J:$J, $A236, 'Raw Data'!$H:$H, "Ear*", 'Raw Data'!$O:$O,""&amp;'Raw Data'!$B$1,'Raw Data'!$D:$D,"&lt;&gt;*ithdr*",'Raw Data'!$D:$D,"&lt;&gt;*ancel*",'Raw Data'!$P:$P,"--")
+
COUNTIFS( 'Raw Data'!$AM:$AM,"&lt;=" &amp;DATE(LEFT($AV$3, 4), MONTH("1 " &amp; AI$6 &amp; " " &amp; LEFT($AV$3, 4)) + 1, 0 ), 'Raw Data'!$AM:$AM,"&gt;" &amp;DATE(LEFT($AV$3, 4), MONTH("1 " &amp; AI$6 &amp; " " &amp; LEFT($AV$3, 4)), 0 ), 'Raw Data'!$J:$J, $A236, 'Raw Data'!$H:$H, "Ear*", 'Raw Data'!$P:$P,""&amp;'Raw Data'!$B$1,'Raw Data'!$D:$D,"&lt;&gt;*ithdr*",'Raw Data'!$D:$D,"&lt;&gt;*ancel*")</f>
        <v>0</v>
      </c>
      <c r="AJ251" s="73"/>
      <c r="AK251" s="73"/>
      <c r="AL251" s="77"/>
      <c r="AM251" s="113">
        <f>COUNTIFS('Raw Data'!$AM:$AM,"&lt;=" &amp;DATE(LEFT($AV$3, 4), MONTH("1 " &amp; AM$6 &amp; " " &amp; LEFT($AV$3, 4)) + 1, 0 ), 'Raw Data'!$AM:$AM,"&gt;" &amp;DATE(LEFT($AV$3, 4), MONTH("1 " &amp; AM$6 &amp; " " &amp; LEFT($AV$3, 4)), 0 ), 'Raw Data'!$J:$J, $A236, 'Raw Data'!$H:$H, "Ear*", 'Raw Data'!$O:$O,""&amp;'Raw Data'!$B$1,'Raw Data'!$D:$D,"&lt;&gt;*ithdr*",'Raw Data'!$D:$D,"&lt;&gt;*ancel*",'Raw Data'!$P:$P,"--")
+
COUNTIFS( 'Raw Data'!$AM:$AM,"&lt;=" &amp;DATE(LEFT($AV$3, 4), MONTH("1 " &amp; AM$6 &amp; " " &amp; LEFT($AV$3, 4)) + 1, 0 ), 'Raw Data'!$AM:$AM,"&gt;" &amp;DATE(LEFT($AV$3, 4), MONTH("1 " &amp; AM$6 &amp; " " &amp; LEFT($AV$3, 4)), 0 ), 'Raw Data'!$J:$J, $A236, 'Raw Data'!$H:$H, "Ear*", 'Raw Data'!$P:$P,""&amp;'Raw Data'!$B$1,'Raw Data'!$D:$D,"&lt;&gt;*ithdr*",'Raw Data'!$D:$D,"&lt;&gt;*ancel*")</f>
        <v>0</v>
      </c>
      <c r="AN251" s="73"/>
      <c r="AO251" s="73"/>
      <c r="AP251" s="77"/>
      <c r="AQ251" s="113">
        <f>COUNTIFS('Raw Data'!$AM:$AM,"&lt;=" &amp;DATE(LEFT($AV$3, 4), MONTH("1 " &amp; AQ$6 &amp; " " &amp; LEFT($AV$3, 4)) + 1, 0 ), 'Raw Data'!$AM:$AM,"&gt;" &amp;DATE(LEFT($AV$3, 4), MONTH("1 " &amp; AQ$6 &amp; " " &amp; LEFT($AV$3, 4)), 0 ), 'Raw Data'!$J:$J, $A236, 'Raw Data'!$H:$H, "Ear*", 'Raw Data'!$O:$O,""&amp;'Raw Data'!$B$1,'Raw Data'!$D:$D,"&lt;&gt;*ithdr*",'Raw Data'!$D:$D,"&lt;&gt;*ancel*",'Raw Data'!$P:$P,"--")
+
COUNTIFS( 'Raw Data'!$AM:$AM,"&lt;=" &amp;DATE(LEFT($AV$3, 4), MONTH("1 " &amp; AQ$6 &amp; " " &amp; LEFT($AV$3, 4)) + 1, 0 ), 'Raw Data'!$AM:$AM,"&gt;" &amp;DATE(LEFT($AV$3, 4), MONTH("1 " &amp; AQ$6 &amp; " " &amp; LEFT($AV$3, 4)), 0 ), 'Raw Data'!$J:$J, $A236, 'Raw Data'!$H:$H, "Ear*", 'Raw Data'!$P:$P,""&amp;'Raw Data'!$B$1,'Raw Data'!$D:$D,"&lt;&gt;*ithdr*",'Raw Data'!$D:$D,"&lt;&gt;*ancel*")</f>
        <v>0</v>
      </c>
      <c r="AR251" s="73"/>
      <c r="AS251" s="73"/>
      <c r="AT251" s="77"/>
      <c r="AU251" s="113">
        <f>COUNTIFS('Raw Data'!$AM:$AM,"&lt;=" &amp;DATE(MID($AV$3, 15, 4), MONTH("1 " &amp; AU$6 &amp; " " &amp; MID($AV$3, 15, 4)) + 1, 0 ), 'Raw Data'!$AN:$AN,"&gt;" &amp;DATE(MID($AV$3, 15, 4), MONTH("1 " &amp; AU$6 &amp; " " &amp; MID($AV$3, 15, 4)), 0 ), 'Raw Data'!$J:$J, $A236, 'Raw Data'!$H:$H, "Ear*", 'Raw Data'!$O:$O,""&amp;'Raw Data'!$B$1,'Raw Data'!$D:$D,"&lt;&gt;*ithdr*",'Raw Data'!$D:$D,"&lt;&gt;*ancel*",'Raw Data'!$P:$P,"--")
+
COUNTIFS( 'Raw Data'!$AM:$AM,"&lt;=" &amp;DATE(MID($AV$3, 15, 4), MONTH("1 " &amp; AU$6 &amp; " " &amp; MID($AV$3, 15, 4)) + 1, 0 ), 'Raw Data'!$AN:$AN,"&gt;" &amp;DATE(MID($AV$3, 15, 4), MONTH("1 " &amp; AU$6 &amp; " " &amp; MID($AV$3, 15, 4)), 0 ), 'Raw Data'!$J:$J, $A236, 'Raw Data'!$H:$H, "Ear*", 'Raw Data'!$P:$P,""&amp;'Raw Data'!$B$1,'Raw Data'!$D:$D,"&lt;&gt;*ithdr*",'Raw Data'!$D:$D,"&lt;&gt;*ancel*")</f>
        <v>0</v>
      </c>
      <c r="AV251" s="73"/>
      <c r="AW251" s="73"/>
      <c r="AX251" s="77"/>
      <c r="AY251" s="113">
        <f>COUNTIFS('Raw Data'!$AM:$AM,"&lt;=" &amp;DATE(MID($AV$3, 15, 4), MONTH("1 " &amp; AY$6 &amp; " " &amp; MID($AV$3, 15, 4)) + 1, 0 ), 'Raw Data'!$AN:$AN,"&gt;" &amp;DATE(MID($AV$3, 15, 4), MONTH("1 " &amp; AY$6 &amp; " " &amp; MID($AV$3, 15, 4)), 0 ), 'Raw Data'!$J:$J, $A236, 'Raw Data'!$H:$H, "Ear*", 'Raw Data'!$O:$O,""&amp;'Raw Data'!$B$1,'Raw Data'!$D:$D,"&lt;&gt;*ithdr*",'Raw Data'!$D:$D,"&lt;&gt;*ancel*",'Raw Data'!$P:$P,"--")
+
COUNTIFS( 'Raw Data'!$AM:$AM,"&lt;=" &amp;DATE(MID($AV$3, 15, 4), MONTH("1 " &amp; AY$6 &amp; " " &amp; MID($AV$3, 15, 4)) + 1, 0 ), 'Raw Data'!$AN:$AN,"&gt;" &amp;DATE(MID($AV$3, 15, 4), MONTH("1 " &amp; AY$6 &amp; " " &amp; MID($AV$3, 15, 4)), 0 ), 'Raw Data'!$J:$J, $A236, 'Raw Data'!$H:$H, "Ear*", 'Raw Data'!$P:$P,""&amp;'Raw Data'!$B$1,'Raw Data'!$D:$D,"&lt;&gt;*ithdr*",'Raw Data'!$D:$D,"&lt;&gt;*ancel*")</f>
        <v>0</v>
      </c>
      <c r="AZ251" s="73"/>
      <c r="BA251" s="73"/>
      <c r="BB251" s="77"/>
      <c r="BC251" s="113">
        <f>COUNTIFS('Raw Data'!$AM:$AM,"&lt;=" &amp;DATE(MID($AV$3, 15, 4), MONTH("1 " &amp; BC$6 &amp; " " &amp; MID($AV$3, 15, 4)) + 1, 0 ), 'Raw Data'!$AN:$AN,"&gt;" &amp;DATE(MID($AV$3, 15, 4), MONTH("1 " &amp; BC$6 &amp; " " &amp; MID($AV$3, 15, 4)), 0 ), 'Raw Data'!$J:$J, $A236, 'Raw Data'!$H:$H, "Ear*", 'Raw Data'!$O:$O,""&amp;'Raw Data'!$B$1,'Raw Data'!$D:$D,"&lt;&gt;*ithdr*",'Raw Data'!$D:$D,"&lt;&gt;*ancel*",'Raw Data'!$P:$P,"--")
+
COUNTIFS( 'Raw Data'!$AM:$AM,"&lt;=" &amp;DATE(MID($AV$3, 15, 4), MONTH("1 " &amp; BC$6 &amp; " " &amp; MID($AV$3, 15, 4)) + 1, 0 ), 'Raw Data'!$AN:$AN,"&gt;" &amp;DATE(MID($AV$3, 15, 4), MONTH("1 " &amp; BC$6 &amp; " " &amp; MID($AV$3, 15, 4)), 0 ), 'Raw Data'!$J:$J, $A236, 'Raw Data'!$H:$H, "Ear*", 'Raw Data'!$P:$P,""&amp;'Raw Data'!$B$1,'Raw Data'!$D:$D,"&lt;&gt;*ithdr*",'Raw Data'!$D:$D,"&lt;&gt;*ancel*")</f>
        <v>0</v>
      </c>
      <c r="BD251" s="73"/>
      <c r="BE251" s="73"/>
      <c r="BF251" s="77"/>
    </row>
    <row r="252" ht="12.75" customHeight="1">
      <c r="A252" s="114" t="s">
        <v>210</v>
      </c>
      <c r="B252" s="73"/>
      <c r="C252" s="73"/>
      <c r="D252" s="73"/>
      <c r="E252" s="73"/>
      <c r="F252" s="73"/>
      <c r="G252" s="73"/>
      <c r="H252" s="73"/>
      <c r="I252" s="73"/>
      <c r="J252" s="77"/>
      <c r="K252" s="113">
        <f>COUNTIFS('Raw Data'!$AM:$AM,"&lt;=" &amp;DATE(LEFT($AV$3, 4), MONTH("1 " &amp; K$6 &amp; " " &amp; LEFT($AV$3, 4)) + 1, 0 ), 'Raw Data'!$AM:$AM,"&gt;" &amp;DATE(LEFT($AV$3, 4), MONTH("1 " &amp; K$6 &amp; " " &amp; LEFT($AV$3, 4)), 0 ), 'Raw Data'!$J:$J, $A236, 'Raw Data'!$H:$H, "Non*", 'Raw Data'!$O:$O,""&amp;'Raw Data'!$B$1,'Raw Data'!$D:$D,"&lt;&gt;*ithdr*",'Raw Data'!$D:$D,"&lt;&gt;*ancel*",'Raw Data'!$P:$P,"--")
+
COUNTIFS( 'Raw Data'!$AM:$AM,"&lt;=" &amp;DATE(LEFT($AV$3, 4), MONTH("1 " &amp; K$6 &amp; " " &amp; LEFT($AV$3, 4)) + 1, 0 ), 'Raw Data'!$AM:$AM,"&gt;" &amp;DATE(LEFT($AV$3, 4), MONTH("1 " &amp; K$6 &amp; " " &amp; LEFT($AV$3, 4)), 0 ), 'Raw Data'!$J:$J, $A236, 'Raw Data'!$H:$H, "Non*", 'Raw Data'!$P:$P,""&amp;'Raw Data'!$B$1,'Raw Data'!$D:$D,"&lt;&gt;*ithdr*",'Raw Data'!$D:$D,"&lt;&gt;*ancel*")</f>
        <v>0</v>
      </c>
      <c r="L252" s="73"/>
      <c r="M252" s="73"/>
      <c r="N252" s="77"/>
      <c r="O252" s="113">
        <f>COUNTIFS('Raw Data'!$AM:$AM,"&lt;=" &amp;DATE(LEFT($AV$3, 4), MONTH("1 " &amp; O$6 &amp; " " &amp; LEFT($AV$3, 4)) + 1, 0 ), 'Raw Data'!$AM:$AM,"&gt;" &amp;DATE(LEFT($AV$3, 4), MONTH("1 " &amp; O$6 &amp; " " &amp; LEFT($AV$3, 4)), 0 ), 'Raw Data'!$J:$J, $A236, 'Raw Data'!$H:$H, "Non*", 'Raw Data'!$O:$O,""&amp;'Raw Data'!$B$1,'Raw Data'!$D:$D,"&lt;&gt;*ithdr*",'Raw Data'!$D:$D,"&lt;&gt;*ancel*",'Raw Data'!$P:$P,"--")
+
COUNTIFS( 'Raw Data'!$AM:$AM,"&lt;=" &amp;DATE(LEFT($AV$3, 4), MONTH("1 " &amp; O$6 &amp; " " &amp; LEFT($AV$3, 4)) + 1, 0 ), 'Raw Data'!$AM:$AM,"&gt;" &amp;DATE(LEFT($AV$3, 4), MONTH("1 " &amp; O$6 &amp; " " &amp; LEFT($AV$3, 4)), 0 ), 'Raw Data'!$J:$J, $A236, 'Raw Data'!$H:$H, "Non*", 'Raw Data'!$P:$P,""&amp;'Raw Data'!$B$1,'Raw Data'!$D:$D,"&lt;&gt;*ithdr*",'Raw Data'!$D:$D,"&lt;&gt;*ancel*")</f>
        <v>0</v>
      </c>
      <c r="P252" s="73"/>
      <c r="Q252" s="73"/>
      <c r="R252" s="77"/>
      <c r="S252" s="113">
        <f>COUNTIFS('Raw Data'!$AM:$AM,"&lt;=" &amp;DATE(LEFT($AV$3, 4), MONTH("1 " &amp; S$6 &amp; " " &amp; LEFT($AV$3, 4)) + 1, 0 ), 'Raw Data'!$AM:$AM,"&gt;" &amp;DATE(LEFT($AV$3, 4), MONTH("1 " &amp; S$6 &amp; " " &amp; LEFT($AV$3, 4)), 0 ), 'Raw Data'!$J:$J, $A236, 'Raw Data'!$H:$H, "Non*", 'Raw Data'!$O:$O,""&amp;'Raw Data'!$B$1,'Raw Data'!$D:$D,"&lt;&gt;*ithdr*",'Raw Data'!$D:$D,"&lt;&gt;*ancel*",'Raw Data'!$P:$P,"--")
+
COUNTIFS( 'Raw Data'!$AM:$AM,"&lt;=" &amp;DATE(LEFT($AV$3, 4), MONTH("1 " &amp; S$6 &amp; " " &amp; LEFT($AV$3, 4)) + 1, 0 ), 'Raw Data'!$AM:$AM,"&gt;" &amp;DATE(LEFT($AV$3, 4), MONTH("1 " &amp; S$6 &amp; " " &amp; LEFT($AV$3, 4)), 0 ), 'Raw Data'!$J:$J, $A236, 'Raw Data'!$H:$H, "Non*", 'Raw Data'!$P:$P,""&amp;'Raw Data'!$B$1,'Raw Data'!$D:$D,"&lt;&gt;*ithdr*",'Raw Data'!$D:$D,"&lt;&gt;*ancel*")</f>
        <v>0</v>
      </c>
      <c r="T252" s="73"/>
      <c r="U252" s="73"/>
      <c r="V252" s="77"/>
      <c r="W252" s="113">
        <f>COUNTIFS('Raw Data'!$AM:$AM,"&lt;=" &amp;DATE(LEFT($AV$3, 4), MONTH("1 " &amp; W$6 &amp; " " &amp; LEFT($AV$3, 4)) + 1, 0 ), 'Raw Data'!$AM:$AM,"&gt;" &amp;DATE(LEFT($AV$3, 4), MONTH("1 " &amp; W$6 &amp; " " &amp; LEFT($AV$3, 4)), 0 ), 'Raw Data'!$J:$J, $A236, 'Raw Data'!$H:$H, "Non*", 'Raw Data'!$O:$O,""&amp;'Raw Data'!$B$1,'Raw Data'!$D:$D,"&lt;&gt;*ithdr*",'Raw Data'!$D:$D,"&lt;&gt;*ancel*",'Raw Data'!$P:$P,"--")
+
COUNTIFS( 'Raw Data'!$AM:$AM,"&lt;=" &amp;DATE(LEFT($AV$3, 4), MONTH("1 " &amp; W$6 &amp; " " &amp; LEFT($AV$3, 4)) + 1, 0 ), 'Raw Data'!$AM:$AM,"&gt;" &amp;DATE(LEFT($AV$3, 4), MONTH("1 " &amp; W$6 &amp; " " &amp; LEFT($AV$3, 4)), 0 ), 'Raw Data'!$J:$J, $A236, 'Raw Data'!$H:$H, "Non*", 'Raw Data'!$P:$P,""&amp;'Raw Data'!$B$1,'Raw Data'!$D:$D,"&lt;&gt;*ithdr*",'Raw Data'!$D:$D,"&lt;&gt;*ancel*")</f>
        <v>0</v>
      </c>
      <c r="X252" s="73"/>
      <c r="Y252" s="73"/>
      <c r="Z252" s="77"/>
      <c r="AA252" s="113">
        <f>COUNTIFS('Raw Data'!$AM:$AM,"&lt;=" &amp;DATE(LEFT($AV$3, 4), MONTH("1 " &amp; AA$6 &amp; " " &amp; LEFT($AV$3, 4)) + 1, 0 ), 'Raw Data'!$AM:$AM,"&gt;" &amp;DATE(LEFT($AV$3, 4), MONTH("1 " &amp; AA$6 &amp; " " &amp; LEFT($AV$3, 4)), 0 ), 'Raw Data'!$J:$J, $A236, 'Raw Data'!$H:$H, "Non*", 'Raw Data'!$O:$O,""&amp;'Raw Data'!$B$1,'Raw Data'!$D:$D,"&lt;&gt;*ithdr*",'Raw Data'!$D:$D,"&lt;&gt;*ancel*",'Raw Data'!$P:$P,"--")
+
COUNTIFS( 'Raw Data'!$AM:$AM,"&lt;=" &amp;DATE(LEFT($AV$3, 4), MONTH("1 " &amp; AA$6 &amp; " " &amp; LEFT($AV$3, 4)) + 1, 0 ), 'Raw Data'!$AM:$AM,"&gt;" &amp;DATE(LEFT($AV$3, 4), MONTH("1 " &amp; AA$6 &amp; " " &amp; LEFT($AV$3, 4)), 0 ), 'Raw Data'!$J:$J, $A236, 'Raw Data'!$H:$H, "Non*", 'Raw Data'!$P:$P,""&amp;'Raw Data'!$B$1,'Raw Data'!$D:$D,"&lt;&gt;*ithdr*",'Raw Data'!$D:$D,"&lt;&gt;*ancel*")</f>
        <v>0</v>
      </c>
      <c r="AB252" s="73"/>
      <c r="AC252" s="73"/>
      <c r="AD252" s="77"/>
      <c r="AE252" s="113">
        <f>COUNTIFS('Raw Data'!$AM:$AM,"&lt;=" &amp;DATE(LEFT($AV$3, 4), MONTH("1 " &amp; AE$6 &amp; " " &amp; LEFT($AV$3, 4)) + 1, 0 ), 'Raw Data'!$AM:$AM,"&gt;" &amp;DATE(LEFT($AV$3, 4), MONTH("1 " &amp; AE$6 &amp; " " &amp; LEFT($AV$3, 4)), 0 ), 'Raw Data'!$J:$J, $A236, 'Raw Data'!$H:$H, "Non*", 'Raw Data'!$O:$O,""&amp;'Raw Data'!$B$1,'Raw Data'!$D:$D,"&lt;&gt;*ithdr*",'Raw Data'!$D:$D,"&lt;&gt;*ancel*",'Raw Data'!$P:$P,"--")
+
COUNTIFS( 'Raw Data'!$AM:$AM,"&lt;=" &amp;DATE(LEFT($AV$3, 4), MONTH("1 " &amp; AE$6 &amp; " " &amp; LEFT($AV$3, 4)) + 1, 0 ), 'Raw Data'!$AM:$AM,"&gt;" &amp;DATE(LEFT($AV$3, 4), MONTH("1 " &amp; AE$6 &amp; " " &amp; LEFT($AV$3, 4)), 0 ), 'Raw Data'!$J:$J, $A236, 'Raw Data'!$H:$H, "Non*", 'Raw Data'!$P:$P,""&amp;'Raw Data'!$B$1,'Raw Data'!$D:$D,"&lt;&gt;*ithdr*",'Raw Data'!$D:$D,"&lt;&gt;*ancel*")</f>
        <v>0</v>
      </c>
      <c r="AF252" s="73"/>
      <c r="AG252" s="73"/>
      <c r="AH252" s="77"/>
      <c r="AI252" s="113">
        <f>COUNTIFS('Raw Data'!$AM:$AM,"&lt;=" &amp;DATE(LEFT($AV$3, 4), MONTH("1 " &amp; AI$6 &amp; " " &amp; LEFT($AV$3, 4)) + 1, 0 ), 'Raw Data'!$AM:$AM,"&gt;" &amp;DATE(LEFT($AV$3, 4), MONTH("1 " &amp; AI$6 &amp; " " &amp; LEFT($AV$3, 4)), 0 ), 'Raw Data'!$J:$J, $A236, 'Raw Data'!$H:$H, "Non*", 'Raw Data'!$O:$O,""&amp;'Raw Data'!$B$1,'Raw Data'!$D:$D,"&lt;&gt;*ithdr*",'Raw Data'!$D:$D,"&lt;&gt;*ancel*",'Raw Data'!$P:$P,"--")
+
COUNTIFS( 'Raw Data'!$AM:$AM,"&lt;=" &amp;DATE(LEFT($AV$3, 4), MONTH("1 " &amp; AI$6 &amp; " " &amp; LEFT($AV$3, 4)) + 1, 0 ), 'Raw Data'!$AM:$AM,"&gt;" &amp;DATE(LEFT($AV$3, 4), MONTH("1 " &amp; AI$6 &amp; " " &amp; LEFT($AV$3, 4)), 0 ), 'Raw Data'!$J:$J, $A236, 'Raw Data'!$H:$H, "Non*", 'Raw Data'!$P:$P,""&amp;'Raw Data'!$B$1,'Raw Data'!$D:$D,"&lt;&gt;*ithdr*",'Raw Data'!$D:$D,"&lt;&gt;*ancel*")</f>
        <v>0</v>
      </c>
      <c r="AJ252" s="73"/>
      <c r="AK252" s="73"/>
      <c r="AL252" s="77"/>
      <c r="AM252" s="113">
        <f>COUNTIFS('Raw Data'!$AM:$AM,"&lt;=" &amp;DATE(LEFT($AV$3, 4), MONTH("1 " &amp; AM$6 &amp; " " &amp; LEFT($AV$3, 4)) + 1, 0 ), 'Raw Data'!$AM:$AM,"&gt;" &amp;DATE(LEFT($AV$3, 4), MONTH("1 " &amp; AM$6 &amp; " " &amp; LEFT($AV$3, 4)), 0 ), 'Raw Data'!$J:$J, $A236, 'Raw Data'!$H:$H, "Non*", 'Raw Data'!$O:$O,""&amp;'Raw Data'!$B$1,'Raw Data'!$D:$D,"&lt;&gt;*ithdr*",'Raw Data'!$D:$D,"&lt;&gt;*ancel*",'Raw Data'!$P:$P,"--")
+
COUNTIFS( 'Raw Data'!$AM:$AM,"&lt;=" &amp;DATE(LEFT($AV$3, 4), MONTH("1 " &amp; AM$6 &amp; " " &amp; LEFT($AV$3, 4)) + 1, 0 ), 'Raw Data'!$AM:$AM,"&gt;" &amp;DATE(LEFT($AV$3, 4), MONTH("1 " &amp; AM$6 &amp; " " &amp; LEFT($AV$3, 4)), 0 ), 'Raw Data'!$J:$J, $A236, 'Raw Data'!$H:$H, "Non*", 'Raw Data'!$P:$P,""&amp;'Raw Data'!$B$1,'Raw Data'!$D:$D,"&lt;&gt;*ithdr*",'Raw Data'!$D:$D,"&lt;&gt;*ancel*")</f>
        <v>0</v>
      </c>
      <c r="AN252" s="73"/>
      <c r="AO252" s="73"/>
      <c r="AP252" s="77"/>
      <c r="AQ252" s="113">
        <f>COUNTIFS('Raw Data'!$AM:$AM,"&lt;=" &amp;DATE(LEFT($AV$3, 4), MONTH("1 " &amp; AQ$6 &amp; " " &amp; LEFT($AV$3, 4)) + 1, 0 ), 'Raw Data'!$AM:$AM,"&gt;" &amp;DATE(LEFT($AV$3, 4), MONTH("1 " &amp; AQ$6 &amp; " " &amp; LEFT($AV$3, 4)), 0 ), 'Raw Data'!$J:$J, $A236, 'Raw Data'!$H:$H, "Non*", 'Raw Data'!$O:$O,""&amp;'Raw Data'!$B$1,'Raw Data'!$D:$D,"&lt;&gt;*ithdr*",'Raw Data'!$D:$D,"&lt;&gt;*ancel*",'Raw Data'!$P:$P,"--")
+
COUNTIFS( 'Raw Data'!$AM:$AM,"&lt;=" &amp;DATE(LEFT($AV$3, 4), MONTH("1 " &amp; AQ$6 &amp; " " &amp; LEFT($AV$3, 4)) + 1, 0 ), 'Raw Data'!$AM:$AM,"&gt;" &amp;DATE(LEFT($AV$3, 4), MONTH("1 " &amp; AQ$6 &amp; " " &amp; LEFT($AV$3, 4)), 0 ), 'Raw Data'!$J:$J, $A236, 'Raw Data'!$H:$H, "Non*", 'Raw Data'!$P:$P,""&amp;'Raw Data'!$B$1,'Raw Data'!$D:$D,"&lt;&gt;*ithdr*",'Raw Data'!$D:$D,"&lt;&gt;*ancel*")</f>
        <v>0</v>
      </c>
      <c r="AR252" s="73"/>
      <c r="AS252" s="73"/>
      <c r="AT252" s="77"/>
      <c r="AU252" s="113">
        <f>COUNTIFS('Raw Data'!$AM:$AM,"&lt;=" &amp;DATE(MID($AV$3, 15, 4), MONTH("1 " &amp; AU$6 &amp; " " &amp; MID($AV$3, 15, 4)) + 1, 0 ), 'Raw Data'!$AN:$AN,"&gt;" &amp;DATE(MID($AV$3, 15, 4), MONTH("1 " &amp; AU$6 &amp; " " &amp; MID($AV$3, 15, 4)), 0 ), 'Raw Data'!$J:$J, $A236, 'Raw Data'!$H:$H, "Non*", 'Raw Data'!$O:$O,""&amp;'Raw Data'!$B$1,'Raw Data'!$D:$D,"&lt;&gt;*ithdr*",'Raw Data'!$D:$D,"&lt;&gt;*ancel*",'Raw Data'!$P:$P,"--")
+
COUNTIFS( 'Raw Data'!$AM:$AM,"&lt;=" &amp;DATE(MID($AV$3, 15, 4), MONTH("1 " &amp; AU$6 &amp; " " &amp; MID($AV$3, 15, 4)) + 1, 0 ), 'Raw Data'!$AN:$AN,"&gt;" &amp;DATE(MID($AV$3, 15, 4), MONTH("1 " &amp; AU$6 &amp; " " &amp; MID($AV$3, 15, 4)), 0 ), 'Raw Data'!$J:$J, $A236, 'Raw Data'!$H:$H, "Non*", 'Raw Data'!$P:$P,""&amp;'Raw Data'!$B$1,'Raw Data'!$D:$D,"&lt;&gt;*ithdr*",'Raw Data'!$D:$D,"&lt;&gt;*ancel*")</f>
        <v>0</v>
      </c>
      <c r="AV252" s="73"/>
      <c r="AW252" s="73"/>
      <c r="AX252" s="77"/>
      <c r="AY252" s="113">
        <f>COUNTIFS('Raw Data'!$AM:$AM,"&lt;=" &amp;DATE(MID($AV$3, 15, 4), MONTH("1 " &amp; AY$6 &amp; " " &amp; MID($AV$3, 15, 4)) + 1, 0 ), 'Raw Data'!$AN:$AN,"&gt;" &amp;DATE(MID($AV$3, 15, 4), MONTH("1 " &amp; AY$6 &amp; " " &amp; MID($AV$3, 15, 4)), 0 ), 'Raw Data'!$J:$J, $A236, 'Raw Data'!$H:$H, "Non*", 'Raw Data'!$O:$O,""&amp;'Raw Data'!$B$1,'Raw Data'!$D:$D,"&lt;&gt;*ithdr*",'Raw Data'!$D:$D,"&lt;&gt;*ancel*",'Raw Data'!$P:$P,"--")
+
COUNTIFS( 'Raw Data'!$AM:$AM,"&lt;=" &amp;DATE(MID($AV$3, 15, 4), MONTH("1 " &amp; AY$6 &amp; " " &amp; MID($AV$3, 15, 4)) + 1, 0 ), 'Raw Data'!$AN:$AN,"&gt;" &amp;DATE(MID($AV$3, 15, 4), MONTH("1 " &amp; AY$6 &amp; " " &amp; MID($AV$3, 15, 4)), 0 ), 'Raw Data'!$J:$J, $A236, 'Raw Data'!$H:$H, "Non*", 'Raw Data'!$P:$P,""&amp;'Raw Data'!$B$1,'Raw Data'!$D:$D,"&lt;&gt;*ithdr*",'Raw Data'!$D:$D,"&lt;&gt;*ancel*")</f>
        <v>0</v>
      </c>
      <c r="AZ252" s="73"/>
      <c r="BA252" s="73"/>
      <c r="BB252" s="77"/>
      <c r="BC252" s="113">
        <f>COUNTIFS('Raw Data'!$AM:$AM,"&lt;=" &amp;DATE(MID($AV$3, 15, 4), MONTH("1 " &amp; BC$6 &amp; " " &amp; MID($AV$3, 15, 4)) + 1, 0 ), 'Raw Data'!$AN:$AN,"&gt;" &amp;DATE(MID($AV$3, 15, 4), MONTH("1 " &amp; BC$6 &amp; " " &amp; MID($AV$3, 15, 4)), 0 ), 'Raw Data'!$J:$J, $A236, 'Raw Data'!$H:$H, "Non*", 'Raw Data'!$O:$O,""&amp;'Raw Data'!$B$1,'Raw Data'!$D:$D,"&lt;&gt;*ithdr*",'Raw Data'!$D:$D,"&lt;&gt;*ancel*",'Raw Data'!$P:$P,"--")
+
COUNTIFS( 'Raw Data'!$AM:$AM,"&lt;=" &amp;DATE(MID($AV$3, 15, 4), MONTH("1 " &amp; BC$6 &amp; " " &amp; MID($AV$3, 15, 4)) + 1, 0 ), 'Raw Data'!$AN:$AN,"&gt;" &amp;DATE(MID($AV$3, 15, 4), MONTH("1 " &amp; BC$6 &amp; " " &amp; MID($AV$3, 15, 4)), 0 ), 'Raw Data'!$J:$J, $A236, 'Raw Data'!$H:$H, "Non*", 'Raw Data'!$P:$P,""&amp;'Raw Data'!$B$1,'Raw Data'!$D:$D,"&lt;&gt;*ithdr*",'Raw Data'!$D:$D,"&lt;&gt;*ancel*")</f>
        <v>0</v>
      </c>
      <c r="BD252" s="73"/>
      <c r="BE252" s="73"/>
      <c r="BF252" s="77"/>
    </row>
    <row r="253" ht="12.75" customHeight="1">
      <c r="A253" s="75" t="s">
        <v>211</v>
      </c>
      <c r="B253" s="73"/>
      <c r="C253" s="73"/>
      <c r="D253" s="73"/>
      <c r="E253" s="73"/>
      <c r="F253" s="73"/>
      <c r="G253" s="73"/>
      <c r="H253" s="73"/>
      <c r="I253" s="73"/>
      <c r="J253" s="77"/>
      <c r="K253" s="113">
        <f>COUNTIFS( 'Raw Data'!$AM:$AM,"&lt;=" &amp;DATE(LEFT($AV$3, 4), MONTH("1 " &amp; K$6 &amp; " " &amp; LEFT($AV$3, 4)) + 1, 0 ), 'Raw Data'!$AM:$AM,"&gt;" &amp;DATE(LEFT($AV$3, 4), MONTH("1 " &amp; K$6 &amp; " " &amp; LEFT($AV$3, 4)), 0 ), 'Raw Data'!$J:$J, $A236, 'Raw Data'!$O:$O,""&amp;'Raw Data'!$B$1,'Raw Data'!$D:$D,"&lt;&gt;*ithdr*",'Raw Data'!$D:$D,"&lt;&gt;*ancel*",'Raw Data'!$P:$P,"--",'Raw Data'!$AW:$AW,"*arl*")
+
COUNTIFS( 'Raw Data'!$AM:$AM,"&lt;=" &amp;DATE(LEFT($AV$3, 4), MONTH("1 " &amp; K$6 &amp; " " &amp; LEFT($AV$3, 4)) + 1, 0 ), 'Raw Data'!$AM:$AM,"&gt;" &amp;DATE(LEFT($AV$3, 4), MONTH("1 " &amp; K$6 &amp; " " &amp; LEFT($AV$3, 4)), 0 ), 'Raw Data'!$J:$J, $A236, 'Raw Data'!$P:$P,""&amp;'Raw Data'!$B$1,'Raw Data'!$D:$D,"&lt;&gt;*ithdr*",'Raw Data'!$D:$D,"&lt;&gt;*ancel*",'Raw Data'!$AW:$AW,"*arl*")</f>
        <v>0</v>
      </c>
      <c r="L253" s="73"/>
      <c r="M253" s="73"/>
      <c r="N253" s="77"/>
      <c r="O253" s="113">
        <f>COUNTIFS( 'Raw Data'!$AM:$AM,"&lt;=" &amp;DATE(LEFT($AV$3, 4), MONTH("1 " &amp; O$6 &amp; " " &amp; LEFT($AV$3, 4)) + 1, 0 ), 'Raw Data'!$AM:$AM,"&gt;" &amp;DATE(LEFT($AV$3, 4), MONTH("1 " &amp; O$6 &amp; " " &amp; LEFT($AV$3, 4)), 0 ), 'Raw Data'!$J:$J, $A236, 'Raw Data'!$O:$O,""&amp;'Raw Data'!$B$1,'Raw Data'!$D:$D,"&lt;&gt;*ithdr*",'Raw Data'!$D:$D,"&lt;&gt;*ancel*",'Raw Data'!$P:$P,"--",'Raw Data'!$AW:$AW,"*arl*")
+
COUNTIFS( 'Raw Data'!$AM:$AM,"&lt;=" &amp;DATE(LEFT($AV$3, 4), MONTH("1 " &amp; O$6 &amp; " " &amp; LEFT($AV$3, 4)) + 1, 0 ), 'Raw Data'!$AM:$AM,"&gt;" &amp;DATE(LEFT($AV$3, 4), MONTH("1 " &amp; O$6 &amp; " " &amp; LEFT($AV$3, 4)), 0 ), 'Raw Data'!$J:$J, $A236, 'Raw Data'!$P:$P,""&amp;'Raw Data'!$B$1,'Raw Data'!$D:$D,"&lt;&gt;*ithdr*",'Raw Data'!$D:$D,"&lt;&gt;*ancel*",'Raw Data'!$AW:$AW,"*arl*")</f>
        <v>0</v>
      </c>
      <c r="P253" s="73"/>
      <c r="Q253" s="73"/>
      <c r="R253" s="77"/>
      <c r="S253" s="113">
        <f>COUNTIFS( 'Raw Data'!$AM:$AM,"&lt;=" &amp;DATE(LEFT($AV$3, 4), MONTH("1 " &amp; S$6 &amp; " " &amp; LEFT($AV$3, 4)) + 1, 0 ), 'Raw Data'!$AM:$AM,"&gt;" &amp;DATE(LEFT($AV$3, 4), MONTH("1 " &amp; S$6 &amp; " " &amp; LEFT($AV$3, 4)), 0 ), 'Raw Data'!$J:$J, $A236, 'Raw Data'!$O:$O,""&amp;'Raw Data'!$B$1,'Raw Data'!$D:$D,"&lt;&gt;*ithdr*",'Raw Data'!$D:$D,"&lt;&gt;*ancel*",'Raw Data'!$P:$P,"--",'Raw Data'!$AW:$AW,"*arl*")
+
COUNTIFS( 'Raw Data'!$AM:$AM,"&lt;=" &amp;DATE(LEFT($AV$3, 4), MONTH("1 " &amp; S$6 &amp; " " &amp; LEFT($AV$3, 4)) + 1, 0 ), 'Raw Data'!$AM:$AM,"&gt;" &amp;DATE(LEFT($AV$3, 4), MONTH("1 " &amp; S$6 &amp; " " &amp; LEFT($AV$3, 4)), 0 ), 'Raw Data'!$J:$J, $A236, 'Raw Data'!$P:$P,""&amp;'Raw Data'!$B$1,'Raw Data'!$D:$D,"&lt;&gt;*ithdr*",'Raw Data'!$D:$D,"&lt;&gt;*ancel*",'Raw Data'!$AW:$AW,"*arl*")</f>
        <v>0</v>
      </c>
      <c r="T253" s="73"/>
      <c r="U253" s="73"/>
      <c r="V253" s="77"/>
      <c r="W253" s="113">
        <f>COUNTIFS( 'Raw Data'!$AM:$AM,"&lt;=" &amp;DATE(LEFT($AV$3, 4), MONTH("1 " &amp; W$6 &amp; " " &amp; LEFT($AV$3, 4)) + 1, 0 ), 'Raw Data'!$AM:$AM,"&gt;" &amp;DATE(LEFT($AV$3, 4), MONTH("1 " &amp; W$6 &amp; " " &amp; LEFT($AV$3, 4)), 0 ), 'Raw Data'!$J:$J, $A236, 'Raw Data'!$O:$O,""&amp;'Raw Data'!$B$1,'Raw Data'!$D:$D,"&lt;&gt;*ithdr*",'Raw Data'!$D:$D,"&lt;&gt;*ancel*",'Raw Data'!$P:$P,"--",'Raw Data'!$AW:$AW,"*arl*")
+
COUNTIFS( 'Raw Data'!$AM:$AM,"&lt;=" &amp;DATE(LEFT($AV$3, 4), MONTH("1 " &amp; W$6 &amp; " " &amp; LEFT($AV$3, 4)) + 1, 0 ), 'Raw Data'!$AM:$AM,"&gt;" &amp;DATE(LEFT($AV$3, 4), MONTH("1 " &amp; W$6 &amp; " " &amp; LEFT($AV$3, 4)), 0 ), 'Raw Data'!$J:$J, $A236, 'Raw Data'!$P:$P,""&amp;'Raw Data'!$B$1,'Raw Data'!$D:$D,"&lt;&gt;*ithdr*",'Raw Data'!$D:$D,"&lt;&gt;*ancel*",'Raw Data'!$AW:$AW,"*arl*")</f>
        <v>0</v>
      </c>
      <c r="X253" s="73"/>
      <c r="Y253" s="73"/>
      <c r="Z253" s="77"/>
      <c r="AA253" s="113">
        <f>COUNTIFS( 'Raw Data'!$AM:$AM,"&lt;=" &amp;DATE(LEFT($AV$3, 4), MONTH("1 " &amp; AA$6 &amp; " " &amp; LEFT($AV$3, 4)) + 1, 0 ), 'Raw Data'!$AM:$AM,"&gt;" &amp;DATE(LEFT($AV$3, 4), MONTH("1 " &amp; AA$6 &amp; " " &amp; LEFT($AV$3, 4)), 0 ), 'Raw Data'!$J:$J, $A236, 'Raw Data'!$O:$O,""&amp;'Raw Data'!$B$1,'Raw Data'!$D:$D,"&lt;&gt;*ithdr*",'Raw Data'!$D:$D,"&lt;&gt;*ancel*",'Raw Data'!$P:$P,"--",'Raw Data'!$AW:$AW,"*arl*")
+
COUNTIFS( 'Raw Data'!$AM:$AM,"&lt;=" &amp;DATE(LEFT($AV$3, 4), MONTH("1 " &amp; AA$6 &amp; " " &amp; LEFT($AV$3, 4)) + 1, 0 ), 'Raw Data'!$AM:$AM,"&gt;" &amp;DATE(LEFT($AV$3, 4), MONTH("1 " &amp; AA$6 &amp; " " &amp; LEFT($AV$3, 4)), 0 ), 'Raw Data'!$J:$J, $A236, 'Raw Data'!$P:$P,""&amp;'Raw Data'!$B$1,'Raw Data'!$D:$D,"&lt;&gt;*ithdr*",'Raw Data'!$D:$D,"&lt;&gt;*ancel*",'Raw Data'!$AW:$AW,"*arl*")</f>
        <v>0</v>
      </c>
      <c r="AB253" s="73"/>
      <c r="AC253" s="73"/>
      <c r="AD253" s="77"/>
      <c r="AE253" s="113">
        <f>COUNTIFS( 'Raw Data'!$AM:$AM,"&lt;=" &amp;DATE(LEFT($AV$3, 4), MONTH("1 " &amp; AE$6 &amp; " " &amp; LEFT($AV$3, 4)) + 1, 0 ), 'Raw Data'!$AM:$AM,"&gt;" &amp;DATE(LEFT($AV$3, 4), MONTH("1 " &amp; AE$6 &amp; " " &amp; LEFT($AV$3, 4)), 0 ), 'Raw Data'!$J:$J, $A236, 'Raw Data'!$O:$O,""&amp;'Raw Data'!$B$1,'Raw Data'!$D:$D,"&lt;&gt;*ithdr*",'Raw Data'!$D:$D,"&lt;&gt;*ancel*",'Raw Data'!$P:$P,"--",'Raw Data'!$AW:$AW,"*arl*")
+
COUNTIFS( 'Raw Data'!$AM:$AM,"&lt;=" &amp;DATE(LEFT($AV$3, 4), MONTH("1 " &amp; AE$6 &amp; " " &amp; LEFT($AV$3, 4)) + 1, 0 ), 'Raw Data'!$AM:$AM,"&gt;" &amp;DATE(LEFT($AV$3, 4), MONTH("1 " &amp; AE$6 &amp; " " &amp; LEFT($AV$3, 4)), 0 ), 'Raw Data'!$J:$J, $A236, 'Raw Data'!$P:$P,""&amp;'Raw Data'!$B$1,'Raw Data'!$D:$D,"&lt;&gt;*ithdr*",'Raw Data'!$D:$D,"&lt;&gt;*ancel*",'Raw Data'!$AW:$AW,"*arl*")</f>
        <v>0</v>
      </c>
      <c r="AF253" s="73"/>
      <c r="AG253" s="73"/>
      <c r="AH253" s="77"/>
      <c r="AI253" s="113">
        <f>COUNTIFS( 'Raw Data'!$AM:$AM,"&lt;=" &amp;DATE(LEFT($AV$3, 4), MONTH("1 " &amp; AI$6 &amp; " " &amp; LEFT($AV$3, 4)) + 1, 0 ), 'Raw Data'!$AM:$AM,"&gt;" &amp;DATE(LEFT($AV$3, 4), MONTH("1 " &amp; AI$6 &amp; " " &amp; LEFT($AV$3, 4)), 0 ), 'Raw Data'!$J:$J, $A236, 'Raw Data'!$O:$O,""&amp;'Raw Data'!$B$1,'Raw Data'!$D:$D,"&lt;&gt;*ithdr*",'Raw Data'!$D:$D,"&lt;&gt;*ancel*",'Raw Data'!$P:$P,"--",'Raw Data'!$AW:$AW,"*arl*")
+
COUNTIFS( 'Raw Data'!$AM:$AM,"&lt;=" &amp;DATE(LEFT($AV$3, 4), MONTH("1 " &amp; AI$6 &amp; " " &amp; LEFT($AV$3, 4)) + 1, 0 ), 'Raw Data'!$AM:$AM,"&gt;" &amp;DATE(LEFT($AV$3, 4), MONTH("1 " &amp; AI$6 &amp; " " &amp; LEFT($AV$3, 4)), 0 ), 'Raw Data'!$J:$J, $A236, 'Raw Data'!$P:$P,""&amp;'Raw Data'!$B$1,'Raw Data'!$D:$D,"&lt;&gt;*ithdr*",'Raw Data'!$D:$D,"&lt;&gt;*ancel*",'Raw Data'!$AW:$AW,"*arl*")</f>
        <v>0</v>
      </c>
      <c r="AJ253" s="73"/>
      <c r="AK253" s="73"/>
      <c r="AL253" s="77"/>
      <c r="AM253" s="113">
        <f>COUNTIFS( 'Raw Data'!$AM:$AM,"&lt;=" &amp;DATE(LEFT($AV$3, 4), MONTH("1 " &amp; AM$6 &amp; " " &amp; LEFT($AV$3, 4)) + 1, 0 ), 'Raw Data'!$AM:$AM,"&gt;" &amp;DATE(LEFT($AV$3, 4), MONTH("1 " &amp; AM$6 &amp; " " &amp; LEFT($AV$3, 4)), 0 ), 'Raw Data'!$J:$J, $A236, 'Raw Data'!$O:$O,""&amp;'Raw Data'!$B$1,'Raw Data'!$D:$D,"&lt;&gt;*ithdr*",'Raw Data'!$D:$D,"&lt;&gt;*ancel*",'Raw Data'!$P:$P,"--",'Raw Data'!$AW:$AW,"*arl*")
+
COUNTIFS( 'Raw Data'!$AM:$AM,"&lt;=" &amp;DATE(LEFT($AV$3, 4), MONTH("1 " &amp; AM$6 &amp; " " &amp; LEFT($AV$3, 4)) + 1, 0 ), 'Raw Data'!$AM:$AM,"&gt;" &amp;DATE(LEFT($AV$3, 4), MONTH("1 " &amp; AM$6 &amp; " " &amp; LEFT($AV$3, 4)), 0 ), 'Raw Data'!$J:$J, $A236, 'Raw Data'!$P:$P,""&amp;'Raw Data'!$B$1,'Raw Data'!$D:$D,"&lt;&gt;*ithdr*",'Raw Data'!$D:$D,"&lt;&gt;*ancel*",'Raw Data'!$AW:$AW,"*arl*")</f>
        <v>0</v>
      </c>
      <c r="AN253" s="73"/>
      <c r="AO253" s="73"/>
      <c r="AP253" s="77"/>
      <c r="AQ253" s="113">
        <f>COUNTIFS( 'Raw Data'!$AM:$AM,"&lt;=" &amp;DATE(LEFT($AV$3, 4), MONTH("1 " &amp; AQ$6 &amp; " " &amp; LEFT($AV$3, 4)) + 1, 0 ), 'Raw Data'!$AM:$AM,"&gt;" &amp;DATE(LEFT($AV$3, 4), MONTH("1 " &amp; AQ$6 &amp; " " &amp; LEFT($AV$3, 4)), 0 ), 'Raw Data'!$J:$J, $A236, 'Raw Data'!$O:$O,""&amp;'Raw Data'!$B$1,'Raw Data'!$D:$D,"&lt;&gt;*ithdr*",'Raw Data'!$D:$D,"&lt;&gt;*ancel*",'Raw Data'!$P:$P,"--",'Raw Data'!$AW:$AW,"*arl*")
+
COUNTIFS( 'Raw Data'!$AM:$AM,"&lt;=" &amp;DATE(LEFT($AV$3, 4), MONTH("1 " &amp; AQ$6 &amp; " " &amp; LEFT($AV$3, 4)) + 1, 0 ), 'Raw Data'!$AM:$AM,"&gt;" &amp;DATE(LEFT($AV$3, 4), MONTH("1 " &amp; AQ$6 &amp; " " &amp; LEFT($AV$3, 4)), 0 ), 'Raw Data'!$J:$J, $A236, 'Raw Data'!$P:$P,""&amp;'Raw Data'!$B$1,'Raw Data'!$D:$D,"&lt;&gt;*ithdr*",'Raw Data'!$D:$D,"&lt;&gt;*ancel*",'Raw Data'!$AW:$AW,"*arl*")</f>
        <v>0</v>
      </c>
      <c r="AR253" s="73"/>
      <c r="AS253" s="73"/>
      <c r="AT253" s="77"/>
      <c r="AU253" s="113">
        <f>COUNTIFS( 'Raw Data'!$AM:$AM,"&lt;=" &amp;DATE(MID($AV$3, 15, 4), MONTH("1 " &amp; AU$6 &amp; " " &amp; MID($AV$3, 15, 4)) + 1, 0 ), 'Raw Data'!$AN:$AN,"&gt;" &amp;DATE(MID($AV$3, 15, 4), MONTH("1 " &amp; AU$6 &amp; " " &amp; MID($AV$3, 15, 4)), 0 ), 'Raw Data'!$J:$J, $A236, 'Raw Data'!$O:$O,""&amp;'Raw Data'!$B$1,'Raw Data'!$D:$D,"&lt;&gt;*ithdr*",'Raw Data'!$D:$D,"&lt;&gt;*ancel*",'Raw Data'!$P:$P,"--",'Raw Data'!$AW:$AW,"*arl*")
+
COUNTIFS( 'Raw Data'!$AM:$AM,"&lt;=" &amp;DATE(MID($AV$3, 15, 4), MONTH("1 " &amp; AU$6 &amp; " " &amp; MID($AV$3, 15, 4)) + 1, 0 ), 'Raw Data'!$AN:$AN,"&gt;" &amp;DATE(MID($AV$3, 15, 4), MONTH("1 " &amp; AU$6 &amp; " " &amp; MID($AV$3, 15, 4)), 0 ), 'Raw Data'!$J:$J, $A236, 'Raw Data'!$P:$P,""&amp;'Raw Data'!$B$1,'Raw Data'!$D:$D,"&lt;&gt;*ithdr*",'Raw Data'!$D:$D,"&lt;&gt;*ancel*",'Raw Data'!$AW:$AW,"*arl*")</f>
        <v>0</v>
      </c>
      <c r="AV253" s="73"/>
      <c r="AW253" s="73"/>
      <c r="AX253" s="77"/>
      <c r="AY253" s="113">
        <f>COUNTIFS( 'Raw Data'!$AM:$AM,"&lt;=" &amp;DATE(MID($AV$3, 15, 4), MONTH("1 " &amp; AY$6 &amp; " " &amp; MID($AV$3, 15, 4)) + 1, 0 ), 'Raw Data'!$AN:$AN,"&gt;" &amp;DATE(MID($AV$3, 15, 4), MONTH("1 " &amp; AY$6 &amp; " " &amp; MID($AV$3, 15, 4)), 0 ), 'Raw Data'!$J:$J, $A236, 'Raw Data'!$O:$O,""&amp;'Raw Data'!$B$1,'Raw Data'!$D:$D,"&lt;&gt;*ithdr*",'Raw Data'!$D:$D,"&lt;&gt;*ancel*",'Raw Data'!$P:$P,"--",'Raw Data'!$AW:$AW,"*arl*")
+
COUNTIFS( 'Raw Data'!$AM:$AM,"&lt;=" &amp;DATE(MID($AV$3, 15, 4), MONTH("1 " &amp; AY$6 &amp; " " &amp; MID($AV$3, 15, 4)) + 1, 0 ), 'Raw Data'!$AN:$AN,"&gt;" &amp;DATE(MID($AV$3, 15, 4), MONTH("1 " &amp; AY$6 &amp; " " &amp; MID($AV$3, 15, 4)), 0 ), 'Raw Data'!$J:$J, $A236, 'Raw Data'!$P:$P,""&amp;'Raw Data'!$B$1,'Raw Data'!$D:$D,"&lt;&gt;*ithdr*",'Raw Data'!$D:$D,"&lt;&gt;*ancel*",'Raw Data'!$AW:$AW,"*arl*")</f>
        <v>0</v>
      </c>
      <c r="AZ253" s="73"/>
      <c r="BA253" s="73"/>
      <c r="BB253" s="77"/>
      <c r="BC253" s="113">
        <f>COUNTIFS( 'Raw Data'!$AM:$AM,"&lt;=" &amp;DATE(MID($AV$3, 15, 4), MONTH("1 " &amp; BC$6 &amp; " " &amp; MID($AV$3, 15, 4)) + 1, 0 ), 'Raw Data'!$AN:$AN,"&gt;" &amp;DATE(MID($AV$3, 15, 4), MONTH("1 " &amp; BC$6 &amp; " " &amp; MID($AV$3, 15, 4)), 0 ), 'Raw Data'!$J:$J, $A236, 'Raw Data'!$O:$O,""&amp;'Raw Data'!$B$1,'Raw Data'!$D:$D,"&lt;&gt;*ithdr*",'Raw Data'!$D:$D,"&lt;&gt;*ancel*",'Raw Data'!$P:$P,"--",'Raw Data'!$AW:$AW,"*arl*")
+
COUNTIFS( 'Raw Data'!$AM:$AM,"&lt;=" &amp;DATE(MID($AV$3, 15, 4), MONTH("1 " &amp; BC$6 &amp; " " &amp; MID($AV$3, 15, 4)) + 1, 0 ), 'Raw Data'!$AN:$AN,"&gt;" &amp;DATE(MID($AV$3, 15, 4), MONTH("1 " &amp; BC$6 &amp; " " &amp; MID($AV$3, 15, 4)), 0 ), 'Raw Data'!$J:$J, $A236, 'Raw Data'!$P:$P,""&amp;'Raw Data'!$B$1,'Raw Data'!$D:$D,"&lt;&gt;*ithdr*",'Raw Data'!$D:$D,"&lt;&gt;*ancel*",'Raw Data'!$AW:$AW,"*arl*")</f>
        <v>0</v>
      </c>
      <c r="BD253" s="73"/>
      <c r="BE253" s="73"/>
      <c r="BF253" s="77"/>
    </row>
    <row r="254" ht="12.75" customHeight="1">
      <c r="A254" s="75" t="s">
        <v>212</v>
      </c>
      <c r="B254" s="73"/>
      <c r="C254" s="73"/>
      <c r="D254" s="73"/>
      <c r="E254" s="73"/>
      <c r="F254" s="73"/>
      <c r="G254" s="73"/>
      <c r="H254" s="73"/>
      <c r="I254" s="73"/>
      <c r="J254" s="77"/>
      <c r="K254" s="106" t="str">
        <f>IFERROR(ROUND(((K253/K250)*100),0), "---")</f>
        <v>---</v>
      </c>
      <c r="L254" s="73"/>
      <c r="M254" s="73"/>
      <c r="N254" s="77"/>
      <c r="O254" s="106" t="str">
        <f>IFERROR(ROUND(((O253/O250)*100),0), "---")</f>
        <v>---</v>
      </c>
      <c r="P254" s="73"/>
      <c r="Q254" s="73"/>
      <c r="R254" s="77"/>
      <c r="S254" s="106" t="str">
        <f>IFERROR(ROUND(((S253/S250)*100),0), "---")</f>
        <v>---</v>
      </c>
      <c r="T254" s="73"/>
      <c r="U254" s="73"/>
      <c r="V254" s="77"/>
      <c r="W254" s="106" t="str">
        <f>IFERROR(ROUND(((W253/W250)*100),0), "---")</f>
        <v>---</v>
      </c>
      <c r="X254" s="73"/>
      <c r="Y254" s="73"/>
      <c r="Z254" s="77"/>
      <c r="AA254" s="106" t="str">
        <f>IFERROR(ROUND(((AA253/AA250)*100),0), "---")</f>
        <v>---</v>
      </c>
      <c r="AB254" s="73"/>
      <c r="AC254" s="73"/>
      <c r="AD254" s="77"/>
      <c r="AE254" s="106" t="str">
        <f>IFERROR(ROUND(((AE253/AE250)*100),0), "---")</f>
        <v>---</v>
      </c>
      <c r="AF254" s="73"/>
      <c r="AG254" s="73"/>
      <c r="AH254" s="77"/>
      <c r="AI254" s="106" t="str">
        <f>IFERROR(ROUND(((AI253/AI250)*100),0), "---")</f>
        <v>---</v>
      </c>
      <c r="AJ254" s="73"/>
      <c r="AK254" s="73"/>
      <c r="AL254" s="77"/>
      <c r="AM254" s="106" t="str">
        <f>IFERROR(ROUND(((AM253/AM250)*100),0), "---")</f>
        <v>---</v>
      </c>
      <c r="AN254" s="73"/>
      <c r="AO254" s="73"/>
      <c r="AP254" s="77"/>
      <c r="AQ254" s="106" t="str">
        <f>IFERROR(ROUND(((AQ253/AQ250)*100),0), "---")</f>
        <v>---</v>
      </c>
      <c r="AR254" s="73"/>
      <c r="AS254" s="73"/>
      <c r="AT254" s="77"/>
      <c r="AU254" s="106" t="str">
        <f>IFERROR(ROUND(((AU253/AU250)*100),0), "---")</f>
        <v>---</v>
      </c>
      <c r="AV254" s="73"/>
      <c r="AW254" s="73"/>
      <c r="AX254" s="77"/>
      <c r="AY254" s="106" t="str">
        <f>IFERROR(ROUND(((AY253/AY250)*100),0), "---")</f>
        <v>---</v>
      </c>
      <c r="AZ254" s="73"/>
      <c r="BA254" s="73"/>
      <c r="BB254" s="77"/>
      <c r="BC254" s="106" t="str">
        <f>IFERROR(ROUND(((BC253/BC250)*100),0), "---")</f>
        <v>---</v>
      </c>
      <c r="BD254" s="73"/>
      <c r="BE254" s="73"/>
      <c r="BF254" s="77"/>
    </row>
    <row r="255" ht="12.75" customHeight="1">
      <c r="A255" s="75" t="s">
        <v>175</v>
      </c>
      <c r="B255" s="73"/>
      <c r="C255" s="73"/>
      <c r="D255" s="73"/>
      <c r="E255" s="73"/>
      <c r="F255" s="73"/>
      <c r="G255" s="73"/>
      <c r="H255" s="73"/>
      <c r="I255" s="73"/>
      <c r="J255" s="77"/>
      <c r="K255" s="113">
        <f>SUMIFS('Raw Data'!$R:$R, 'Raw Data'!$AN:$AN,"&lt;=" &amp;DATE(LEFT($AV$3, 4), MONTH("1 " &amp; K$6 &amp; " " &amp; LEFT($AV$3, 4)) + 1, 0 ), 'Raw Data'!$AN:$AN,"&gt;" &amp;DATE(LEFT($AV$3, 4), MONTH("1 " &amp; K$6 &amp; " " &amp; LEFT($AV$3, 4)), 0 ), 'Raw Data'!$J:$J, $A236, 'Raw Data'!$O:$O,""&amp;'Raw Data'!$B$1,'Raw Data'!$D:$D,"&lt;&gt;*ithdr*",'Raw Data'!$D:$D,"&lt;&gt;*ancel*",'Raw Data'!$P:$P,"--")
+
SUMIFS('Raw Data'!$R:$R, 'Raw Data'!$AN:$AN,"&lt;=" &amp;DATE(LEFT($AV$3, 4), MONTH("1 " &amp; K$6 &amp; " " &amp; LEFT($AV$3, 4)) + 1, 0 ), 'Raw Data'!$AN:$AN,"&gt;" &amp;DATE(LEFT($AV$3, 4), MONTH("1 " &amp; K$6 &amp; " " &amp; LEFT($AV$3, 4)), 0 ), 'Raw Data'!$J:$J, $A236, 'Raw Data'!$P:$P,""&amp;'Raw Data'!$B$1,'Raw Data'!$D:$D,"&lt;&gt;*ithdr*",'Raw Data'!$D:$D,"&lt;&gt;*ancel*")</f>
        <v>0</v>
      </c>
      <c r="L255" s="73"/>
      <c r="M255" s="73"/>
      <c r="N255" s="77"/>
      <c r="O255" s="113">
        <f>SUMIFS('Raw Data'!$R:$R, 'Raw Data'!$AN:$AN,"&lt;=" &amp;DATE(LEFT($AV$3, 4), MONTH("1 " &amp; O$6 &amp; " " &amp; LEFT($AV$3, 4)) + 1, 0 ), 'Raw Data'!$AN:$AN,"&gt;" &amp;DATE(LEFT($AV$3, 4), MONTH("1 " &amp; O$6 &amp; " " &amp; LEFT($AV$3, 4)), 0 ), 'Raw Data'!$J:$J, $A236, 'Raw Data'!$O:$O,""&amp;'Raw Data'!$B$1,'Raw Data'!$D:$D,"&lt;&gt;*ithdr*",'Raw Data'!$D:$D,"&lt;&gt;*ancel*",'Raw Data'!$P:$P,"--")
+
SUMIFS('Raw Data'!$R:$R, 'Raw Data'!$AN:$AN,"&lt;=" &amp;DATE(LEFT($AV$3, 4), MONTH("1 " &amp; O$6 &amp; " " &amp; LEFT($AV$3, 4)) + 1, 0 ), 'Raw Data'!$AN:$AN,"&gt;" &amp;DATE(LEFT($AV$3, 4), MONTH("1 " &amp; O$6 &amp; " " &amp; LEFT($AV$3, 4)), 0 ), 'Raw Data'!$J:$J, $A236, 'Raw Data'!$P:$P,""&amp;'Raw Data'!$B$1,'Raw Data'!$D:$D,"&lt;&gt;*ithdr*",'Raw Data'!$D:$D,"&lt;&gt;*ancel*")</f>
        <v>0</v>
      </c>
      <c r="P255" s="73"/>
      <c r="Q255" s="73"/>
      <c r="R255" s="77"/>
      <c r="S255" s="113">
        <f>SUMIFS('Raw Data'!$R:$R, 'Raw Data'!$AN:$AN,"&lt;=" &amp;DATE(LEFT($AV$3, 4), MONTH("1 " &amp; S$6 &amp; " " &amp; LEFT($AV$3, 4)) + 1, 0 ), 'Raw Data'!$AN:$AN,"&gt;" &amp;DATE(LEFT($AV$3, 4), MONTH("1 " &amp; S$6 &amp; " " &amp; LEFT($AV$3, 4)), 0 ), 'Raw Data'!$J:$J, $A236, 'Raw Data'!$O:$O,""&amp;'Raw Data'!$B$1,'Raw Data'!$D:$D,"&lt;&gt;*ithdr*",'Raw Data'!$D:$D,"&lt;&gt;*ancel*",'Raw Data'!$P:$P,"--")
+
SUMIFS('Raw Data'!$R:$R, 'Raw Data'!$AN:$AN,"&lt;=" &amp;DATE(LEFT($AV$3, 4), MONTH("1 " &amp; S$6 &amp; " " &amp; LEFT($AV$3, 4)) + 1, 0 ), 'Raw Data'!$AN:$AN,"&gt;" &amp;DATE(LEFT($AV$3, 4), MONTH("1 " &amp; S$6 &amp; " " &amp; LEFT($AV$3, 4)), 0 ), 'Raw Data'!$J:$J, $A236, 'Raw Data'!$P:$P,""&amp;'Raw Data'!$B$1,'Raw Data'!$D:$D,"&lt;&gt;*ithdr*",'Raw Data'!$D:$D,"&lt;&gt;*ancel*")</f>
        <v>0</v>
      </c>
      <c r="T255" s="73"/>
      <c r="U255" s="73"/>
      <c r="V255" s="77"/>
      <c r="W255" s="113">
        <f>SUMIFS('Raw Data'!$R:$R, 'Raw Data'!$AN:$AN,"&lt;=" &amp;DATE(LEFT($AV$3, 4), MONTH("1 " &amp; W$6 &amp; " " &amp; LEFT($AV$3, 4)) + 1, 0 ), 'Raw Data'!$AN:$AN,"&gt;" &amp;DATE(LEFT($AV$3, 4), MONTH("1 " &amp; W$6 &amp; " " &amp; LEFT($AV$3, 4)), 0 ), 'Raw Data'!$J:$J, $A236, 'Raw Data'!$O:$O,""&amp;'Raw Data'!$B$1,'Raw Data'!$D:$D,"&lt;&gt;*ithdr*",'Raw Data'!$D:$D,"&lt;&gt;*ancel*",'Raw Data'!$P:$P,"--")
+
SUMIFS('Raw Data'!$R:$R, 'Raw Data'!$AN:$AN,"&lt;=" &amp;DATE(LEFT($AV$3, 4), MONTH("1 " &amp; W$6 &amp; " " &amp; LEFT($AV$3, 4)) + 1, 0 ), 'Raw Data'!$AN:$AN,"&gt;" &amp;DATE(LEFT($AV$3, 4), MONTH("1 " &amp; W$6 &amp; " " &amp; LEFT($AV$3, 4)), 0 ), 'Raw Data'!$J:$J, $A236, 'Raw Data'!$P:$P,""&amp;'Raw Data'!$B$1,'Raw Data'!$D:$D,"&lt;&gt;*ithdr*",'Raw Data'!$D:$D,"&lt;&gt;*ancel*")</f>
        <v>0</v>
      </c>
      <c r="X255" s="73"/>
      <c r="Y255" s="73"/>
      <c r="Z255" s="77"/>
      <c r="AA255" s="113">
        <f>SUMIFS('Raw Data'!$R:$R, 'Raw Data'!$AN:$AN,"&lt;=" &amp;DATE(LEFT($AV$3, 4), MONTH("1 " &amp; AA$6 &amp; " " &amp; LEFT($AV$3, 4)) + 1, 0 ), 'Raw Data'!$AN:$AN,"&gt;" &amp;DATE(LEFT($AV$3, 4), MONTH("1 " &amp; AA$6 &amp; " " &amp; LEFT($AV$3, 4)), 0 ), 'Raw Data'!$J:$J, $A236, 'Raw Data'!$O:$O,""&amp;'Raw Data'!$B$1,'Raw Data'!$D:$D,"&lt;&gt;*ithdr*",'Raw Data'!$D:$D,"&lt;&gt;*ancel*",'Raw Data'!$P:$P,"--")
+
SUMIFS('Raw Data'!$R:$R, 'Raw Data'!$AN:$AN,"&lt;=" &amp;DATE(LEFT($AV$3, 4), MONTH("1 " &amp; AA$6 &amp; " " &amp; LEFT($AV$3, 4)) + 1, 0 ), 'Raw Data'!$AN:$AN,"&gt;" &amp;DATE(LEFT($AV$3, 4), MONTH("1 " &amp; AA$6 &amp; " " &amp; LEFT($AV$3, 4)), 0 ), 'Raw Data'!$J:$J, $A236, 'Raw Data'!$P:$P,""&amp;'Raw Data'!$B$1,'Raw Data'!$D:$D,"&lt;&gt;*ithdr*",'Raw Data'!$D:$D,"&lt;&gt;*ancel*")</f>
        <v>0</v>
      </c>
      <c r="AB255" s="73"/>
      <c r="AC255" s="73"/>
      <c r="AD255" s="77"/>
      <c r="AE255" s="113">
        <f>SUMIFS('Raw Data'!$R:$R, 'Raw Data'!$AN:$AN,"&lt;=" &amp;DATE(LEFT($AV$3, 4), MONTH("1 " &amp; AE$6 &amp; " " &amp; LEFT($AV$3, 4)) + 1, 0 ), 'Raw Data'!$AN:$AN,"&gt;" &amp;DATE(LEFT($AV$3, 4), MONTH("1 " &amp; AE$6 &amp; " " &amp; LEFT($AV$3, 4)), 0 ), 'Raw Data'!$J:$J, $A236, 'Raw Data'!$O:$O,""&amp;'Raw Data'!$B$1,'Raw Data'!$D:$D,"&lt;&gt;*ithdr*",'Raw Data'!$D:$D,"&lt;&gt;*ancel*",'Raw Data'!$P:$P,"--")
+
SUMIFS('Raw Data'!$R:$R, 'Raw Data'!$AN:$AN,"&lt;=" &amp;DATE(LEFT($AV$3, 4), MONTH("1 " &amp; AE$6 &amp; " " &amp; LEFT($AV$3, 4)) + 1, 0 ), 'Raw Data'!$AN:$AN,"&gt;" &amp;DATE(LEFT($AV$3, 4), MONTH("1 " &amp; AE$6 &amp; " " &amp; LEFT($AV$3, 4)), 0 ), 'Raw Data'!$J:$J, $A236, 'Raw Data'!$P:$P,""&amp;'Raw Data'!$B$1,'Raw Data'!$D:$D,"&lt;&gt;*ithdr*",'Raw Data'!$D:$D,"&lt;&gt;*ancel*")</f>
        <v>0</v>
      </c>
      <c r="AF255" s="73"/>
      <c r="AG255" s="73"/>
      <c r="AH255" s="77"/>
      <c r="AI255" s="113">
        <f>SUMIFS('Raw Data'!$R:$R, 'Raw Data'!$AN:$AN,"&lt;=" &amp;DATE(LEFT($AV$3, 4), MONTH("1 " &amp; AI$6 &amp; " " &amp; LEFT($AV$3, 4)) + 1, 0 ), 'Raw Data'!$AN:$AN,"&gt;" &amp;DATE(LEFT($AV$3, 4), MONTH("1 " &amp; AI$6 &amp; " " &amp; LEFT($AV$3, 4)), 0 ), 'Raw Data'!$J:$J, $A236, 'Raw Data'!$O:$O,""&amp;'Raw Data'!$B$1,'Raw Data'!$D:$D,"&lt;&gt;*ithdr*",'Raw Data'!$D:$D,"&lt;&gt;*ancel*",'Raw Data'!$P:$P,"--")
+
SUMIFS('Raw Data'!$R:$R, 'Raw Data'!$AN:$AN,"&lt;=" &amp;DATE(LEFT($AV$3, 4), MONTH("1 " &amp; AI$6 &amp; " " &amp; LEFT($AV$3, 4)) + 1, 0 ), 'Raw Data'!$AN:$AN,"&gt;" &amp;DATE(LEFT($AV$3, 4), MONTH("1 " &amp; AI$6 &amp; " " &amp; LEFT($AV$3, 4)), 0 ), 'Raw Data'!$J:$J, $A236, 'Raw Data'!$P:$P,""&amp;'Raw Data'!$B$1,'Raw Data'!$D:$D,"&lt;&gt;*ithdr*",'Raw Data'!$D:$D,"&lt;&gt;*ancel*")</f>
        <v>0</v>
      </c>
      <c r="AJ255" s="73"/>
      <c r="AK255" s="73"/>
      <c r="AL255" s="77"/>
      <c r="AM255" s="113">
        <f>SUMIFS('Raw Data'!$R:$R, 'Raw Data'!$AN:$AN,"&lt;=" &amp;DATE(LEFT($AV$3, 4), MONTH("1 " &amp; AM$6 &amp; " " &amp; LEFT($AV$3, 4)) + 1, 0 ), 'Raw Data'!$AN:$AN,"&gt;" &amp;DATE(LEFT($AV$3, 4), MONTH("1 " &amp; AM$6 &amp; " " &amp; LEFT($AV$3, 4)), 0 ), 'Raw Data'!$J:$J, $A236, 'Raw Data'!$O:$O,""&amp;'Raw Data'!$B$1,'Raw Data'!$D:$D,"&lt;&gt;*ithdr*",'Raw Data'!$D:$D,"&lt;&gt;*ancel*",'Raw Data'!$P:$P,"--")
+
SUMIFS('Raw Data'!$R:$R, 'Raw Data'!$AN:$AN,"&lt;=" &amp;DATE(LEFT($AV$3, 4), MONTH("1 " &amp; AM$6 &amp; " " &amp; LEFT($AV$3, 4)) + 1, 0 ), 'Raw Data'!$AN:$AN,"&gt;" &amp;DATE(LEFT($AV$3, 4), MONTH("1 " &amp; AM$6 &amp; " " &amp; LEFT($AV$3, 4)), 0 ), 'Raw Data'!$J:$J, $A236, 'Raw Data'!$P:$P,""&amp;'Raw Data'!$B$1,'Raw Data'!$D:$D,"&lt;&gt;*ithdr*",'Raw Data'!$D:$D,"&lt;&gt;*ancel*")</f>
        <v>0</v>
      </c>
      <c r="AN255" s="73"/>
      <c r="AO255" s="73"/>
      <c r="AP255" s="77"/>
      <c r="AQ255" s="113">
        <f>SUMIFS('Raw Data'!$R:$R, 'Raw Data'!$AN:$AN,"&lt;=" &amp;DATE(LEFT($AV$3, 4), MONTH("1 " &amp; AQ$6 &amp; " " &amp; LEFT($AV$3, 4)) + 1, 0 ), 'Raw Data'!$AN:$AN,"&gt;" &amp;DATE(LEFT($AV$3, 4), MONTH("1 " &amp; AQ$6 &amp; " " &amp; LEFT($AV$3, 4)), 0 ), 'Raw Data'!$J:$J, $A236, 'Raw Data'!$O:$O,""&amp;'Raw Data'!$B$1,'Raw Data'!$D:$D,"&lt;&gt;*ithdr*",'Raw Data'!$D:$D,"&lt;&gt;*ancel*",'Raw Data'!$P:$P,"--")
+
SUMIFS('Raw Data'!$R:$R, 'Raw Data'!$AN:$AN,"&lt;=" &amp;DATE(LEFT($AV$3, 4), MONTH("1 " &amp; AQ$6 &amp; " " &amp; LEFT($AV$3, 4)) + 1, 0 ), 'Raw Data'!$AN:$AN,"&gt;" &amp;DATE(LEFT($AV$3, 4), MONTH("1 " &amp; AQ$6 &amp; " " &amp; LEFT($AV$3, 4)), 0 ), 'Raw Data'!$J:$J, $A236, 'Raw Data'!$P:$P,""&amp;'Raw Data'!$B$1,'Raw Data'!$D:$D,"&lt;&gt;*ithdr*",'Raw Data'!$D:$D,"&lt;&gt;*ancel*")</f>
        <v>0</v>
      </c>
      <c r="AR255" s="73"/>
      <c r="AS255" s="73"/>
      <c r="AT255" s="77"/>
      <c r="AU255" s="113">
        <f>SUMIFS('Raw Data'!$R:$R, 'Raw Data'!$AN:$AN,"&lt;=" &amp;DATE(MID($AV$3, 15, 4), MONTH("1 " &amp; AU$6 &amp; " " &amp; MID($AV$3, 15, 4)) + 1, 0 ), 'Raw Data'!$AN:$AN,"&gt;" &amp;DATE(MID($AV$3, 15, 4), MONTH("1 " &amp; AU$6 &amp; " " &amp; MID($AV$3, 15, 4)), 0 ), 'Raw Data'!$J:$J, $A236, 'Raw Data'!$O:$O,""&amp;'Raw Data'!$B$1,'Raw Data'!$D:$D,"&lt;&gt;*ithdr*",'Raw Data'!$D:$D,"&lt;&gt;*ancel*",'Raw Data'!$P:$P,"--")
+
SUMIFS('Raw Data'!$R:$R, 'Raw Data'!$AN:$AN,"&lt;=" &amp;DATE(MID($AV$3, 15, 4), MONTH("1 " &amp; AU$6 &amp; " " &amp; MID($AV$3, 15, 4)) + 1, 0 ), 'Raw Data'!$AN:$AN,"&gt;" &amp;DATE(MID($AV$3, 15, 4), MONTH("1 " &amp; AU$6 &amp; " " &amp; MID($AV$3, 15, 4)), 0 ), 'Raw Data'!$J:$J, $A236, 'Raw Data'!$P:$P,""&amp;'Raw Data'!$B$1,'Raw Data'!$D:$D,"&lt;&gt;*ithdr*",'Raw Data'!$D:$D,"&lt;&gt;*ancel*")</f>
        <v>0</v>
      </c>
      <c r="AV255" s="73"/>
      <c r="AW255" s="73"/>
      <c r="AX255" s="77"/>
      <c r="AY255" s="113">
        <f>SUMIFS('Raw Data'!$R:$R, 'Raw Data'!$AN:$AN,"&lt;=" &amp;DATE(MID($AV$3, 15, 4), MONTH("1 " &amp; AY$6 &amp; " " &amp; MID($AV$3, 15, 4)) + 1, 0 ), 'Raw Data'!$AN:$AN,"&gt;" &amp;DATE(MID($AV$3, 15, 4), MONTH("1 " &amp; AY$6 &amp; " " &amp; MID($AV$3, 15, 4)), 0 ), 'Raw Data'!$J:$J, $A236, 'Raw Data'!$O:$O,""&amp;'Raw Data'!$B$1,'Raw Data'!$D:$D,"&lt;&gt;*ithdr*",'Raw Data'!$D:$D,"&lt;&gt;*ancel*",'Raw Data'!$P:$P,"--")
+
SUMIFS('Raw Data'!$R:$R, 'Raw Data'!$AN:$AN,"&lt;=" &amp;DATE(MID($AV$3, 15, 4), MONTH("1 " &amp; AY$6 &amp; " " &amp; MID($AV$3, 15, 4)) + 1, 0 ), 'Raw Data'!$AN:$AN,"&gt;" &amp;DATE(MID($AV$3, 15, 4), MONTH("1 " &amp; AY$6 &amp; " " &amp; MID($AV$3, 15, 4)), 0 ), 'Raw Data'!$J:$J, $A236, 'Raw Data'!$P:$P,""&amp;'Raw Data'!$B$1,'Raw Data'!$D:$D,"&lt;&gt;*ithdr*",'Raw Data'!$D:$D,"&lt;&gt;*ancel*")</f>
        <v>0</v>
      </c>
      <c r="AZ255" s="73"/>
      <c r="BA255" s="73"/>
      <c r="BB255" s="77"/>
      <c r="BC255" s="113">
        <f>SUMIFS('Raw Data'!$R:$R, 'Raw Data'!$AN:$AN,"&lt;=" &amp;DATE(MID($AV$3, 15, 4), MONTH("1 " &amp; BC$6 &amp; " " &amp; MID($AV$3, 15, 4)) + 1, 0 ), 'Raw Data'!$AN:$AN,"&gt;" &amp;DATE(MID($AV$3, 15, 4), MONTH("1 " &amp; BC$6 &amp; " " &amp; MID($AV$3, 15, 4)), 0 ), 'Raw Data'!$J:$J, $A236, 'Raw Data'!$O:$O,""&amp;'Raw Data'!$B$1,'Raw Data'!$D:$D,"&lt;&gt;*ithdr*",'Raw Data'!$D:$D,"&lt;&gt;*ancel*",'Raw Data'!$P:$P,"--")
+
SUMIFS('Raw Data'!$R:$R, 'Raw Data'!$AN:$AN,"&lt;=" &amp;DATE(MID($AV$3, 15, 4), MONTH("1 " &amp; BC$6 &amp; " " &amp; MID($AV$3, 15, 4)) + 1, 0 ), 'Raw Data'!$AN:$AN,"&gt;" &amp;DATE(MID($AV$3, 15, 4), MONTH("1 " &amp; BC$6 &amp; " " &amp; MID($AV$3, 15, 4)), 0 ), 'Raw Data'!$J:$J, $A236, 'Raw Data'!$P:$P,""&amp;'Raw Data'!$B$1,'Raw Data'!$D:$D,"&lt;&gt;*ithdr*",'Raw Data'!$D:$D,"&lt;&gt;*ancel*")</f>
        <v>0</v>
      </c>
      <c r="BD255" s="73"/>
      <c r="BE255" s="73"/>
      <c r="BF255" s="77"/>
    </row>
    <row r="256" ht="15.75" customHeight="1"/>
  </sheetData>
  <mergeCells count="3130">
    <mergeCell ref="AO2:AU2"/>
    <mergeCell ref="AO3:AU3"/>
    <mergeCell ref="J1:AW1"/>
    <mergeCell ref="C2:J2"/>
    <mergeCell ref="K2:S2"/>
    <mergeCell ref="X2:AI2"/>
    <mergeCell ref="AV2:BF2"/>
    <mergeCell ref="K3:S3"/>
    <mergeCell ref="AV3:BF3"/>
    <mergeCell ref="C5:BF5"/>
    <mergeCell ref="BC6:BF6"/>
    <mergeCell ref="A7:BF7"/>
    <mergeCell ref="AA6:AD6"/>
    <mergeCell ref="AE6:AH6"/>
    <mergeCell ref="AI6:AL6"/>
    <mergeCell ref="AM6:AP6"/>
    <mergeCell ref="AQ6:AT6"/>
    <mergeCell ref="AU6:AX6"/>
    <mergeCell ref="AY6:BB6"/>
    <mergeCell ref="C3:J3"/>
    <mergeCell ref="A5:B5"/>
    <mergeCell ref="A6:J6"/>
    <mergeCell ref="K6:N6"/>
    <mergeCell ref="O6:R6"/>
    <mergeCell ref="S6:V6"/>
    <mergeCell ref="W6:Z6"/>
    <mergeCell ref="AI8:AL8"/>
    <mergeCell ref="AM8:AP8"/>
    <mergeCell ref="AQ8:AT8"/>
    <mergeCell ref="AU8:AX8"/>
    <mergeCell ref="AY8:BB8"/>
    <mergeCell ref="BC8:BF8"/>
    <mergeCell ref="A8:J8"/>
    <mergeCell ref="K8:N8"/>
    <mergeCell ref="O8:R8"/>
    <mergeCell ref="S8:V8"/>
    <mergeCell ref="W8:Z8"/>
    <mergeCell ref="AA8:AD8"/>
    <mergeCell ref="AE8:AH8"/>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A54:J54"/>
    <mergeCell ref="K54:N54"/>
    <mergeCell ref="O54:R54"/>
    <mergeCell ref="S54:V54"/>
    <mergeCell ref="W54:Z54"/>
    <mergeCell ref="AA54:AD54"/>
    <mergeCell ref="AE54:AH54"/>
    <mergeCell ref="AI55:AL55"/>
    <mergeCell ref="AM55:AP55"/>
    <mergeCell ref="AQ55:AT55"/>
    <mergeCell ref="AU55:AX55"/>
    <mergeCell ref="AY55:BB55"/>
    <mergeCell ref="BC55:BF55"/>
    <mergeCell ref="K55:N55"/>
    <mergeCell ref="O55:R55"/>
    <mergeCell ref="S55:V55"/>
    <mergeCell ref="W55:Z55"/>
    <mergeCell ref="AA55:AD55"/>
    <mergeCell ref="AE55:AH55"/>
    <mergeCell ref="A56:BF56"/>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E57:AH57"/>
    <mergeCell ref="AI57:AL57"/>
    <mergeCell ref="AM57:AP57"/>
    <mergeCell ref="AQ57:AT57"/>
    <mergeCell ref="AU57:AX57"/>
    <mergeCell ref="AY57:BB57"/>
    <mergeCell ref="BC57:BF57"/>
    <mergeCell ref="A55:J55"/>
    <mergeCell ref="A57:J57"/>
    <mergeCell ref="K57:N57"/>
    <mergeCell ref="O57:R57"/>
    <mergeCell ref="S57:V57"/>
    <mergeCell ref="W57:Z57"/>
    <mergeCell ref="AA57:AD57"/>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126:AL126"/>
    <mergeCell ref="AM126:AP126"/>
    <mergeCell ref="AQ126:AT126"/>
    <mergeCell ref="AU126:AX126"/>
    <mergeCell ref="AY126:BB126"/>
    <mergeCell ref="BC126:BF126"/>
    <mergeCell ref="A126:J126"/>
    <mergeCell ref="K126:N126"/>
    <mergeCell ref="O126:R126"/>
    <mergeCell ref="S126:V126"/>
    <mergeCell ref="W126:Z126"/>
    <mergeCell ref="AA126:AD126"/>
    <mergeCell ref="AE126:AH126"/>
    <mergeCell ref="AI127:AL127"/>
    <mergeCell ref="AM127:AP127"/>
    <mergeCell ref="AQ127:AT127"/>
    <mergeCell ref="AU127:AX127"/>
    <mergeCell ref="AY127:BB127"/>
    <mergeCell ref="BC127:BF127"/>
    <mergeCell ref="A127:J127"/>
    <mergeCell ref="K127:N127"/>
    <mergeCell ref="O127:R127"/>
    <mergeCell ref="S127:V127"/>
    <mergeCell ref="W127:Z127"/>
    <mergeCell ref="AA127:AD127"/>
    <mergeCell ref="AE127:AH127"/>
    <mergeCell ref="AI128:AL128"/>
    <mergeCell ref="AM128:AP128"/>
    <mergeCell ref="AQ128:AT128"/>
    <mergeCell ref="AU128:AX128"/>
    <mergeCell ref="AY128:BB128"/>
    <mergeCell ref="BC128:BF128"/>
    <mergeCell ref="A128:J128"/>
    <mergeCell ref="K128:N128"/>
    <mergeCell ref="O128:R128"/>
    <mergeCell ref="S128:V128"/>
    <mergeCell ref="W128:Z128"/>
    <mergeCell ref="AA128:AD128"/>
    <mergeCell ref="AE128:AH128"/>
    <mergeCell ref="AI129:AL129"/>
    <mergeCell ref="AM129:AP129"/>
    <mergeCell ref="AQ129:AT129"/>
    <mergeCell ref="AU129:AX129"/>
    <mergeCell ref="AY129:BB129"/>
    <mergeCell ref="BC129:BF129"/>
    <mergeCell ref="A129:J129"/>
    <mergeCell ref="K129:N129"/>
    <mergeCell ref="O129:R129"/>
    <mergeCell ref="S129:V129"/>
    <mergeCell ref="W129:Z129"/>
    <mergeCell ref="AA129:AD129"/>
    <mergeCell ref="AE129:AH129"/>
    <mergeCell ref="AI130:AL130"/>
    <mergeCell ref="AM130:AP130"/>
    <mergeCell ref="AQ130:AT130"/>
    <mergeCell ref="AU130:AX130"/>
    <mergeCell ref="AY130:BB130"/>
    <mergeCell ref="BC130:BF130"/>
    <mergeCell ref="A130:J130"/>
    <mergeCell ref="K130:N130"/>
    <mergeCell ref="O130:R130"/>
    <mergeCell ref="S130:V130"/>
    <mergeCell ref="W130:Z130"/>
    <mergeCell ref="AA130:AD130"/>
    <mergeCell ref="AE130:AH130"/>
    <mergeCell ref="AI131:AL131"/>
    <mergeCell ref="AM131:AP131"/>
    <mergeCell ref="AQ131:AT131"/>
    <mergeCell ref="AU131:AX131"/>
    <mergeCell ref="AY131:BB131"/>
    <mergeCell ref="BC131:BF131"/>
    <mergeCell ref="A131:J131"/>
    <mergeCell ref="K131:N131"/>
    <mergeCell ref="O131:R131"/>
    <mergeCell ref="S131:V131"/>
    <mergeCell ref="W131:Z131"/>
    <mergeCell ref="AA131:AD131"/>
    <mergeCell ref="AE131:AH131"/>
    <mergeCell ref="AI132:AL132"/>
    <mergeCell ref="AM132:AP132"/>
    <mergeCell ref="AQ132:AT132"/>
    <mergeCell ref="AU132:AX132"/>
    <mergeCell ref="AY132:BB132"/>
    <mergeCell ref="BC132:BF132"/>
    <mergeCell ref="A132:J132"/>
    <mergeCell ref="K132:N132"/>
    <mergeCell ref="O132:R132"/>
    <mergeCell ref="S132:V132"/>
    <mergeCell ref="W132:Z132"/>
    <mergeCell ref="AA132:AD132"/>
    <mergeCell ref="AE132:AH132"/>
    <mergeCell ref="AI133:AL133"/>
    <mergeCell ref="AM133:AP133"/>
    <mergeCell ref="AQ133:AT133"/>
    <mergeCell ref="AU133:AX133"/>
    <mergeCell ref="AY133:BB133"/>
    <mergeCell ref="BC133:BF133"/>
    <mergeCell ref="A133:J133"/>
    <mergeCell ref="K133:N133"/>
    <mergeCell ref="O133:R133"/>
    <mergeCell ref="S133:V133"/>
    <mergeCell ref="W133:Z133"/>
    <mergeCell ref="AA133:AD133"/>
    <mergeCell ref="AE133:AH133"/>
    <mergeCell ref="AI134:AL134"/>
    <mergeCell ref="AM134:AP134"/>
    <mergeCell ref="AQ134:AT134"/>
    <mergeCell ref="AU134:AX134"/>
    <mergeCell ref="AY134:BB134"/>
    <mergeCell ref="BC134:BF134"/>
    <mergeCell ref="A134:J134"/>
    <mergeCell ref="K134:N134"/>
    <mergeCell ref="O134:R134"/>
    <mergeCell ref="S134:V134"/>
    <mergeCell ref="W134:Z134"/>
    <mergeCell ref="AA134:AD134"/>
    <mergeCell ref="AE134:AH134"/>
    <mergeCell ref="AI135:AL135"/>
    <mergeCell ref="AM135:AP135"/>
    <mergeCell ref="AQ135:AT135"/>
    <mergeCell ref="AU135:AX135"/>
    <mergeCell ref="AY135:BB135"/>
    <mergeCell ref="BC135:BF135"/>
    <mergeCell ref="K135:N135"/>
    <mergeCell ref="O135:R135"/>
    <mergeCell ref="S135:V135"/>
    <mergeCell ref="W135:Z135"/>
    <mergeCell ref="AA135:AD135"/>
    <mergeCell ref="AE135:AH135"/>
    <mergeCell ref="A136:BF136"/>
    <mergeCell ref="AI121:AL121"/>
    <mergeCell ref="AM121:AP121"/>
    <mergeCell ref="AQ121:AT121"/>
    <mergeCell ref="AU121:AX121"/>
    <mergeCell ref="AY121:BB121"/>
    <mergeCell ref="BC121:BF121"/>
    <mergeCell ref="A121:J121"/>
    <mergeCell ref="K121:N121"/>
    <mergeCell ref="O121:R121"/>
    <mergeCell ref="S121:V121"/>
    <mergeCell ref="W121:Z121"/>
    <mergeCell ref="AA121:AD121"/>
    <mergeCell ref="AE121:AH121"/>
    <mergeCell ref="AI122:AL122"/>
    <mergeCell ref="AM122:AP122"/>
    <mergeCell ref="AQ122:AT122"/>
    <mergeCell ref="AU122:AX122"/>
    <mergeCell ref="AY122:BB122"/>
    <mergeCell ref="BC122:BF122"/>
    <mergeCell ref="A122:J122"/>
    <mergeCell ref="K122:N122"/>
    <mergeCell ref="O122:R122"/>
    <mergeCell ref="S122:V122"/>
    <mergeCell ref="W122:Z122"/>
    <mergeCell ref="AA122:AD122"/>
    <mergeCell ref="AE122:AH122"/>
    <mergeCell ref="AI123:AL123"/>
    <mergeCell ref="AM123:AP123"/>
    <mergeCell ref="AQ123:AT123"/>
    <mergeCell ref="AU123:AX123"/>
    <mergeCell ref="AY123:BB123"/>
    <mergeCell ref="BC123:BF123"/>
    <mergeCell ref="A123:J123"/>
    <mergeCell ref="K123:N123"/>
    <mergeCell ref="O123:R123"/>
    <mergeCell ref="S123:V123"/>
    <mergeCell ref="W123:Z123"/>
    <mergeCell ref="AA123:AD123"/>
    <mergeCell ref="AE123:AH123"/>
    <mergeCell ref="AE137:AH137"/>
    <mergeCell ref="AI137:AL137"/>
    <mergeCell ref="AM137:AP137"/>
    <mergeCell ref="AQ137:AT137"/>
    <mergeCell ref="AU137:AX137"/>
    <mergeCell ref="AY137:BB137"/>
    <mergeCell ref="BC137:BF137"/>
    <mergeCell ref="A135:J135"/>
    <mergeCell ref="A137:J137"/>
    <mergeCell ref="K137:N137"/>
    <mergeCell ref="O137:R137"/>
    <mergeCell ref="S137:V137"/>
    <mergeCell ref="W137:Z137"/>
    <mergeCell ref="AA137:AD137"/>
    <mergeCell ref="AI138:AL138"/>
    <mergeCell ref="AM138:AP138"/>
    <mergeCell ref="AQ138:AT138"/>
    <mergeCell ref="AU138:AX138"/>
    <mergeCell ref="AY138:BB138"/>
    <mergeCell ref="BC138:BF138"/>
    <mergeCell ref="A138:J138"/>
    <mergeCell ref="K138:N138"/>
    <mergeCell ref="O138:R138"/>
    <mergeCell ref="S138:V138"/>
    <mergeCell ref="W138:Z138"/>
    <mergeCell ref="AA138:AD138"/>
    <mergeCell ref="AE138:AH138"/>
    <mergeCell ref="AI139:AL139"/>
    <mergeCell ref="AM139:AP139"/>
    <mergeCell ref="AQ139:AT139"/>
    <mergeCell ref="AU139:AX139"/>
    <mergeCell ref="AY139:BB139"/>
    <mergeCell ref="BC139:BF139"/>
    <mergeCell ref="A139:J139"/>
    <mergeCell ref="K139:N139"/>
    <mergeCell ref="O139:R139"/>
    <mergeCell ref="S139:V139"/>
    <mergeCell ref="W139:Z139"/>
    <mergeCell ref="AA139:AD139"/>
    <mergeCell ref="AE139:AH139"/>
    <mergeCell ref="AI140:AL140"/>
    <mergeCell ref="AM140:AP140"/>
    <mergeCell ref="AQ140:AT140"/>
    <mergeCell ref="AU140:AX140"/>
    <mergeCell ref="AY140:BB140"/>
    <mergeCell ref="BC140:BF140"/>
    <mergeCell ref="A140:J140"/>
    <mergeCell ref="K140:N140"/>
    <mergeCell ref="O140:R140"/>
    <mergeCell ref="S140:V140"/>
    <mergeCell ref="W140:Z140"/>
    <mergeCell ref="AA140:AD140"/>
    <mergeCell ref="AE140:AH140"/>
    <mergeCell ref="AI144:AL144"/>
    <mergeCell ref="AM144:AP144"/>
    <mergeCell ref="AQ144:AT144"/>
    <mergeCell ref="AU144:AX144"/>
    <mergeCell ref="AY144:BB144"/>
    <mergeCell ref="BC144:BF144"/>
    <mergeCell ref="A144:J144"/>
    <mergeCell ref="K144:N144"/>
    <mergeCell ref="O144:R144"/>
    <mergeCell ref="S144:V144"/>
    <mergeCell ref="W144:Z144"/>
    <mergeCell ref="AA144:AD144"/>
    <mergeCell ref="AE144:AH144"/>
    <mergeCell ref="AI145:AL145"/>
    <mergeCell ref="AM145:AP145"/>
    <mergeCell ref="AQ145:AT145"/>
    <mergeCell ref="AU145:AX145"/>
    <mergeCell ref="AY145:BB145"/>
    <mergeCell ref="BC145:BF145"/>
    <mergeCell ref="A145:J145"/>
    <mergeCell ref="K145:N145"/>
    <mergeCell ref="O145:R145"/>
    <mergeCell ref="S145:V145"/>
    <mergeCell ref="W145:Z145"/>
    <mergeCell ref="AA145:AD145"/>
    <mergeCell ref="AE145:AH145"/>
    <mergeCell ref="AI146:AL146"/>
    <mergeCell ref="AM146:AP146"/>
    <mergeCell ref="AQ146:AT146"/>
    <mergeCell ref="AU146:AX146"/>
    <mergeCell ref="AY146:BB146"/>
    <mergeCell ref="BC146:BF146"/>
    <mergeCell ref="A146:J146"/>
    <mergeCell ref="K146:N146"/>
    <mergeCell ref="O146:R146"/>
    <mergeCell ref="S146:V146"/>
    <mergeCell ref="W146:Z146"/>
    <mergeCell ref="AA146:AD146"/>
    <mergeCell ref="AE146:AH146"/>
    <mergeCell ref="AI147:AL147"/>
    <mergeCell ref="AM147:AP147"/>
    <mergeCell ref="AQ147:AT147"/>
    <mergeCell ref="AU147:AX147"/>
    <mergeCell ref="AY147:BB147"/>
    <mergeCell ref="BC147:BF147"/>
    <mergeCell ref="A147:J147"/>
    <mergeCell ref="K147:N147"/>
    <mergeCell ref="O147:R147"/>
    <mergeCell ref="S147:V147"/>
    <mergeCell ref="W147:Z147"/>
    <mergeCell ref="AA147:AD147"/>
    <mergeCell ref="AE147:AH147"/>
    <mergeCell ref="AI148:AL148"/>
    <mergeCell ref="AM148:AP148"/>
    <mergeCell ref="AQ148:AT148"/>
    <mergeCell ref="AU148:AX148"/>
    <mergeCell ref="AY148:BB148"/>
    <mergeCell ref="BC148:BF148"/>
    <mergeCell ref="A148:J148"/>
    <mergeCell ref="K148:N148"/>
    <mergeCell ref="O148:R148"/>
    <mergeCell ref="S148:V148"/>
    <mergeCell ref="W148:Z148"/>
    <mergeCell ref="AA148:AD148"/>
    <mergeCell ref="AE148:AH148"/>
    <mergeCell ref="AI149:AL149"/>
    <mergeCell ref="AM149:AP149"/>
    <mergeCell ref="AQ149:AT149"/>
    <mergeCell ref="AU149:AX149"/>
    <mergeCell ref="AY149:BB149"/>
    <mergeCell ref="BC149:BF149"/>
    <mergeCell ref="A149:J149"/>
    <mergeCell ref="K149:N149"/>
    <mergeCell ref="O149:R149"/>
    <mergeCell ref="S149:V149"/>
    <mergeCell ref="W149:Z149"/>
    <mergeCell ref="AA149:AD149"/>
    <mergeCell ref="AE149:AH149"/>
    <mergeCell ref="AI150:AL150"/>
    <mergeCell ref="AM150:AP150"/>
    <mergeCell ref="AQ150:AT150"/>
    <mergeCell ref="AU150:AX150"/>
    <mergeCell ref="AY150:BB150"/>
    <mergeCell ref="BC150:BF150"/>
    <mergeCell ref="A150:J150"/>
    <mergeCell ref="K150:N150"/>
    <mergeCell ref="O150:R150"/>
    <mergeCell ref="S150:V150"/>
    <mergeCell ref="W150:Z150"/>
    <mergeCell ref="AA150:AD150"/>
    <mergeCell ref="AE150:AH150"/>
    <mergeCell ref="AI151:AL151"/>
    <mergeCell ref="AM151:AP151"/>
    <mergeCell ref="AQ151:AT151"/>
    <mergeCell ref="AU151:AX151"/>
    <mergeCell ref="AY151:BB151"/>
    <mergeCell ref="BC151:BF151"/>
    <mergeCell ref="A151:J151"/>
    <mergeCell ref="K151:N151"/>
    <mergeCell ref="O151:R151"/>
    <mergeCell ref="S151:V151"/>
    <mergeCell ref="W151:Z151"/>
    <mergeCell ref="AA151:AD151"/>
    <mergeCell ref="AE151:AH151"/>
    <mergeCell ref="AI152:AL152"/>
    <mergeCell ref="AM152:AP152"/>
    <mergeCell ref="AQ152:AT152"/>
    <mergeCell ref="AU152:AX152"/>
    <mergeCell ref="AY152:BB152"/>
    <mergeCell ref="BC152:BF152"/>
    <mergeCell ref="A152:J152"/>
    <mergeCell ref="K152:N152"/>
    <mergeCell ref="O152:R152"/>
    <mergeCell ref="S152:V152"/>
    <mergeCell ref="W152:Z152"/>
    <mergeCell ref="AA152:AD152"/>
    <mergeCell ref="AE152:AH152"/>
    <mergeCell ref="AI153:AL153"/>
    <mergeCell ref="AM153:AP153"/>
    <mergeCell ref="AQ153:AT153"/>
    <mergeCell ref="AU153:AX153"/>
    <mergeCell ref="AY153:BB153"/>
    <mergeCell ref="BC153:BF153"/>
    <mergeCell ref="A153:J153"/>
    <mergeCell ref="K153:N153"/>
    <mergeCell ref="O153:R153"/>
    <mergeCell ref="S153:V153"/>
    <mergeCell ref="W153:Z153"/>
    <mergeCell ref="AA153:AD153"/>
    <mergeCell ref="AE153:AH153"/>
    <mergeCell ref="AI154:AL154"/>
    <mergeCell ref="AM154:AP154"/>
    <mergeCell ref="AQ154:AT154"/>
    <mergeCell ref="AU154:AX154"/>
    <mergeCell ref="AY154:BB154"/>
    <mergeCell ref="BC154:BF154"/>
    <mergeCell ref="A154:J154"/>
    <mergeCell ref="K154:N154"/>
    <mergeCell ref="O154:R154"/>
    <mergeCell ref="S154:V154"/>
    <mergeCell ref="W154:Z154"/>
    <mergeCell ref="AA154:AD154"/>
    <mergeCell ref="AE154:AH154"/>
    <mergeCell ref="AI155:AL155"/>
    <mergeCell ref="AM155:AP155"/>
    <mergeCell ref="AQ155:AT155"/>
    <mergeCell ref="AU155:AX155"/>
    <mergeCell ref="AY155:BB155"/>
    <mergeCell ref="BC155:BF155"/>
    <mergeCell ref="K155:N155"/>
    <mergeCell ref="O155:R155"/>
    <mergeCell ref="S155:V155"/>
    <mergeCell ref="W155:Z155"/>
    <mergeCell ref="AA155:AD155"/>
    <mergeCell ref="AE155:AH155"/>
    <mergeCell ref="A156:BF156"/>
    <mergeCell ref="AI141:AL141"/>
    <mergeCell ref="AM141:AP141"/>
    <mergeCell ref="AQ141:AT141"/>
    <mergeCell ref="AU141:AX141"/>
    <mergeCell ref="AY141:BB141"/>
    <mergeCell ref="BC141:BF141"/>
    <mergeCell ref="A141:J141"/>
    <mergeCell ref="K141:N141"/>
    <mergeCell ref="O141:R141"/>
    <mergeCell ref="S141:V141"/>
    <mergeCell ref="W141:Z141"/>
    <mergeCell ref="AA141:AD141"/>
    <mergeCell ref="AE141:AH141"/>
    <mergeCell ref="AI142:AL142"/>
    <mergeCell ref="AM142:AP142"/>
    <mergeCell ref="AQ142:AT142"/>
    <mergeCell ref="AU142:AX142"/>
    <mergeCell ref="AY142:BB142"/>
    <mergeCell ref="BC142:BF142"/>
    <mergeCell ref="A142:J142"/>
    <mergeCell ref="K142:N142"/>
    <mergeCell ref="O142:R142"/>
    <mergeCell ref="S142:V142"/>
    <mergeCell ref="W142:Z142"/>
    <mergeCell ref="AA142:AD142"/>
    <mergeCell ref="AE142:AH142"/>
    <mergeCell ref="AI143:AL143"/>
    <mergeCell ref="AM143:AP143"/>
    <mergeCell ref="AQ143:AT143"/>
    <mergeCell ref="AU143:AX143"/>
    <mergeCell ref="AY143:BB143"/>
    <mergeCell ref="BC143:BF143"/>
    <mergeCell ref="A143:J143"/>
    <mergeCell ref="K143:N143"/>
    <mergeCell ref="O143:R143"/>
    <mergeCell ref="S143:V143"/>
    <mergeCell ref="W143:Z143"/>
    <mergeCell ref="AA143:AD143"/>
    <mergeCell ref="AE143:AH143"/>
    <mergeCell ref="AE157:AH157"/>
    <mergeCell ref="AI157:AL157"/>
    <mergeCell ref="AM157:AP157"/>
    <mergeCell ref="AQ157:AT157"/>
    <mergeCell ref="AU157:AX157"/>
    <mergeCell ref="AY157:BB157"/>
    <mergeCell ref="BC157:BF157"/>
    <mergeCell ref="A155:J155"/>
    <mergeCell ref="A157:J157"/>
    <mergeCell ref="K157:N157"/>
    <mergeCell ref="O157:R157"/>
    <mergeCell ref="S157:V157"/>
    <mergeCell ref="W157:Z157"/>
    <mergeCell ref="AA157:AD157"/>
    <mergeCell ref="AI158:AL158"/>
    <mergeCell ref="AM158:AP158"/>
    <mergeCell ref="AQ158:AT158"/>
    <mergeCell ref="AU158:AX158"/>
    <mergeCell ref="AY158:BB158"/>
    <mergeCell ref="BC158:BF158"/>
    <mergeCell ref="A158:J158"/>
    <mergeCell ref="K158:N158"/>
    <mergeCell ref="O158:R158"/>
    <mergeCell ref="S158:V158"/>
    <mergeCell ref="W158:Z158"/>
    <mergeCell ref="AA158:AD158"/>
    <mergeCell ref="AE158:AH158"/>
    <mergeCell ref="AI159:AL159"/>
    <mergeCell ref="AM159:AP159"/>
    <mergeCell ref="AQ159:AT159"/>
    <mergeCell ref="AU159:AX159"/>
    <mergeCell ref="AY159:BB159"/>
    <mergeCell ref="BC159:BF159"/>
    <mergeCell ref="A159:J159"/>
    <mergeCell ref="K159:N159"/>
    <mergeCell ref="O159:R159"/>
    <mergeCell ref="S159:V159"/>
    <mergeCell ref="W159:Z159"/>
    <mergeCell ref="AA159:AD159"/>
    <mergeCell ref="AE159:AH159"/>
    <mergeCell ref="AI160:AL160"/>
    <mergeCell ref="AM160:AP160"/>
    <mergeCell ref="AQ160:AT160"/>
    <mergeCell ref="AU160:AX160"/>
    <mergeCell ref="AY160:BB160"/>
    <mergeCell ref="BC160:BF160"/>
    <mergeCell ref="A160:J160"/>
    <mergeCell ref="K160:N160"/>
    <mergeCell ref="O160:R160"/>
    <mergeCell ref="S160:V160"/>
    <mergeCell ref="W160:Z160"/>
    <mergeCell ref="AA160:AD160"/>
    <mergeCell ref="AE160:AH160"/>
    <mergeCell ref="AI164:AL164"/>
    <mergeCell ref="AM164:AP164"/>
    <mergeCell ref="AQ164:AT164"/>
    <mergeCell ref="AU164:AX164"/>
    <mergeCell ref="AY164:BB164"/>
    <mergeCell ref="BC164:BF164"/>
    <mergeCell ref="A164:J164"/>
    <mergeCell ref="K164:N164"/>
    <mergeCell ref="O164:R164"/>
    <mergeCell ref="S164:V164"/>
    <mergeCell ref="W164:Z164"/>
    <mergeCell ref="AA164:AD164"/>
    <mergeCell ref="AE164:AH164"/>
    <mergeCell ref="AI165:AL165"/>
    <mergeCell ref="AM165:AP165"/>
    <mergeCell ref="AQ165:AT165"/>
    <mergeCell ref="AU165:AX165"/>
    <mergeCell ref="AY165:BB165"/>
    <mergeCell ref="BC165:BF165"/>
    <mergeCell ref="A165:J165"/>
    <mergeCell ref="K165:N165"/>
    <mergeCell ref="O165:R165"/>
    <mergeCell ref="S165:V165"/>
    <mergeCell ref="W165:Z165"/>
    <mergeCell ref="AA165:AD165"/>
    <mergeCell ref="AE165:AH165"/>
    <mergeCell ref="AI166:AL166"/>
    <mergeCell ref="AM166:AP166"/>
    <mergeCell ref="AQ166:AT166"/>
    <mergeCell ref="AU166:AX166"/>
    <mergeCell ref="AY166:BB166"/>
    <mergeCell ref="BC166:BF166"/>
    <mergeCell ref="A166:J166"/>
    <mergeCell ref="K166:N166"/>
    <mergeCell ref="O166:R166"/>
    <mergeCell ref="S166:V166"/>
    <mergeCell ref="W166:Z166"/>
    <mergeCell ref="AA166:AD166"/>
    <mergeCell ref="AE166:AH166"/>
    <mergeCell ref="AI167:AL167"/>
    <mergeCell ref="AM167:AP167"/>
    <mergeCell ref="AQ167:AT167"/>
    <mergeCell ref="AU167:AX167"/>
    <mergeCell ref="AY167:BB167"/>
    <mergeCell ref="BC167:BF167"/>
    <mergeCell ref="A167:J167"/>
    <mergeCell ref="K167:N167"/>
    <mergeCell ref="O167:R167"/>
    <mergeCell ref="S167:V167"/>
    <mergeCell ref="W167:Z167"/>
    <mergeCell ref="AA167:AD167"/>
    <mergeCell ref="AE167:AH167"/>
    <mergeCell ref="AI168:AL168"/>
    <mergeCell ref="AM168:AP168"/>
    <mergeCell ref="AQ168:AT168"/>
    <mergeCell ref="AU168:AX168"/>
    <mergeCell ref="AY168:BB168"/>
    <mergeCell ref="BC168:BF168"/>
    <mergeCell ref="A168:J168"/>
    <mergeCell ref="K168:N168"/>
    <mergeCell ref="O168:R168"/>
    <mergeCell ref="S168:V168"/>
    <mergeCell ref="W168:Z168"/>
    <mergeCell ref="AA168:AD168"/>
    <mergeCell ref="AE168:AH168"/>
    <mergeCell ref="AI169:AL169"/>
    <mergeCell ref="AM169:AP169"/>
    <mergeCell ref="AQ169:AT169"/>
    <mergeCell ref="AU169:AX169"/>
    <mergeCell ref="AY169:BB169"/>
    <mergeCell ref="BC169:BF169"/>
    <mergeCell ref="A169:J169"/>
    <mergeCell ref="K169:N169"/>
    <mergeCell ref="O169:R169"/>
    <mergeCell ref="S169:V169"/>
    <mergeCell ref="W169:Z169"/>
    <mergeCell ref="AA169:AD169"/>
    <mergeCell ref="AE169:AH169"/>
    <mergeCell ref="AI170:AL170"/>
    <mergeCell ref="AM170:AP170"/>
    <mergeCell ref="AQ170:AT170"/>
    <mergeCell ref="AU170:AX170"/>
    <mergeCell ref="AY170:BB170"/>
    <mergeCell ref="BC170:BF170"/>
    <mergeCell ref="A170:J170"/>
    <mergeCell ref="K170:N170"/>
    <mergeCell ref="O170:R170"/>
    <mergeCell ref="S170:V170"/>
    <mergeCell ref="W170:Z170"/>
    <mergeCell ref="AA170:AD170"/>
    <mergeCell ref="AE170:AH170"/>
    <mergeCell ref="AI171:AL171"/>
    <mergeCell ref="AM171:AP171"/>
    <mergeCell ref="AQ171:AT171"/>
    <mergeCell ref="AU171:AX171"/>
    <mergeCell ref="AY171:BB171"/>
    <mergeCell ref="BC171:BF171"/>
    <mergeCell ref="A171:J171"/>
    <mergeCell ref="K171:N171"/>
    <mergeCell ref="O171:R171"/>
    <mergeCell ref="S171:V171"/>
    <mergeCell ref="W171:Z171"/>
    <mergeCell ref="AA171:AD171"/>
    <mergeCell ref="AE171:AH171"/>
    <mergeCell ref="AI172:AL172"/>
    <mergeCell ref="AM172:AP172"/>
    <mergeCell ref="AQ172:AT172"/>
    <mergeCell ref="AU172:AX172"/>
    <mergeCell ref="AY172:BB172"/>
    <mergeCell ref="BC172:BF172"/>
    <mergeCell ref="A172:J172"/>
    <mergeCell ref="K172:N172"/>
    <mergeCell ref="O172:R172"/>
    <mergeCell ref="S172:V172"/>
    <mergeCell ref="W172:Z172"/>
    <mergeCell ref="AA172:AD172"/>
    <mergeCell ref="AE172:AH172"/>
    <mergeCell ref="AI173:AL173"/>
    <mergeCell ref="AM173:AP173"/>
    <mergeCell ref="AQ173:AT173"/>
    <mergeCell ref="AU173:AX173"/>
    <mergeCell ref="AY173:BB173"/>
    <mergeCell ref="BC173:BF173"/>
    <mergeCell ref="A173:J173"/>
    <mergeCell ref="K173:N173"/>
    <mergeCell ref="O173:R173"/>
    <mergeCell ref="S173:V173"/>
    <mergeCell ref="W173:Z173"/>
    <mergeCell ref="AA173:AD173"/>
    <mergeCell ref="AE173:AH173"/>
    <mergeCell ref="AI174:AL174"/>
    <mergeCell ref="AM174:AP174"/>
    <mergeCell ref="AQ174:AT174"/>
    <mergeCell ref="AU174:AX174"/>
    <mergeCell ref="AY174:BB174"/>
    <mergeCell ref="BC174:BF174"/>
    <mergeCell ref="A174:J174"/>
    <mergeCell ref="K174:N174"/>
    <mergeCell ref="O174:R174"/>
    <mergeCell ref="S174:V174"/>
    <mergeCell ref="W174:Z174"/>
    <mergeCell ref="AA174:AD174"/>
    <mergeCell ref="AE174:AH174"/>
    <mergeCell ref="AI175:AL175"/>
    <mergeCell ref="AM175:AP175"/>
    <mergeCell ref="AQ175:AT175"/>
    <mergeCell ref="AU175:AX175"/>
    <mergeCell ref="AY175:BB175"/>
    <mergeCell ref="BC175:BF175"/>
    <mergeCell ref="K175:N175"/>
    <mergeCell ref="O175:R175"/>
    <mergeCell ref="S175:V175"/>
    <mergeCell ref="W175:Z175"/>
    <mergeCell ref="AA175:AD175"/>
    <mergeCell ref="AE175:AH175"/>
    <mergeCell ref="A176:BF176"/>
    <mergeCell ref="AI161:AL161"/>
    <mergeCell ref="AM161:AP161"/>
    <mergeCell ref="AQ161:AT161"/>
    <mergeCell ref="AU161:AX161"/>
    <mergeCell ref="AY161:BB161"/>
    <mergeCell ref="BC161:BF161"/>
    <mergeCell ref="A161:J161"/>
    <mergeCell ref="K161:N161"/>
    <mergeCell ref="O161:R161"/>
    <mergeCell ref="S161:V161"/>
    <mergeCell ref="W161:Z161"/>
    <mergeCell ref="AA161:AD161"/>
    <mergeCell ref="AE161:AH161"/>
    <mergeCell ref="AI162:AL162"/>
    <mergeCell ref="AM162:AP162"/>
    <mergeCell ref="AQ162:AT162"/>
    <mergeCell ref="AU162:AX162"/>
    <mergeCell ref="AY162:BB162"/>
    <mergeCell ref="BC162:BF162"/>
    <mergeCell ref="A162:J162"/>
    <mergeCell ref="K162:N162"/>
    <mergeCell ref="O162:R162"/>
    <mergeCell ref="S162:V162"/>
    <mergeCell ref="W162:Z162"/>
    <mergeCell ref="AA162:AD162"/>
    <mergeCell ref="AE162:AH162"/>
    <mergeCell ref="AI163:AL163"/>
    <mergeCell ref="AM163:AP163"/>
    <mergeCell ref="AQ163:AT163"/>
    <mergeCell ref="AU163:AX163"/>
    <mergeCell ref="AY163:BB163"/>
    <mergeCell ref="BC163:BF163"/>
    <mergeCell ref="A163:J163"/>
    <mergeCell ref="K163:N163"/>
    <mergeCell ref="O163:R163"/>
    <mergeCell ref="S163:V163"/>
    <mergeCell ref="W163:Z163"/>
    <mergeCell ref="AA163:AD163"/>
    <mergeCell ref="AE163:AH163"/>
    <mergeCell ref="AE177:AH177"/>
    <mergeCell ref="AI177:AL177"/>
    <mergeCell ref="AM177:AP177"/>
    <mergeCell ref="AQ177:AT177"/>
    <mergeCell ref="AU177:AX177"/>
    <mergeCell ref="AY177:BB177"/>
    <mergeCell ref="BC177:BF177"/>
    <mergeCell ref="A175:J175"/>
    <mergeCell ref="A177:J177"/>
    <mergeCell ref="K177:N177"/>
    <mergeCell ref="O177:R177"/>
    <mergeCell ref="S177:V177"/>
    <mergeCell ref="W177:Z177"/>
    <mergeCell ref="AA177:AD177"/>
    <mergeCell ref="AI178:AL178"/>
    <mergeCell ref="AM178:AP178"/>
    <mergeCell ref="AQ178:AT178"/>
    <mergeCell ref="AU178:AX178"/>
    <mergeCell ref="AY178:BB178"/>
    <mergeCell ref="BC178:BF178"/>
    <mergeCell ref="A178:J178"/>
    <mergeCell ref="K178:N178"/>
    <mergeCell ref="O178:R178"/>
    <mergeCell ref="S178:V178"/>
    <mergeCell ref="W178:Z178"/>
    <mergeCell ref="AA178:AD178"/>
    <mergeCell ref="AE178:AH178"/>
    <mergeCell ref="AI179:AL179"/>
    <mergeCell ref="AM179:AP179"/>
    <mergeCell ref="AQ179:AT179"/>
    <mergeCell ref="AU179:AX179"/>
    <mergeCell ref="AY179:BB179"/>
    <mergeCell ref="BC179:BF179"/>
    <mergeCell ref="A179:J179"/>
    <mergeCell ref="K179:N179"/>
    <mergeCell ref="O179:R179"/>
    <mergeCell ref="S179:V179"/>
    <mergeCell ref="W179:Z179"/>
    <mergeCell ref="AA179:AD179"/>
    <mergeCell ref="AE179:AH179"/>
    <mergeCell ref="AI180:AL180"/>
    <mergeCell ref="AM180:AP180"/>
    <mergeCell ref="AQ180:AT180"/>
    <mergeCell ref="AU180:AX180"/>
    <mergeCell ref="AY180:BB180"/>
    <mergeCell ref="BC180:BF180"/>
    <mergeCell ref="A180:J180"/>
    <mergeCell ref="K180:N180"/>
    <mergeCell ref="O180:R180"/>
    <mergeCell ref="S180:V180"/>
    <mergeCell ref="W180:Z180"/>
    <mergeCell ref="AA180:AD180"/>
    <mergeCell ref="AE180:AH180"/>
    <mergeCell ref="AI184:AL184"/>
    <mergeCell ref="AM184:AP184"/>
    <mergeCell ref="AQ184:AT184"/>
    <mergeCell ref="AU184:AX184"/>
    <mergeCell ref="AY184:BB184"/>
    <mergeCell ref="BC184:BF184"/>
    <mergeCell ref="A184:J184"/>
    <mergeCell ref="K184:N184"/>
    <mergeCell ref="O184:R184"/>
    <mergeCell ref="S184:V184"/>
    <mergeCell ref="W184:Z184"/>
    <mergeCell ref="AA184:AD184"/>
    <mergeCell ref="AE184:AH184"/>
    <mergeCell ref="AI185:AL185"/>
    <mergeCell ref="AM185:AP185"/>
    <mergeCell ref="AQ185:AT185"/>
    <mergeCell ref="AU185:AX185"/>
    <mergeCell ref="AY185:BB185"/>
    <mergeCell ref="BC185:BF185"/>
    <mergeCell ref="A185:J185"/>
    <mergeCell ref="K185:N185"/>
    <mergeCell ref="O185:R185"/>
    <mergeCell ref="S185:V185"/>
    <mergeCell ref="W185:Z185"/>
    <mergeCell ref="AA185:AD185"/>
    <mergeCell ref="AE185:AH185"/>
    <mergeCell ref="AI186:AL186"/>
    <mergeCell ref="AM186:AP186"/>
    <mergeCell ref="AQ186:AT186"/>
    <mergeCell ref="AU186:AX186"/>
    <mergeCell ref="AY186:BB186"/>
    <mergeCell ref="BC186:BF186"/>
    <mergeCell ref="A186:J186"/>
    <mergeCell ref="K186:N186"/>
    <mergeCell ref="O186:R186"/>
    <mergeCell ref="S186:V186"/>
    <mergeCell ref="W186:Z186"/>
    <mergeCell ref="AA186:AD186"/>
    <mergeCell ref="AE186:AH186"/>
    <mergeCell ref="AI187:AL187"/>
    <mergeCell ref="AM187:AP187"/>
    <mergeCell ref="AQ187:AT187"/>
    <mergeCell ref="AU187:AX187"/>
    <mergeCell ref="AY187:BB187"/>
    <mergeCell ref="BC187:BF187"/>
    <mergeCell ref="A187:J187"/>
    <mergeCell ref="K187:N187"/>
    <mergeCell ref="O187:R187"/>
    <mergeCell ref="S187:V187"/>
    <mergeCell ref="W187:Z187"/>
    <mergeCell ref="AA187:AD187"/>
    <mergeCell ref="AE187:AH187"/>
    <mergeCell ref="AI188:AL188"/>
    <mergeCell ref="AM188:AP188"/>
    <mergeCell ref="AQ188:AT188"/>
    <mergeCell ref="AU188:AX188"/>
    <mergeCell ref="AY188:BB188"/>
    <mergeCell ref="BC188:BF188"/>
    <mergeCell ref="A188:J188"/>
    <mergeCell ref="K188:N188"/>
    <mergeCell ref="O188:R188"/>
    <mergeCell ref="S188:V188"/>
    <mergeCell ref="W188:Z188"/>
    <mergeCell ref="AA188:AD188"/>
    <mergeCell ref="AE188:AH188"/>
    <mergeCell ref="AI189:AL189"/>
    <mergeCell ref="AM189:AP189"/>
    <mergeCell ref="AQ189:AT189"/>
    <mergeCell ref="AU189:AX189"/>
    <mergeCell ref="AY189:BB189"/>
    <mergeCell ref="BC189:BF189"/>
    <mergeCell ref="A189:J189"/>
    <mergeCell ref="K189:N189"/>
    <mergeCell ref="O189:R189"/>
    <mergeCell ref="S189:V189"/>
    <mergeCell ref="W189:Z189"/>
    <mergeCell ref="AA189:AD189"/>
    <mergeCell ref="AE189:AH189"/>
    <mergeCell ref="AI190:AL190"/>
    <mergeCell ref="AM190:AP190"/>
    <mergeCell ref="AQ190:AT190"/>
    <mergeCell ref="AU190:AX190"/>
    <mergeCell ref="AY190:BB190"/>
    <mergeCell ref="BC190:BF190"/>
    <mergeCell ref="A190:J190"/>
    <mergeCell ref="K190:N190"/>
    <mergeCell ref="O190:R190"/>
    <mergeCell ref="S190:V190"/>
    <mergeCell ref="W190:Z190"/>
    <mergeCell ref="AA190:AD190"/>
    <mergeCell ref="AE190:AH190"/>
    <mergeCell ref="AI191:AL191"/>
    <mergeCell ref="AM191:AP191"/>
    <mergeCell ref="AQ191:AT191"/>
    <mergeCell ref="AU191:AX191"/>
    <mergeCell ref="AY191:BB191"/>
    <mergeCell ref="BC191:BF191"/>
    <mergeCell ref="A191:J191"/>
    <mergeCell ref="K191:N191"/>
    <mergeCell ref="O191:R191"/>
    <mergeCell ref="S191:V191"/>
    <mergeCell ref="W191:Z191"/>
    <mergeCell ref="AA191:AD191"/>
    <mergeCell ref="AE191:AH191"/>
    <mergeCell ref="AI192:AL192"/>
    <mergeCell ref="AM192:AP192"/>
    <mergeCell ref="AQ192:AT192"/>
    <mergeCell ref="AU192:AX192"/>
    <mergeCell ref="AY192:BB192"/>
    <mergeCell ref="BC192:BF192"/>
    <mergeCell ref="A192:J192"/>
    <mergeCell ref="K192:N192"/>
    <mergeCell ref="O192:R192"/>
    <mergeCell ref="S192:V192"/>
    <mergeCell ref="W192:Z192"/>
    <mergeCell ref="AA192:AD192"/>
    <mergeCell ref="AE192:AH192"/>
    <mergeCell ref="AI193:AL193"/>
    <mergeCell ref="AM193:AP193"/>
    <mergeCell ref="AQ193:AT193"/>
    <mergeCell ref="AU193:AX193"/>
    <mergeCell ref="AY193:BB193"/>
    <mergeCell ref="BC193:BF193"/>
    <mergeCell ref="A193:J193"/>
    <mergeCell ref="K193:N193"/>
    <mergeCell ref="O193:R193"/>
    <mergeCell ref="S193:V193"/>
    <mergeCell ref="W193:Z193"/>
    <mergeCell ref="AA193:AD193"/>
    <mergeCell ref="AE193:AH193"/>
    <mergeCell ref="AI194:AL194"/>
    <mergeCell ref="AM194:AP194"/>
    <mergeCell ref="AQ194:AT194"/>
    <mergeCell ref="AU194:AX194"/>
    <mergeCell ref="AY194:BB194"/>
    <mergeCell ref="BC194:BF194"/>
    <mergeCell ref="A194:J194"/>
    <mergeCell ref="K194:N194"/>
    <mergeCell ref="O194:R194"/>
    <mergeCell ref="S194:V194"/>
    <mergeCell ref="W194:Z194"/>
    <mergeCell ref="AA194:AD194"/>
    <mergeCell ref="AE194:AH194"/>
    <mergeCell ref="AI195:AL195"/>
    <mergeCell ref="AM195:AP195"/>
    <mergeCell ref="AQ195:AT195"/>
    <mergeCell ref="AU195:AX195"/>
    <mergeCell ref="AY195:BB195"/>
    <mergeCell ref="BC195:BF195"/>
    <mergeCell ref="K195:N195"/>
    <mergeCell ref="O195:R195"/>
    <mergeCell ref="S195:V195"/>
    <mergeCell ref="W195:Z195"/>
    <mergeCell ref="AA195:AD195"/>
    <mergeCell ref="AE195:AH195"/>
    <mergeCell ref="A196:BF196"/>
    <mergeCell ref="AI181:AL181"/>
    <mergeCell ref="AM181:AP181"/>
    <mergeCell ref="AQ181:AT181"/>
    <mergeCell ref="AU181:AX181"/>
    <mergeCell ref="AY181:BB181"/>
    <mergeCell ref="BC181:BF181"/>
    <mergeCell ref="A181:J181"/>
    <mergeCell ref="K181:N181"/>
    <mergeCell ref="O181:R181"/>
    <mergeCell ref="S181:V181"/>
    <mergeCell ref="W181:Z181"/>
    <mergeCell ref="AA181:AD181"/>
    <mergeCell ref="AE181:AH181"/>
    <mergeCell ref="AI182:AL182"/>
    <mergeCell ref="AM182:AP182"/>
    <mergeCell ref="AQ182:AT182"/>
    <mergeCell ref="AU182:AX182"/>
    <mergeCell ref="AY182:BB182"/>
    <mergeCell ref="BC182:BF182"/>
    <mergeCell ref="A182:J182"/>
    <mergeCell ref="K182:N182"/>
    <mergeCell ref="O182:R182"/>
    <mergeCell ref="S182:V182"/>
    <mergeCell ref="W182:Z182"/>
    <mergeCell ref="AA182:AD182"/>
    <mergeCell ref="AE182:AH182"/>
    <mergeCell ref="AI183:AL183"/>
    <mergeCell ref="AM183:AP183"/>
    <mergeCell ref="AQ183:AT183"/>
    <mergeCell ref="AU183:AX183"/>
    <mergeCell ref="AY183:BB183"/>
    <mergeCell ref="BC183:BF183"/>
    <mergeCell ref="A183:J183"/>
    <mergeCell ref="K183:N183"/>
    <mergeCell ref="O183:R183"/>
    <mergeCell ref="S183:V183"/>
    <mergeCell ref="W183:Z183"/>
    <mergeCell ref="AA183:AD183"/>
    <mergeCell ref="AE183:AH183"/>
    <mergeCell ref="AE197:AH197"/>
    <mergeCell ref="AI197:AL197"/>
    <mergeCell ref="AM197:AP197"/>
    <mergeCell ref="AQ197:AT197"/>
    <mergeCell ref="AU197:AX197"/>
    <mergeCell ref="AY197:BB197"/>
    <mergeCell ref="BC197:BF197"/>
    <mergeCell ref="A195:J195"/>
    <mergeCell ref="A197:J197"/>
    <mergeCell ref="K197:N197"/>
    <mergeCell ref="O197:R197"/>
    <mergeCell ref="S197:V197"/>
    <mergeCell ref="W197:Z197"/>
    <mergeCell ref="AA197:AD197"/>
    <mergeCell ref="AI198:AL198"/>
    <mergeCell ref="AM198:AP198"/>
    <mergeCell ref="AQ198:AT198"/>
    <mergeCell ref="AU198:AX198"/>
    <mergeCell ref="AY198:BB198"/>
    <mergeCell ref="BC198:BF198"/>
    <mergeCell ref="A198:J198"/>
    <mergeCell ref="K198:N198"/>
    <mergeCell ref="O198:R198"/>
    <mergeCell ref="S198:V198"/>
    <mergeCell ref="W198:Z198"/>
    <mergeCell ref="AA198:AD198"/>
    <mergeCell ref="AE198:AH198"/>
    <mergeCell ref="AI199:AL199"/>
    <mergeCell ref="AM199:AP199"/>
    <mergeCell ref="AQ199:AT199"/>
    <mergeCell ref="AU199:AX199"/>
    <mergeCell ref="AY199:BB199"/>
    <mergeCell ref="BC199:BF199"/>
    <mergeCell ref="A199:J199"/>
    <mergeCell ref="K199:N199"/>
    <mergeCell ref="O199:R199"/>
    <mergeCell ref="S199:V199"/>
    <mergeCell ref="W199:Z199"/>
    <mergeCell ref="AA199:AD199"/>
    <mergeCell ref="AE199:AH199"/>
    <mergeCell ref="AI200:AL200"/>
    <mergeCell ref="AM200:AP200"/>
    <mergeCell ref="AQ200:AT200"/>
    <mergeCell ref="AU200:AX200"/>
    <mergeCell ref="AY200:BB200"/>
    <mergeCell ref="BC200:BF200"/>
    <mergeCell ref="A200:J200"/>
    <mergeCell ref="K200:N200"/>
    <mergeCell ref="O200:R200"/>
    <mergeCell ref="S200:V200"/>
    <mergeCell ref="W200:Z200"/>
    <mergeCell ref="AA200:AD200"/>
    <mergeCell ref="AE200:AH200"/>
    <mergeCell ref="AI204:AL204"/>
    <mergeCell ref="AM204:AP204"/>
    <mergeCell ref="AQ204:AT204"/>
    <mergeCell ref="AU204:AX204"/>
    <mergeCell ref="AY204:BB204"/>
    <mergeCell ref="BC204:BF204"/>
    <mergeCell ref="A204:J204"/>
    <mergeCell ref="K204:N204"/>
    <mergeCell ref="O204:R204"/>
    <mergeCell ref="S204:V204"/>
    <mergeCell ref="W204:Z204"/>
    <mergeCell ref="AA204:AD204"/>
    <mergeCell ref="AE204:AH204"/>
    <mergeCell ref="AI205:AL205"/>
    <mergeCell ref="AM205:AP205"/>
    <mergeCell ref="AQ205:AT205"/>
    <mergeCell ref="AU205:AX205"/>
    <mergeCell ref="AY205:BB205"/>
    <mergeCell ref="BC205:BF205"/>
    <mergeCell ref="A205:J205"/>
    <mergeCell ref="K205:N205"/>
    <mergeCell ref="O205:R205"/>
    <mergeCell ref="S205:V205"/>
    <mergeCell ref="W205:Z205"/>
    <mergeCell ref="AA205:AD205"/>
    <mergeCell ref="AE205:AH205"/>
    <mergeCell ref="AI206:AL206"/>
    <mergeCell ref="AM206:AP206"/>
    <mergeCell ref="AQ206:AT206"/>
    <mergeCell ref="AU206:AX206"/>
    <mergeCell ref="AY206:BB206"/>
    <mergeCell ref="BC206:BF206"/>
    <mergeCell ref="A206:J206"/>
    <mergeCell ref="K206:N206"/>
    <mergeCell ref="O206:R206"/>
    <mergeCell ref="S206:V206"/>
    <mergeCell ref="W206:Z206"/>
    <mergeCell ref="AA206:AD206"/>
    <mergeCell ref="AE206:AH206"/>
    <mergeCell ref="AI207:AL207"/>
    <mergeCell ref="AM207:AP207"/>
    <mergeCell ref="AQ207:AT207"/>
    <mergeCell ref="AU207:AX207"/>
    <mergeCell ref="AY207:BB207"/>
    <mergeCell ref="BC207:BF207"/>
    <mergeCell ref="A207:J207"/>
    <mergeCell ref="K207:N207"/>
    <mergeCell ref="O207:R207"/>
    <mergeCell ref="S207:V207"/>
    <mergeCell ref="W207:Z207"/>
    <mergeCell ref="AA207:AD207"/>
    <mergeCell ref="AE207:AH207"/>
    <mergeCell ref="AI208:AL208"/>
    <mergeCell ref="AM208:AP208"/>
    <mergeCell ref="AQ208:AT208"/>
    <mergeCell ref="AU208:AX208"/>
    <mergeCell ref="AY208:BB208"/>
    <mergeCell ref="BC208:BF208"/>
    <mergeCell ref="A208:J208"/>
    <mergeCell ref="K208:N208"/>
    <mergeCell ref="O208:R208"/>
    <mergeCell ref="S208:V208"/>
    <mergeCell ref="W208:Z208"/>
    <mergeCell ref="AA208:AD208"/>
    <mergeCell ref="AE208:AH208"/>
    <mergeCell ref="AI209:AL209"/>
    <mergeCell ref="AM209:AP209"/>
    <mergeCell ref="AQ209:AT209"/>
    <mergeCell ref="AU209:AX209"/>
    <mergeCell ref="AY209:BB209"/>
    <mergeCell ref="BC209:BF209"/>
    <mergeCell ref="A209:J209"/>
    <mergeCell ref="K209:N209"/>
    <mergeCell ref="O209:R209"/>
    <mergeCell ref="S209:V209"/>
    <mergeCell ref="W209:Z209"/>
    <mergeCell ref="AA209:AD209"/>
    <mergeCell ref="AE209:AH209"/>
    <mergeCell ref="AI210:AL210"/>
    <mergeCell ref="AM210:AP210"/>
    <mergeCell ref="AQ210:AT210"/>
    <mergeCell ref="AU210:AX210"/>
    <mergeCell ref="AY210:BB210"/>
    <mergeCell ref="BC210:BF210"/>
    <mergeCell ref="A210:J210"/>
    <mergeCell ref="K210:N210"/>
    <mergeCell ref="O210:R210"/>
    <mergeCell ref="S210:V210"/>
    <mergeCell ref="W210:Z210"/>
    <mergeCell ref="AA210:AD210"/>
    <mergeCell ref="AE210:AH210"/>
    <mergeCell ref="AI211:AL211"/>
    <mergeCell ref="AM211:AP211"/>
    <mergeCell ref="AQ211:AT211"/>
    <mergeCell ref="AU211:AX211"/>
    <mergeCell ref="AY211:BB211"/>
    <mergeCell ref="BC211:BF211"/>
    <mergeCell ref="A211:J211"/>
    <mergeCell ref="K211:N211"/>
    <mergeCell ref="O211:R211"/>
    <mergeCell ref="S211:V211"/>
    <mergeCell ref="W211:Z211"/>
    <mergeCell ref="AA211:AD211"/>
    <mergeCell ref="AE211:AH211"/>
    <mergeCell ref="AI212:AL212"/>
    <mergeCell ref="AM212:AP212"/>
    <mergeCell ref="AQ212:AT212"/>
    <mergeCell ref="AU212:AX212"/>
    <mergeCell ref="AY212:BB212"/>
    <mergeCell ref="BC212:BF212"/>
    <mergeCell ref="A212:J212"/>
    <mergeCell ref="K212:N212"/>
    <mergeCell ref="O212:R212"/>
    <mergeCell ref="S212:V212"/>
    <mergeCell ref="W212:Z212"/>
    <mergeCell ref="AA212:AD212"/>
    <mergeCell ref="AE212:AH212"/>
    <mergeCell ref="AI213:AL213"/>
    <mergeCell ref="AM213:AP213"/>
    <mergeCell ref="AQ213:AT213"/>
    <mergeCell ref="AU213:AX213"/>
    <mergeCell ref="AY213:BB213"/>
    <mergeCell ref="BC213:BF213"/>
    <mergeCell ref="A213:J213"/>
    <mergeCell ref="K213:N213"/>
    <mergeCell ref="O213:R213"/>
    <mergeCell ref="S213:V213"/>
    <mergeCell ref="W213:Z213"/>
    <mergeCell ref="AA213:AD213"/>
    <mergeCell ref="AE213:AH213"/>
    <mergeCell ref="AI214:AL214"/>
    <mergeCell ref="AM214:AP214"/>
    <mergeCell ref="AQ214:AT214"/>
    <mergeCell ref="AU214:AX214"/>
    <mergeCell ref="AY214:BB214"/>
    <mergeCell ref="BC214:BF214"/>
    <mergeCell ref="A214:J214"/>
    <mergeCell ref="K214:N214"/>
    <mergeCell ref="O214:R214"/>
    <mergeCell ref="S214:V214"/>
    <mergeCell ref="W214:Z214"/>
    <mergeCell ref="AA214:AD214"/>
    <mergeCell ref="AE214:AH214"/>
    <mergeCell ref="AI215:AL215"/>
    <mergeCell ref="AM215:AP215"/>
    <mergeCell ref="AQ215:AT215"/>
    <mergeCell ref="AU215:AX215"/>
    <mergeCell ref="AY215:BB215"/>
    <mergeCell ref="BC215:BF215"/>
    <mergeCell ref="K215:N215"/>
    <mergeCell ref="O215:R215"/>
    <mergeCell ref="S215:V215"/>
    <mergeCell ref="W215:Z215"/>
    <mergeCell ref="AA215:AD215"/>
    <mergeCell ref="AE215:AH215"/>
    <mergeCell ref="A216:BF216"/>
    <mergeCell ref="AI201:AL201"/>
    <mergeCell ref="AM201:AP201"/>
    <mergeCell ref="AQ201:AT201"/>
    <mergeCell ref="AU201:AX201"/>
    <mergeCell ref="AY201:BB201"/>
    <mergeCell ref="BC201:BF201"/>
    <mergeCell ref="A201:J201"/>
    <mergeCell ref="K201:N201"/>
    <mergeCell ref="O201:R201"/>
    <mergeCell ref="S201:V201"/>
    <mergeCell ref="W201:Z201"/>
    <mergeCell ref="AA201:AD201"/>
    <mergeCell ref="AE201:AH201"/>
    <mergeCell ref="AI202:AL202"/>
    <mergeCell ref="AM202:AP202"/>
    <mergeCell ref="AQ202:AT202"/>
    <mergeCell ref="AU202:AX202"/>
    <mergeCell ref="AY202:BB202"/>
    <mergeCell ref="BC202:BF202"/>
    <mergeCell ref="A202:J202"/>
    <mergeCell ref="K202:N202"/>
    <mergeCell ref="O202:R202"/>
    <mergeCell ref="S202:V202"/>
    <mergeCell ref="W202:Z202"/>
    <mergeCell ref="AA202:AD202"/>
    <mergeCell ref="AE202:AH202"/>
    <mergeCell ref="AI203:AL203"/>
    <mergeCell ref="AM203:AP203"/>
    <mergeCell ref="AQ203:AT203"/>
    <mergeCell ref="AU203:AX203"/>
    <mergeCell ref="AY203:BB203"/>
    <mergeCell ref="BC203:BF203"/>
    <mergeCell ref="A203:J203"/>
    <mergeCell ref="K203:N203"/>
    <mergeCell ref="O203:R203"/>
    <mergeCell ref="S203:V203"/>
    <mergeCell ref="W203:Z203"/>
    <mergeCell ref="AA203:AD203"/>
    <mergeCell ref="AE203:AH203"/>
    <mergeCell ref="AE217:AH217"/>
    <mergeCell ref="AI217:AL217"/>
    <mergeCell ref="AM217:AP217"/>
    <mergeCell ref="AQ217:AT217"/>
    <mergeCell ref="AU217:AX217"/>
    <mergeCell ref="AY217:BB217"/>
    <mergeCell ref="BC217:BF217"/>
    <mergeCell ref="A215:J215"/>
    <mergeCell ref="A217:J217"/>
    <mergeCell ref="K217:N217"/>
    <mergeCell ref="O217:R217"/>
    <mergeCell ref="S217:V217"/>
    <mergeCell ref="W217:Z217"/>
    <mergeCell ref="AA217:AD217"/>
    <mergeCell ref="AI218:AL218"/>
    <mergeCell ref="AM218:AP218"/>
    <mergeCell ref="AQ218:AT218"/>
    <mergeCell ref="AU218:AX218"/>
    <mergeCell ref="AY218:BB218"/>
    <mergeCell ref="BC218:BF218"/>
    <mergeCell ref="A218:J218"/>
    <mergeCell ref="K218:N218"/>
    <mergeCell ref="O218:R218"/>
    <mergeCell ref="S218:V218"/>
    <mergeCell ref="W218:Z218"/>
    <mergeCell ref="AA218:AD218"/>
    <mergeCell ref="AE218:AH218"/>
    <mergeCell ref="AI219:AL219"/>
    <mergeCell ref="AM219:AP219"/>
    <mergeCell ref="AQ219:AT219"/>
    <mergeCell ref="AU219:AX219"/>
    <mergeCell ref="AY219:BB219"/>
    <mergeCell ref="BC219:BF219"/>
    <mergeCell ref="A219:J219"/>
    <mergeCell ref="K219:N219"/>
    <mergeCell ref="O219:R219"/>
    <mergeCell ref="S219:V219"/>
    <mergeCell ref="W219:Z219"/>
    <mergeCell ref="AA219:AD219"/>
    <mergeCell ref="AE219:AH219"/>
    <mergeCell ref="AI220:AL220"/>
    <mergeCell ref="AM220:AP220"/>
    <mergeCell ref="AQ220:AT220"/>
    <mergeCell ref="AU220:AX220"/>
    <mergeCell ref="AY220:BB220"/>
    <mergeCell ref="BC220:BF220"/>
    <mergeCell ref="A220:J220"/>
    <mergeCell ref="K220:N220"/>
    <mergeCell ref="O220:R220"/>
    <mergeCell ref="S220:V220"/>
    <mergeCell ref="W220:Z220"/>
    <mergeCell ref="AA220:AD220"/>
    <mergeCell ref="AE220:AH220"/>
    <mergeCell ref="AI224:AL224"/>
    <mergeCell ref="AM224:AP224"/>
    <mergeCell ref="AQ224:AT224"/>
    <mergeCell ref="AU224:AX224"/>
    <mergeCell ref="AY224:BB224"/>
    <mergeCell ref="BC224:BF224"/>
    <mergeCell ref="A224:J224"/>
    <mergeCell ref="K224:N224"/>
    <mergeCell ref="O224:R224"/>
    <mergeCell ref="S224:V224"/>
    <mergeCell ref="W224:Z224"/>
    <mergeCell ref="AA224:AD224"/>
    <mergeCell ref="AE224:AH224"/>
    <mergeCell ref="AI225:AL225"/>
    <mergeCell ref="AM225:AP225"/>
    <mergeCell ref="AQ225:AT225"/>
    <mergeCell ref="AU225:AX225"/>
    <mergeCell ref="AY225:BB225"/>
    <mergeCell ref="BC225:BF225"/>
    <mergeCell ref="A225:J225"/>
    <mergeCell ref="K225:N225"/>
    <mergeCell ref="O225:R225"/>
    <mergeCell ref="S225:V225"/>
    <mergeCell ref="W225:Z225"/>
    <mergeCell ref="AA225:AD225"/>
    <mergeCell ref="AE225:AH225"/>
    <mergeCell ref="AI226:AL226"/>
    <mergeCell ref="AM226:AP226"/>
    <mergeCell ref="AQ226:AT226"/>
    <mergeCell ref="AU226:AX226"/>
    <mergeCell ref="AY226:BB226"/>
    <mergeCell ref="BC226:BF226"/>
    <mergeCell ref="A226:J226"/>
    <mergeCell ref="K226:N226"/>
    <mergeCell ref="O226:R226"/>
    <mergeCell ref="S226:V226"/>
    <mergeCell ref="W226:Z226"/>
    <mergeCell ref="AA226:AD226"/>
    <mergeCell ref="AE226:AH226"/>
    <mergeCell ref="AI227:AL227"/>
    <mergeCell ref="AM227:AP227"/>
    <mergeCell ref="AQ227:AT227"/>
    <mergeCell ref="AU227:AX227"/>
    <mergeCell ref="AY227:BB227"/>
    <mergeCell ref="BC227:BF227"/>
    <mergeCell ref="A227:J227"/>
    <mergeCell ref="K227:N227"/>
    <mergeCell ref="O227:R227"/>
    <mergeCell ref="S227:V227"/>
    <mergeCell ref="W227:Z227"/>
    <mergeCell ref="AA227:AD227"/>
    <mergeCell ref="AE227:AH227"/>
    <mergeCell ref="AI228:AL228"/>
    <mergeCell ref="AM228:AP228"/>
    <mergeCell ref="AQ228:AT228"/>
    <mergeCell ref="AU228:AX228"/>
    <mergeCell ref="AY228:BB228"/>
    <mergeCell ref="BC228:BF228"/>
    <mergeCell ref="A228:J228"/>
    <mergeCell ref="K228:N228"/>
    <mergeCell ref="O228:R228"/>
    <mergeCell ref="S228:V228"/>
    <mergeCell ref="W228:Z228"/>
    <mergeCell ref="AA228:AD228"/>
    <mergeCell ref="AE228:AH228"/>
    <mergeCell ref="AI229:AL229"/>
    <mergeCell ref="AM229:AP229"/>
    <mergeCell ref="AQ229:AT229"/>
    <mergeCell ref="AU229:AX229"/>
    <mergeCell ref="AY229:BB229"/>
    <mergeCell ref="BC229:BF229"/>
    <mergeCell ref="A229:J229"/>
    <mergeCell ref="K229:N229"/>
    <mergeCell ref="O229:R229"/>
    <mergeCell ref="S229:V229"/>
    <mergeCell ref="W229:Z229"/>
    <mergeCell ref="AA229:AD229"/>
    <mergeCell ref="AE229:AH229"/>
    <mergeCell ref="AI230:AL230"/>
    <mergeCell ref="AM230:AP230"/>
    <mergeCell ref="AQ230:AT230"/>
    <mergeCell ref="AU230:AX230"/>
    <mergeCell ref="AY230:BB230"/>
    <mergeCell ref="BC230:BF230"/>
    <mergeCell ref="A230:J230"/>
    <mergeCell ref="K230:N230"/>
    <mergeCell ref="O230:R230"/>
    <mergeCell ref="S230:V230"/>
    <mergeCell ref="W230:Z230"/>
    <mergeCell ref="AA230:AD230"/>
    <mergeCell ref="AE230:AH230"/>
    <mergeCell ref="AI231:AL231"/>
    <mergeCell ref="AM231:AP231"/>
    <mergeCell ref="AQ231:AT231"/>
    <mergeCell ref="AU231:AX231"/>
    <mergeCell ref="AY231:BB231"/>
    <mergeCell ref="BC231:BF231"/>
    <mergeCell ref="A231:J231"/>
    <mergeCell ref="K231:N231"/>
    <mergeCell ref="O231:R231"/>
    <mergeCell ref="S231:V231"/>
    <mergeCell ref="W231:Z231"/>
    <mergeCell ref="AA231:AD231"/>
    <mergeCell ref="AE231:AH231"/>
    <mergeCell ref="AI232:AL232"/>
    <mergeCell ref="AM232:AP232"/>
    <mergeCell ref="AQ232:AT232"/>
    <mergeCell ref="AU232:AX232"/>
    <mergeCell ref="AY232:BB232"/>
    <mergeCell ref="BC232:BF232"/>
    <mergeCell ref="A232:J232"/>
    <mergeCell ref="K232:N232"/>
    <mergeCell ref="O232:R232"/>
    <mergeCell ref="S232:V232"/>
    <mergeCell ref="W232:Z232"/>
    <mergeCell ref="AA232:AD232"/>
    <mergeCell ref="AE232:AH232"/>
    <mergeCell ref="AI233:AL233"/>
    <mergeCell ref="AM233:AP233"/>
    <mergeCell ref="AQ233:AT233"/>
    <mergeCell ref="AU233:AX233"/>
    <mergeCell ref="AY233:BB233"/>
    <mergeCell ref="BC233:BF233"/>
    <mergeCell ref="A233:J233"/>
    <mergeCell ref="K233:N233"/>
    <mergeCell ref="O233:R233"/>
    <mergeCell ref="S233:V233"/>
    <mergeCell ref="W233:Z233"/>
    <mergeCell ref="AA233:AD233"/>
    <mergeCell ref="AE233:AH233"/>
    <mergeCell ref="AI234:AL234"/>
    <mergeCell ref="AM234:AP234"/>
    <mergeCell ref="AQ234:AT234"/>
    <mergeCell ref="AU234:AX234"/>
    <mergeCell ref="AY234:BB234"/>
    <mergeCell ref="BC234:BF234"/>
    <mergeCell ref="A234:J234"/>
    <mergeCell ref="K234:N234"/>
    <mergeCell ref="O234:R234"/>
    <mergeCell ref="S234:V234"/>
    <mergeCell ref="W234:Z234"/>
    <mergeCell ref="AA234:AD234"/>
    <mergeCell ref="AE234:AH234"/>
    <mergeCell ref="AI235:AL235"/>
    <mergeCell ref="AM235:AP235"/>
    <mergeCell ref="AQ235:AT235"/>
    <mergeCell ref="AU235:AX235"/>
    <mergeCell ref="AY235:BB235"/>
    <mergeCell ref="BC235:BF235"/>
    <mergeCell ref="K235:N235"/>
    <mergeCell ref="O235:R235"/>
    <mergeCell ref="S235:V235"/>
    <mergeCell ref="W235:Z235"/>
    <mergeCell ref="AA235:AD235"/>
    <mergeCell ref="AE235:AH235"/>
    <mergeCell ref="A236:BF236"/>
    <mergeCell ref="AI221:AL221"/>
    <mergeCell ref="AM221:AP221"/>
    <mergeCell ref="AQ221:AT221"/>
    <mergeCell ref="AU221:AX221"/>
    <mergeCell ref="AY221:BB221"/>
    <mergeCell ref="BC221:BF221"/>
    <mergeCell ref="A221:J221"/>
    <mergeCell ref="K221:N221"/>
    <mergeCell ref="O221:R221"/>
    <mergeCell ref="S221:V221"/>
    <mergeCell ref="W221:Z221"/>
    <mergeCell ref="AA221:AD221"/>
    <mergeCell ref="AE221:AH221"/>
    <mergeCell ref="AI222:AL222"/>
    <mergeCell ref="AM222:AP222"/>
    <mergeCell ref="AQ222:AT222"/>
    <mergeCell ref="AU222:AX222"/>
    <mergeCell ref="AY222:BB222"/>
    <mergeCell ref="BC222:BF222"/>
    <mergeCell ref="A222:J222"/>
    <mergeCell ref="K222:N222"/>
    <mergeCell ref="O222:R222"/>
    <mergeCell ref="S222:V222"/>
    <mergeCell ref="W222:Z222"/>
    <mergeCell ref="AA222:AD222"/>
    <mergeCell ref="AE222:AH222"/>
    <mergeCell ref="AI223:AL223"/>
    <mergeCell ref="AM223:AP223"/>
    <mergeCell ref="AQ223:AT223"/>
    <mergeCell ref="AU223:AX223"/>
    <mergeCell ref="AY223:BB223"/>
    <mergeCell ref="BC223:BF223"/>
    <mergeCell ref="A223:J223"/>
    <mergeCell ref="K223:N223"/>
    <mergeCell ref="O223:R223"/>
    <mergeCell ref="S223:V223"/>
    <mergeCell ref="W223:Z223"/>
    <mergeCell ref="AA223:AD223"/>
    <mergeCell ref="AE223:AH223"/>
    <mergeCell ref="AE237:AH237"/>
    <mergeCell ref="AI237:AL237"/>
    <mergeCell ref="AM237:AP237"/>
    <mergeCell ref="AQ237:AT237"/>
    <mergeCell ref="AU237:AX237"/>
    <mergeCell ref="AY237:BB237"/>
    <mergeCell ref="BC237:BF237"/>
    <mergeCell ref="A235:J235"/>
    <mergeCell ref="A237:J237"/>
    <mergeCell ref="K237:N237"/>
    <mergeCell ref="O237:R237"/>
    <mergeCell ref="S237:V237"/>
    <mergeCell ref="W237:Z237"/>
    <mergeCell ref="AA237:AD237"/>
    <mergeCell ref="AI238:AL238"/>
    <mergeCell ref="AM238:AP238"/>
    <mergeCell ref="AQ238:AT238"/>
    <mergeCell ref="AU238:AX238"/>
    <mergeCell ref="AY238:BB238"/>
    <mergeCell ref="BC238:BF238"/>
    <mergeCell ref="A238:J238"/>
    <mergeCell ref="K238:N238"/>
    <mergeCell ref="O238:R238"/>
    <mergeCell ref="S238:V238"/>
    <mergeCell ref="W238:Z238"/>
    <mergeCell ref="AA238:AD238"/>
    <mergeCell ref="AE238:AH238"/>
    <mergeCell ref="AI239:AL239"/>
    <mergeCell ref="AM239:AP239"/>
    <mergeCell ref="AQ239:AT239"/>
    <mergeCell ref="AU239:AX239"/>
    <mergeCell ref="AY239:BB239"/>
    <mergeCell ref="BC239:BF239"/>
    <mergeCell ref="A239:J239"/>
    <mergeCell ref="K239:N239"/>
    <mergeCell ref="O239:R239"/>
    <mergeCell ref="S239:V239"/>
    <mergeCell ref="W239:Z239"/>
    <mergeCell ref="AA239:AD239"/>
    <mergeCell ref="AE239:AH239"/>
    <mergeCell ref="AI240:AL240"/>
    <mergeCell ref="AM240:AP240"/>
    <mergeCell ref="AQ240:AT240"/>
    <mergeCell ref="AU240:AX240"/>
    <mergeCell ref="AY240:BB240"/>
    <mergeCell ref="BC240:BF240"/>
    <mergeCell ref="A240:J240"/>
    <mergeCell ref="K240:N240"/>
    <mergeCell ref="O240:R240"/>
    <mergeCell ref="S240:V240"/>
    <mergeCell ref="W240:Z240"/>
    <mergeCell ref="AA240:AD240"/>
    <mergeCell ref="AE240:AH240"/>
    <mergeCell ref="AI244:AL244"/>
    <mergeCell ref="AM244:AP244"/>
    <mergeCell ref="AQ244:AT244"/>
    <mergeCell ref="AU244:AX244"/>
    <mergeCell ref="AY244:BB244"/>
    <mergeCell ref="BC244:BF244"/>
    <mergeCell ref="A244:J244"/>
    <mergeCell ref="K244:N244"/>
    <mergeCell ref="O244:R244"/>
    <mergeCell ref="S244:V244"/>
    <mergeCell ref="W244:Z244"/>
    <mergeCell ref="AA244:AD244"/>
    <mergeCell ref="AE244:AH244"/>
    <mergeCell ref="AI245:AL245"/>
    <mergeCell ref="AM245:AP245"/>
    <mergeCell ref="AQ245:AT245"/>
    <mergeCell ref="AU245:AX245"/>
    <mergeCell ref="AY245:BB245"/>
    <mergeCell ref="BC245:BF245"/>
    <mergeCell ref="A245:J245"/>
    <mergeCell ref="K245:N245"/>
    <mergeCell ref="O245:R245"/>
    <mergeCell ref="S245:V245"/>
    <mergeCell ref="W245:Z245"/>
    <mergeCell ref="AA245:AD245"/>
    <mergeCell ref="AE245:AH245"/>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72:AL72"/>
    <mergeCell ref="AM72:AP72"/>
    <mergeCell ref="AQ72:AT72"/>
    <mergeCell ref="AU72:AX72"/>
    <mergeCell ref="AY72:BB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AI74:AL74"/>
    <mergeCell ref="AM74:AP74"/>
    <mergeCell ref="AQ74:AT74"/>
    <mergeCell ref="AU74:AX74"/>
    <mergeCell ref="AY74:BB74"/>
    <mergeCell ref="BC74:BF74"/>
    <mergeCell ref="A74:J74"/>
    <mergeCell ref="K74:N74"/>
    <mergeCell ref="O74:R74"/>
    <mergeCell ref="S74:V74"/>
    <mergeCell ref="W74:Z74"/>
    <mergeCell ref="AA74:AD74"/>
    <mergeCell ref="AE74:AH74"/>
    <mergeCell ref="AI75:AL75"/>
    <mergeCell ref="AM75:AP75"/>
    <mergeCell ref="AQ75:AT75"/>
    <mergeCell ref="AU75:AX75"/>
    <mergeCell ref="AY75:BB75"/>
    <mergeCell ref="BC75:BF75"/>
    <mergeCell ref="K75:N75"/>
    <mergeCell ref="O75:R75"/>
    <mergeCell ref="S75:V75"/>
    <mergeCell ref="W75:Z75"/>
    <mergeCell ref="AA75:AD75"/>
    <mergeCell ref="AE75:AH75"/>
    <mergeCell ref="A76:BF76"/>
    <mergeCell ref="AI61:AL61"/>
    <mergeCell ref="AM61:AP61"/>
    <mergeCell ref="AQ61:AT61"/>
    <mergeCell ref="AU61:AX61"/>
    <mergeCell ref="AY61:BB61"/>
    <mergeCell ref="BC61:BF61"/>
    <mergeCell ref="A61:J61"/>
    <mergeCell ref="K61:N61"/>
    <mergeCell ref="O61:R61"/>
    <mergeCell ref="S61:V61"/>
    <mergeCell ref="W61:Z61"/>
    <mergeCell ref="AA61:AD61"/>
    <mergeCell ref="AE61:AH61"/>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E77:AH77"/>
    <mergeCell ref="AI77:AL77"/>
    <mergeCell ref="AM77:AP77"/>
    <mergeCell ref="AQ77:AT77"/>
    <mergeCell ref="AU77:AX77"/>
    <mergeCell ref="AY77:BB77"/>
    <mergeCell ref="BC77:BF77"/>
    <mergeCell ref="A75:J75"/>
    <mergeCell ref="A77:J77"/>
    <mergeCell ref="K77:N77"/>
    <mergeCell ref="O77:R77"/>
    <mergeCell ref="S77:V77"/>
    <mergeCell ref="W77:Z77"/>
    <mergeCell ref="AA77:AD77"/>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I80:AL80"/>
    <mergeCell ref="AM80:AP80"/>
    <mergeCell ref="AQ80:AT80"/>
    <mergeCell ref="AU80:AX80"/>
    <mergeCell ref="AY80:BB80"/>
    <mergeCell ref="BC80:BF80"/>
    <mergeCell ref="A80:J80"/>
    <mergeCell ref="K80:N80"/>
    <mergeCell ref="O80:R80"/>
    <mergeCell ref="S80:V80"/>
    <mergeCell ref="W80:Z80"/>
    <mergeCell ref="AA80:AD80"/>
    <mergeCell ref="AE80:AH80"/>
    <mergeCell ref="AI84:AL84"/>
    <mergeCell ref="AM84:AP84"/>
    <mergeCell ref="AQ84:AT84"/>
    <mergeCell ref="AU84:AX84"/>
    <mergeCell ref="AY84:BB84"/>
    <mergeCell ref="BC84:BF84"/>
    <mergeCell ref="A84:J84"/>
    <mergeCell ref="K84:N84"/>
    <mergeCell ref="O84:R84"/>
    <mergeCell ref="S84:V84"/>
    <mergeCell ref="W84:Z84"/>
    <mergeCell ref="AA84:AD84"/>
    <mergeCell ref="AE84:AH84"/>
    <mergeCell ref="AI85:AL85"/>
    <mergeCell ref="AM85:AP85"/>
    <mergeCell ref="AQ85:AT85"/>
    <mergeCell ref="AU85:AX85"/>
    <mergeCell ref="AY85:BB85"/>
    <mergeCell ref="BC85:BF85"/>
    <mergeCell ref="A85:J85"/>
    <mergeCell ref="K85:N85"/>
    <mergeCell ref="O85:R85"/>
    <mergeCell ref="S85:V85"/>
    <mergeCell ref="W85:Z85"/>
    <mergeCell ref="AA85:AD85"/>
    <mergeCell ref="AE85:AH85"/>
    <mergeCell ref="AI86:AL86"/>
    <mergeCell ref="AM86:AP86"/>
    <mergeCell ref="AQ86:AT86"/>
    <mergeCell ref="AU86:AX86"/>
    <mergeCell ref="AY86:BB86"/>
    <mergeCell ref="BC86:BF86"/>
    <mergeCell ref="A86:J86"/>
    <mergeCell ref="K86:N86"/>
    <mergeCell ref="O86:R86"/>
    <mergeCell ref="S86:V86"/>
    <mergeCell ref="W86:Z86"/>
    <mergeCell ref="AA86:AD86"/>
    <mergeCell ref="AE86:AH86"/>
    <mergeCell ref="AI87:AL87"/>
    <mergeCell ref="AM87:AP87"/>
    <mergeCell ref="AQ87:AT87"/>
    <mergeCell ref="AU87:AX87"/>
    <mergeCell ref="AY87:BB87"/>
    <mergeCell ref="BC87:BF87"/>
    <mergeCell ref="A87:J87"/>
    <mergeCell ref="K87:N87"/>
    <mergeCell ref="O87:R87"/>
    <mergeCell ref="S87:V87"/>
    <mergeCell ref="W87:Z87"/>
    <mergeCell ref="AA87:AD87"/>
    <mergeCell ref="AE87:AH87"/>
    <mergeCell ref="AI88:AL88"/>
    <mergeCell ref="AM88:AP88"/>
    <mergeCell ref="AQ88:AT88"/>
    <mergeCell ref="AU88:AX88"/>
    <mergeCell ref="AY88:BB88"/>
    <mergeCell ref="BC88:BF88"/>
    <mergeCell ref="A88:J88"/>
    <mergeCell ref="K88:N88"/>
    <mergeCell ref="O88:R88"/>
    <mergeCell ref="S88:V88"/>
    <mergeCell ref="W88:Z88"/>
    <mergeCell ref="AA88:AD88"/>
    <mergeCell ref="AE88:AH88"/>
    <mergeCell ref="AI89:AL89"/>
    <mergeCell ref="AM89:AP89"/>
    <mergeCell ref="AQ89:AT89"/>
    <mergeCell ref="AU89:AX89"/>
    <mergeCell ref="AY89:BB89"/>
    <mergeCell ref="BC89:BF89"/>
    <mergeCell ref="A89:J89"/>
    <mergeCell ref="K89:N89"/>
    <mergeCell ref="O89:R89"/>
    <mergeCell ref="S89:V89"/>
    <mergeCell ref="W89:Z89"/>
    <mergeCell ref="AA89:AD89"/>
    <mergeCell ref="AE89:AH89"/>
    <mergeCell ref="AI90:AL90"/>
    <mergeCell ref="AM90:AP90"/>
    <mergeCell ref="AQ90:AT90"/>
    <mergeCell ref="AU90:AX90"/>
    <mergeCell ref="AY90:BB90"/>
    <mergeCell ref="BC90:BF90"/>
    <mergeCell ref="A90:J90"/>
    <mergeCell ref="K90:N90"/>
    <mergeCell ref="O90:R90"/>
    <mergeCell ref="S90:V90"/>
    <mergeCell ref="W90:Z90"/>
    <mergeCell ref="AA90:AD90"/>
    <mergeCell ref="AE90:AH90"/>
    <mergeCell ref="AI91:AL91"/>
    <mergeCell ref="AM91:AP91"/>
    <mergeCell ref="AQ91:AT91"/>
    <mergeCell ref="AU91:AX91"/>
    <mergeCell ref="AY91:BB91"/>
    <mergeCell ref="BC91:BF91"/>
    <mergeCell ref="A91:J91"/>
    <mergeCell ref="K91:N91"/>
    <mergeCell ref="O91:R91"/>
    <mergeCell ref="S91:V91"/>
    <mergeCell ref="W91:Z91"/>
    <mergeCell ref="AA91:AD91"/>
    <mergeCell ref="AE91:AH91"/>
    <mergeCell ref="AI92:AL92"/>
    <mergeCell ref="AM92:AP92"/>
    <mergeCell ref="AQ92:AT92"/>
    <mergeCell ref="AU92:AX92"/>
    <mergeCell ref="AY92:BB92"/>
    <mergeCell ref="BC92:BF92"/>
    <mergeCell ref="A92:J92"/>
    <mergeCell ref="K92:N92"/>
    <mergeCell ref="O92:R92"/>
    <mergeCell ref="S92:V92"/>
    <mergeCell ref="W92:Z92"/>
    <mergeCell ref="AA92:AD92"/>
    <mergeCell ref="AE92:AH92"/>
    <mergeCell ref="AI93:AL93"/>
    <mergeCell ref="AM93:AP93"/>
    <mergeCell ref="AQ93:AT93"/>
    <mergeCell ref="AU93:AX93"/>
    <mergeCell ref="AY93:BB93"/>
    <mergeCell ref="BC93:BF93"/>
    <mergeCell ref="A93:J93"/>
    <mergeCell ref="K93:N93"/>
    <mergeCell ref="O93:R93"/>
    <mergeCell ref="S93:V93"/>
    <mergeCell ref="W93:Z93"/>
    <mergeCell ref="AA93:AD93"/>
    <mergeCell ref="AE93:AH93"/>
    <mergeCell ref="AI94:AL94"/>
    <mergeCell ref="AM94:AP94"/>
    <mergeCell ref="AQ94:AT94"/>
    <mergeCell ref="AU94:AX94"/>
    <mergeCell ref="AY94:BB94"/>
    <mergeCell ref="BC94:BF94"/>
    <mergeCell ref="A94:J94"/>
    <mergeCell ref="K94:N94"/>
    <mergeCell ref="O94:R94"/>
    <mergeCell ref="S94:V94"/>
    <mergeCell ref="W94:Z94"/>
    <mergeCell ref="AA94:AD94"/>
    <mergeCell ref="AE94:AH94"/>
    <mergeCell ref="AI95:AL95"/>
    <mergeCell ref="AM95:AP95"/>
    <mergeCell ref="AQ95:AT95"/>
    <mergeCell ref="AU95:AX95"/>
    <mergeCell ref="AY95:BB95"/>
    <mergeCell ref="BC95:BF95"/>
    <mergeCell ref="K95:N95"/>
    <mergeCell ref="O95:R95"/>
    <mergeCell ref="S95:V95"/>
    <mergeCell ref="W95:Z95"/>
    <mergeCell ref="AA95:AD95"/>
    <mergeCell ref="AE95:AH95"/>
    <mergeCell ref="A96:BF96"/>
    <mergeCell ref="AI81:AL81"/>
    <mergeCell ref="AM81:AP81"/>
    <mergeCell ref="AQ81:AT81"/>
    <mergeCell ref="AU81:AX81"/>
    <mergeCell ref="AY81:BB81"/>
    <mergeCell ref="BC81:BF81"/>
    <mergeCell ref="A81:J81"/>
    <mergeCell ref="K81:N81"/>
    <mergeCell ref="O81:R81"/>
    <mergeCell ref="S81:V81"/>
    <mergeCell ref="W81:Z81"/>
    <mergeCell ref="AA81:AD81"/>
    <mergeCell ref="AE81:AH81"/>
    <mergeCell ref="AI82:AL82"/>
    <mergeCell ref="AM82:AP82"/>
    <mergeCell ref="AQ82:AT82"/>
    <mergeCell ref="AU82:AX82"/>
    <mergeCell ref="AY82:BB82"/>
    <mergeCell ref="BC82:BF82"/>
    <mergeCell ref="A82:J82"/>
    <mergeCell ref="K82:N82"/>
    <mergeCell ref="O82:R82"/>
    <mergeCell ref="S82:V82"/>
    <mergeCell ref="W82:Z82"/>
    <mergeCell ref="AA82:AD82"/>
    <mergeCell ref="AE82:AH82"/>
    <mergeCell ref="AI83:AL83"/>
    <mergeCell ref="AM83:AP83"/>
    <mergeCell ref="AQ83:AT83"/>
    <mergeCell ref="AU83:AX83"/>
    <mergeCell ref="AY83:BB83"/>
    <mergeCell ref="BC83:BF83"/>
    <mergeCell ref="A83:J83"/>
    <mergeCell ref="K83:N83"/>
    <mergeCell ref="O83:R83"/>
    <mergeCell ref="S83:V83"/>
    <mergeCell ref="W83:Z83"/>
    <mergeCell ref="AA83:AD83"/>
    <mergeCell ref="AE83:AH83"/>
    <mergeCell ref="AE97:AH97"/>
    <mergeCell ref="AI97:AL97"/>
    <mergeCell ref="AM97:AP97"/>
    <mergeCell ref="AQ97:AT97"/>
    <mergeCell ref="AU97:AX97"/>
    <mergeCell ref="AY97:BB97"/>
    <mergeCell ref="BC97:BF97"/>
    <mergeCell ref="A95:J95"/>
    <mergeCell ref="A97:J97"/>
    <mergeCell ref="K97:N97"/>
    <mergeCell ref="O97:R97"/>
    <mergeCell ref="S97:V97"/>
    <mergeCell ref="W97:Z97"/>
    <mergeCell ref="AA97:AD97"/>
    <mergeCell ref="AI98:AL98"/>
    <mergeCell ref="AM98:AP98"/>
    <mergeCell ref="AQ98:AT98"/>
    <mergeCell ref="AU98:AX98"/>
    <mergeCell ref="AY98:BB98"/>
    <mergeCell ref="BC98:BF98"/>
    <mergeCell ref="A98:J98"/>
    <mergeCell ref="K98:N98"/>
    <mergeCell ref="O98:R98"/>
    <mergeCell ref="S98:V98"/>
    <mergeCell ref="W98:Z98"/>
    <mergeCell ref="AA98:AD98"/>
    <mergeCell ref="AE98:AH98"/>
    <mergeCell ref="AI99:AL99"/>
    <mergeCell ref="AM99:AP99"/>
    <mergeCell ref="AQ99:AT99"/>
    <mergeCell ref="AU99:AX99"/>
    <mergeCell ref="AY99:BB99"/>
    <mergeCell ref="BC99:BF99"/>
    <mergeCell ref="A99:J99"/>
    <mergeCell ref="K99:N99"/>
    <mergeCell ref="O99:R99"/>
    <mergeCell ref="S99:V99"/>
    <mergeCell ref="W99:Z99"/>
    <mergeCell ref="AA99:AD99"/>
    <mergeCell ref="AE99:AH99"/>
    <mergeCell ref="AI100:AL100"/>
    <mergeCell ref="AM100:AP100"/>
    <mergeCell ref="AQ100:AT100"/>
    <mergeCell ref="AU100:AX100"/>
    <mergeCell ref="AY100:BB100"/>
    <mergeCell ref="BC100:BF100"/>
    <mergeCell ref="A100:J100"/>
    <mergeCell ref="K100:N100"/>
    <mergeCell ref="O100:R100"/>
    <mergeCell ref="S100:V100"/>
    <mergeCell ref="W100:Z100"/>
    <mergeCell ref="AA100:AD100"/>
    <mergeCell ref="AE100:AH100"/>
    <mergeCell ref="AI104:AL104"/>
    <mergeCell ref="AM104:AP104"/>
    <mergeCell ref="AQ104:AT104"/>
    <mergeCell ref="AU104:AX104"/>
    <mergeCell ref="AY104:BB104"/>
    <mergeCell ref="BC104:BF104"/>
    <mergeCell ref="A104:J104"/>
    <mergeCell ref="K104:N104"/>
    <mergeCell ref="O104:R104"/>
    <mergeCell ref="S104:V104"/>
    <mergeCell ref="W104:Z104"/>
    <mergeCell ref="AA104:AD104"/>
    <mergeCell ref="AE104:AH104"/>
    <mergeCell ref="AI105:AL105"/>
    <mergeCell ref="AM105:AP105"/>
    <mergeCell ref="AQ105:AT105"/>
    <mergeCell ref="AU105:AX105"/>
    <mergeCell ref="AY105:BB105"/>
    <mergeCell ref="BC105:BF105"/>
    <mergeCell ref="A105:J105"/>
    <mergeCell ref="K105:N105"/>
    <mergeCell ref="O105:R105"/>
    <mergeCell ref="S105:V105"/>
    <mergeCell ref="W105:Z105"/>
    <mergeCell ref="AA105:AD105"/>
    <mergeCell ref="AE105:AH105"/>
    <mergeCell ref="AI106:AL106"/>
    <mergeCell ref="AM106:AP106"/>
    <mergeCell ref="AQ106:AT106"/>
    <mergeCell ref="AU106:AX106"/>
    <mergeCell ref="AY106:BB106"/>
    <mergeCell ref="BC106:BF106"/>
    <mergeCell ref="A106:J106"/>
    <mergeCell ref="K106:N106"/>
    <mergeCell ref="O106:R106"/>
    <mergeCell ref="S106:V106"/>
    <mergeCell ref="W106:Z106"/>
    <mergeCell ref="AA106:AD106"/>
    <mergeCell ref="AE106:AH106"/>
    <mergeCell ref="AI107:AL107"/>
    <mergeCell ref="AM107:AP107"/>
    <mergeCell ref="AQ107:AT107"/>
    <mergeCell ref="AU107:AX107"/>
    <mergeCell ref="AY107:BB107"/>
    <mergeCell ref="BC107:BF107"/>
    <mergeCell ref="A107:J107"/>
    <mergeCell ref="K107:N107"/>
    <mergeCell ref="O107:R107"/>
    <mergeCell ref="S107:V107"/>
    <mergeCell ref="W107:Z107"/>
    <mergeCell ref="AA107:AD107"/>
    <mergeCell ref="AE107:AH107"/>
    <mergeCell ref="AI108:AL108"/>
    <mergeCell ref="AM108:AP108"/>
    <mergeCell ref="AQ108:AT108"/>
    <mergeCell ref="AU108:AX108"/>
    <mergeCell ref="AY108:BB108"/>
    <mergeCell ref="BC108:BF108"/>
    <mergeCell ref="A108:J108"/>
    <mergeCell ref="K108:N108"/>
    <mergeCell ref="O108:R108"/>
    <mergeCell ref="S108:V108"/>
    <mergeCell ref="W108:Z108"/>
    <mergeCell ref="AA108:AD108"/>
    <mergeCell ref="AE108:AH108"/>
    <mergeCell ref="AI109:AL109"/>
    <mergeCell ref="AM109:AP109"/>
    <mergeCell ref="AQ109:AT109"/>
    <mergeCell ref="AU109:AX109"/>
    <mergeCell ref="AY109:BB109"/>
    <mergeCell ref="BC109:BF109"/>
    <mergeCell ref="A109:J109"/>
    <mergeCell ref="K109:N109"/>
    <mergeCell ref="O109:R109"/>
    <mergeCell ref="S109:V109"/>
    <mergeCell ref="W109:Z109"/>
    <mergeCell ref="AA109:AD109"/>
    <mergeCell ref="AE109:AH109"/>
    <mergeCell ref="AI110:AL110"/>
    <mergeCell ref="AM110:AP110"/>
    <mergeCell ref="AQ110:AT110"/>
    <mergeCell ref="AU110:AX110"/>
    <mergeCell ref="AY110:BB110"/>
    <mergeCell ref="BC110:BF110"/>
    <mergeCell ref="A110:J110"/>
    <mergeCell ref="K110:N110"/>
    <mergeCell ref="O110:R110"/>
    <mergeCell ref="S110:V110"/>
    <mergeCell ref="W110:Z110"/>
    <mergeCell ref="AA110:AD110"/>
    <mergeCell ref="AE110:AH110"/>
    <mergeCell ref="AI111:AL111"/>
    <mergeCell ref="AM111:AP111"/>
    <mergeCell ref="AQ111:AT111"/>
    <mergeCell ref="AU111:AX111"/>
    <mergeCell ref="AY111:BB111"/>
    <mergeCell ref="BC111:BF111"/>
    <mergeCell ref="A111:J111"/>
    <mergeCell ref="K111:N111"/>
    <mergeCell ref="O111:R111"/>
    <mergeCell ref="S111:V111"/>
    <mergeCell ref="W111:Z111"/>
    <mergeCell ref="AA111:AD111"/>
    <mergeCell ref="AE111:AH111"/>
    <mergeCell ref="AI112:AL112"/>
    <mergeCell ref="AM112:AP112"/>
    <mergeCell ref="AQ112:AT112"/>
    <mergeCell ref="AU112:AX112"/>
    <mergeCell ref="AY112:BB112"/>
    <mergeCell ref="BC112:BF112"/>
    <mergeCell ref="A112:J112"/>
    <mergeCell ref="K112:N112"/>
    <mergeCell ref="O112:R112"/>
    <mergeCell ref="S112:V112"/>
    <mergeCell ref="W112:Z112"/>
    <mergeCell ref="AA112:AD112"/>
    <mergeCell ref="AE112:AH112"/>
    <mergeCell ref="AI113:AL113"/>
    <mergeCell ref="AM113:AP113"/>
    <mergeCell ref="AQ113:AT113"/>
    <mergeCell ref="AU113:AX113"/>
    <mergeCell ref="AY113:BB113"/>
    <mergeCell ref="BC113:BF113"/>
    <mergeCell ref="A113:J113"/>
    <mergeCell ref="K113:N113"/>
    <mergeCell ref="O113:R113"/>
    <mergeCell ref="S113:V113"/>
    <mergeCell ref="W113:Z113"/>
    <mergeCell ref="AA113:AD113"/>
    <mergeCell ref="AE113:AH113"/>
    <mergeCell ref="AI114:AL114"/>
    <mergeCell ref="AM114:AP114"/>
    <mergeCell ref="AQ114:AT114"/>
    <mergeCell ref="AU114:AX114"/>
    <mergeCell ref="AY114:BB114"/>
    <mergeCell ref="BC114:BF114"/>
    <mergeCell ref="A114:J114"/>
    <mergeCell ref="K114:N114"/>
    <mergeCell ref="O114:R114"/>
    <mergeCell ref="S114:V114"/>
    <mergeCell ref="W114:Z114"/>
    <mergeCell ref="AA114:AD114"/>
    <mergeCell ref="AE114:AH114"/>
    <mergeCell ref="AI115:AL115"/>
    <mergeCell ref="AM115:AP115"/>
    <mergeCell ref="AQ115:AT115"/>
    <mergeCell ref="AU115:AX115"/>
    <mergeCell ref="AY115:BB115"/>
    <mergeCell ref="BC115:BF115"/>
    <mergeCell ref="K115:N115"/>
    <mergeCell ref="O115:R115"/>
    <mergeCell ref="S115:V115"/>
    <mergeCell ref="W115:Z115"/>
    <mergeCell ref="AA115:AD115"/>
    <mergeCell ref="AE115:AH115"/>
    <mergeCell ref="A116:BF116"/>
    <mergeCell ref="AI101:AL101"/>
    <mergeCell ref="AM101:AP101"/>
    <mergeCell ref="AQ101:AT101"/>
    <mergeCell ref="AU101:AX101"/>
    <mergeCell ref="AY101:BB101"/>
    <mergeCell ref="BC101:BF101"/>
    <mergeCell ref="A101:J101"/>
    <mergeCell ref="K101:N101"/>
    <mergeCell ref="O101:R101"/>
    <mergeCell ref="S101:V101"/>
    <mergeCell ref="W101:Z101"/>
    <mergeCell ref="AA101:AD101"/>
    <mergeCell ref="AE101:AH101"/>
    <mergeCell ref="AI102:AL102"/>
    <mergeCell ref="AM102:AP102"/>
    <mergeCell ref="AQ102:AT102"/>
    <mergeCell ref="AU102:AX102"/>
    <mergeCell ref="AY102:BB102"/>
    <mergeCell ref="BC102:BF102"/>
    <mergeCell ref="A102:J102"/>
    <mergeCell ref="K102:N102"/>
    <mergeCell ref="O102:R102"/>
    <mergeCell ref="S102:V102"/>
    <mergeCell ref="W102:Z102"/>
    <mergeCell ref="AA102:AD102"/>
    <mergeCell ref="AE102:AH102"/>
    <mergeCell ref="AI103:AL103"/>
    <mergeCell ref="AM103:AP103"/>
    <mergeCell ref="AQ103:AT103"/>
    <mergeCell ref="AU103:AX103"/>
    <mergeCell ref="AY103:BB103"/>
    <mergeCell ref="BC103:BF103"/>
    <mergeCell ref="A103:J103"/>
    <mergeCell ref="K103:N103"/>
    <mergeCell ref="O103:R103"/>
    <mergeCell ref="S103:V103"/>
    <mergeCell ref="W103:Z103"/>
    <mergeCell ref="AA103:AD103"/>
    <mergeCell ref="AE103:AH103"/>
    <mergeCell ref="AE117:AH117"/>
    <mergeCell ref="AI117:AL117"/>
    <mergeCell ref="AM117:AP117"/>
    <mergeCell ref="AQ117:AT117"/>
    <mergeCell ref="AU117:AX117"/>
    <mergeCell ref="AY117:BB117"/>
    <mergeCell ref="BC117:BF117"/>
    <mergeCell ref="A115:J115"/>
    <mergeCell ref="A117:J117"/>
    <mergeCell ref="K117:N117"/>
    <mergeCell ref="O117:R117"/>
    <mergeCell ref="S117:V117"/>
    <mergeCell ref="W117:Z117"/>
    <mergeCell ref="AA117:AD117"/>
    <mergeCell ref="AI118:AL118"/>
    <mergeCell ref="AM118:AP118"/>
    <mergeCell ref="AQ118:AT118"/>
    <mergeCell ref="AU118:AX118"/>
    <mergeCell ref="AY118:BB118"/>
    <mergeCell ref="BC118:BF118"/>
    <mergeCell ref="A118:J118"/>
    <mergeCell ref="K118:N118"/>
    <mergeCell ref="O118:R118"/>
    <mergeCell ref="S118:V118"/>
    <mergeCell ref="W118:Z118"/>
    <mergeCell ref="AA118:AD118"/>
    <mergeCell ref="AE118:AH118"/>
    <mergeCell ref="AI119:AL119"/>
    <mergeCell ref="AM119:AP119"/>
    <mergeCell ref="AQ119:AT119"/>
    <mergeCell ref="AU119:AX119"/>
    <mergeCell ref="AY119:BB119"/>
    <mergeCell ref="BC119:BF119"/>
    <mergeCell ref="A119:J119"/>
    <mergeCell ref="K119:N119"/>
    <mergeCell ref="O119:R119"/>
    <mergeCell ref="S119:V119"/>
    <mergeCell ref="W119:Z119"/>
    <mergeCell ref="AA119:AD119"/>
    <mergeCell ref="AE119:AH119"/>
    <mergeCell ref="AI120:AL120"/>
    <mergeCell ref="AM120:AP120"/>
    <mergeCell ref="AQ120:AT120"/>
    <mergeCell ref="AU120:AX120"/>
    <mergeCell ref="AY120:BB120"/>
    <mergeCell ref="BC120:BF120"/>
    <mergeCell ref="A120:J120"/>
    <mergeCell ref="K120:N120"/>
    <mergeCell ref="O120:R120"/>
    <mergeCell ref="S120:V120"/>
    <mergeCell ref="W120:Z120"/>
    <mergeCell ref="AA120:AD120"/>
    <mergeCell ref="AE120:AH120"/>
    <mergeCell ref="AI124:AL124"/>
    <mergeCell ref="AM124:AP124"/>
    <mergeCell ref="AQ124:AT124"/>
    <mergeCell ref="AU124:AX124"/>
    <mergeCell ref="AY124:BB124"/>
    <mergeCell ref="BC124:BF124"/>
    <mergeCell ref="A124:J124"/>
    <mergeCell ref="K124:N124"/>
    <mergeCell ref="O124:R124"/>
    <mergeCell ref="S124:V124"/>
    <mergeCell ref="W124:Z124"/>
    <mergeCell ref="AA124:AD124"/>
    <mergeCell ref="AE124:AH124"/>
    <mergeCell ref="AI125:AL125"/>
    <mergeCell ref="AM125:AP125"/>
    <mergeCell ref="AQ125:AT125"/>
    <mergeCell ref="AU125:AX125"/>
    <mergeCell ref="AY125:BB125"/>
    <mergeCell ref="BC125:BF125"/>
    <mergeCell ref="A125:J125"/>
    <mergeCell ref="K125:N125"/>
    <mergeCell ref="O125:R125"/>
    <mergeCell ref="S125:V125"/>
    <mergeCell ref="W125:Z125"/>
    <mergeCell ref="AA125:AD125"/>
    <mergeCell ref="AE125:AH125"/>
    <mergeCell ref="AI253:AL253"/>
    <mergeCell ref="AM253:AP253"/>
    <mergeCell ref="AQ253:AT253"/>
    <mergeCell ref="AU253:AX253"/>
    <mergeCell ref="AY253:BB253"/>
    <mergeCell ref="BC253:BF253"/>
    <mergeCell ref="A253:J253"/>
    <mergeCell ref="K253:N253"/>
    <mergeCell ref="O253:R253"/>
    <mergeCell ref="S253:V253"/>
    <mergeCell ref="W253:Z253"/>
    <mergeCell ref="AA253:AD253"/>
    <mergeCell ref="AE253:AH253"/>
    <mergeCell ref="AI254:AL254"/>
    <mergeCell ref="AM254:AP254"/>
    <mergeCell ref="AQ254:AT254"/>
    <mergeCell ref="AU254:AX254"/>
    <mergeCell ref="AY254:BB254"/>
    <mergeCell ref="BC254:BF254"/>
    <mergeCell ref="A254:J254"/>
    <mergeCell ref="K254:N254"/>
    <mergeCell ref="O254:R254"/>
    <mergeCell ref="S254:V254"/>
    <mergeCell ref="W254:Z254"/>
    <mergeCell ref="AA254:AD254"/>
    <mergeCell ref="AE254:AH254"/>
    <mergeCell ref="AI241:AL241"/>
    <mergeCell ref="AM241:AP241"/>
    <mergeCell ref="AQ241:AT241"/>
    <mergeCell ref="AU241:AX241"/>
    <mergeCell ref="AY241:BB241"/>
    <mergeCell ref="BC241:BF241"/>
    <mergeCell ref="A241:J241"/>
    <mergeCell ref="K241:N241"/>
    <mergeCell ref="O241:R241"/>
    <mergeCell ref="S241:V241"/>
    <mergeCell ref="W241:Z241"/>
    <mergeCell ref="AA241:AD241"/>
    <mergeCell ref="AE241:AH241"/>
    <mergeCell ref="AI242:AL242"/>
    <mergeCell ref="AM242:AP242"/>
    <mergeCell ref="AQ242:AT242"/>
    <mergeCell ref="AU242:AX242"/>
    <mergeCell ref="AY242:BB242"/>
    <mergeCell ref="BC242:BF242"/>
    <mergeCell ref="A242:J242"/>
    <mergeCell ref="K242:N242"/>
    <mergeCell ref="O242:R242"/>
    <mergeCell ref="S242:V242"/>
    <mergeCell ref="W242:Z242"/>
    <mergeCell ref="AA242:AD242"/>
    <mergeCell ref="AE242:AH242"/>
    <mergeCell ref="AI243:AL243"/>
    <mergeCell ref="AM243:AP243"/>
    <mergeCell ref="AQ243:AT243"/>
    <mergeCell ref="AU243:AX243"/>
    <mergeCell ref="AY243:BB243"/>
    <mergeCell ref="BC243:BF243"/>
    <mergeCell ref="A243:J243"/>
    <mergeCell ref="K243:N243"/>
    <mergeCell ref="O243:R243"/>
    <mergeCell ref="S243:V243"/>
    <mergeCell ref="W243:Z243"/>
    <mergeCell ref="AA243:AD243"/>
    <mergeCell ref="AE243:AH243"/>
    <mergeCell ref="AI255:AL255"/>
    <mergeCell ref="AM255:AP255"/>
    <mergeCell ref="AQ255:AT255"/>
    <mergeCell ref="AU255:AX255"/>
    <mergeCell ref="AY255:BB255"/>
    <mergeCell ref="BC255:BF255"/>
    <mergeCell ref="A255:J255"/>
    <mergeCell ref="K255:N255"/>
    <mergeCell ref="O255:R255"/>
    <mergeCell ref="S255:V255"/>
    <mergeCell ref="W255:Z255"/>
    <mergeCell ref="AA255:AD255"/>
    <mergeCell ref="AE255:AH255"/>
    <mergeCell ref="AI246:AL246"/>
    <mergeCell ref="AM246:AP246"/>
    <mergeCell ref="AQ246:AT246"/>
    <mergeCell ref="AU246:AX246"/>
    <mergeCell ref="AY246:BB246"/>
    <mergeCell ref="BC246:BF246"/>
    <mergeCell ref="A246:J246"/>
    <mergeCell ref="K246:N246"/>
    <mergeCell ref="O246:R246"/>
    <mergeCell ref="S246:V246"/>
    <mergeCell ref="W246:Z246"/>
    <mergeCell ref="AA246:AD246"/>
    <mergeCell ref="AE246:AH246"/>
    <mergeCell ref="AI247:AL247"/>
    <mergeCell ref="AM247:AP247"/>
    <mergeCell ref="AQ247:AT247"/>
    <mergeCell ref="AU247:AX247"/>
    <mergeCell ref="AY247:BB247"/>
    <mergeCell ref="BC247:BF247"/>
    <mergeCell ref="A247:J247"/>
    <mergeCell ref="K247:N247"/>
    <mergeCell ref="O247:R247"/>
    <mergeCell ref="S247:V247"/>
    <mergeCell ref="W247:Z247"/>
    <mergeCell ref="AA247:AD247"/>
    <mergeCell ref="AE247:AH247"/>
    <mergeCell ref="AI248:AL248"/>
    <mergeCell ref="AM248:AP248"/>
    <mergeCell ref="AQ248:AT248"/>
    <mergeCell ref="AU248:AX248"/>
    <mergeCell ref="AY248:BB248"/>
    <mergeCell ref="BC248:BF248"/>
    <mergeCell ref="A248:J248"/>
    <mergeCell ref="K248:N248"/>
    <mergeCell ref="O248:R248"/>
    <mergeCell ref="S248:V248"/>
    <mergeCell ref="W248:Z248"/>
    <mergeCell ref="AA248:AD248"/>
    <mergeCell ref="AE248:AH248"/>
    <mergeCell ref="AI249:AL249"/>
    <mergeCell ref="AM249:AP249"/>
    <mergeCell ref="AQ249:AT249"/>
    <mergeCell ref="AU249:AX249"/>
    <mergeCell ref="AY249:BB249"/>
    <mergeCell ref="BC249:BF249"/>
    <mergeCell ref="A249:J249"/>
    <mergeCell ref="K249:N249"/>
    <mergeCell ref="O249:R249"/>
    <mergeCell ref="S249:V249"/>
    <mergeCell ref="W249:Z249"/>
    <mergeCell ref="AA249:AD249"/>
    <mergeCell ref="AE249:AH249"/>
    <mergeCell ref="AI250:AL250"/>
    <mergeCell ref="AM250:AP250"/>
    <mergeCell ref="AQ250:AT250"/>
    <mergeCell ref="AU250:AX250"/>
    <mergeCell ref="AY250:BB250"/>
    <mergeCell ref="BC250:BF250"/>
    <mergeCell ref="A250:J250"/>
    <mergeCell ref="K250:N250"/>
    <mergeCell ref="O250:R250"/>
    <mergeCell ref="S250:V250"/>
    <mergeCell ref="W250:Z250"/>
    <mergeCell ref="AA250:AD250"/>
    <mergeCell ref="AE250:AH250"/>
    <mergeCell ref="AI251:AL251"/>
    <mergeCell ref="AM251:AP251"/>
    <mergeCell ref="AQ251:AT251"/>
    <mergeCell ref="AU251:AX251"/>
    <mergeCell ref="AY251:BB251"/>
    <mergeCell ref="BC251:BF251"/>
    <mergeCell ref="A251:J251"/>
    <mergeCell ref="K251:N251"/>
    <mergeCell ref="O251:R251"/>
    <mergeCell ref="S251:V251"/>
    <mergeCell ref="W251:Z251"/>
    <mergeCell ref="AA251:AD251"/>
    <mergeCell ref="AE251:AH251"/>
    <mergeCell ref="AI252:AL252"/>
    <mergeCell ref="AM252:AP252"/>
    <mergeCell ref="AQ252:AT252"/>
    <mergeCell ref="AU252:AX252"/>
    <mergeCell ref="AY252:BB252"/>
    <mergeCell ref="BC252:BF252"/>
    <mergeCell ref="A252:J252"/>
    <mergeCell ref="K252:N252"/>
    <mergeCell ref="O252:R252"/>
    <mergeCell ref="S252:V252"/>
    <mergeCell ref="W252:Z252"/>
    <mergeCell ref="AA252:AD252"/>
    <mergeCell ref="AE252:AH252"/>
  </mergeCells>
  <dataValidations>
    <dataValidation type="list" allowBlank="1" showInputMessage="1" prompt="Click to select section!!!" sqref="A7 A56 A76 A96 A116 A136 A156 A176 A196 A216 A236">
      <formula1>'Rough Work'!$K:$K</formula1>
    </dataValidation>
  </dataValidation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3.57"/>
    <col customWidth="1" min="2" max="2" width="32.43"/>
    <col customWidth="1" min="3" max="3" width="13.86"/>
    <col customWidth="1" min="4" max="4" width="13.57"/>
    <col customWidth="1" min="5" max="5" width="16.86"/>
    <col customWidth="1" min="6" max="6" width="31.86"/>
    <col customWidth="1" min="7" max="7" width="19.43"/>
    <col customWidth="1" min="8" max="8" width="19.86"/>
    <col customWidth="1" min="10" max="10" width="23.86"/>
    <col customWidth="1" min="11" max="11" width="27.57"/>
    <col customWidth="1" min="12" max="15" width="18.14"/>
    <col customWidth="1" min="16" max="16" width="18.57"/>
    <col customWidth="1" min="17" max="17" width="12.57"/>
    <col customWidth="1" min="18" max="18" width="11.14"/>
    <col customWidth="1" min="19" max="19" width="10.86"/>
    <col customWidth="1" min="20" max="20" width="17.14"/>
    <col customWidth="1" min="21" max="21" width="16.0"/>
    <col customWidth="1" min="22" max="22" width="12.43"/>
    <col customWidth="1" min="23" max="24" width="18.0"/>
    <col customWidth="1" min="25" max="25" width="18.57"/>
    <col customWidth="1" min="26" max="27" width="18.0"/>
    <col customWidth="1" min="28" max="28" width="13.43"/>
    <col customWidth="1" min="29" max="29" width="12.86"/>
    <col customWidth="1" min="30" max="30" width="17.29"/>
    <col customWidth="1" min="31" max="31" width="12.43"/>
    <col customWidth="1" min="33" max="33" width="12.57"/>
    <col customWidth="1" min="34" max="34" width="20.57"/>
    <col customWidth="1" min="35" max="35" width="18.14"/>
    <col customWidth="1" min="36" max="36" width="13.0"/>
    <col customWidth="1" min="37" max="37" width="25.71"/>
    <col customWidth="1" min="38" max="38" width="28.57"/>
    <col customWidth="1" min="39" max="39" width="29.71"/>
    <col customWidth="1" min="40" max="40" width="24.43"/>
    <col customWidth="1" min="41" max="41" width="13.0"/>
    <col customWidth="1" min="42" max="42" width="24.57"/>
    <col customWidth="1" min="43" max="44" width="16.86"/>
    <col customWidth="1" min="45" max="45" width="47.0"/>
    <col customWidth="1" min="46" max="46" width="29.43"/>
    <col customWidth="1" min="47" max="47" width="30.43"/>
    <col customWidth="1" min="48" max="48" width="34.57"/>
    <col customWidth="1" min="49" max="49" width="16.43"/>
    <col customWidth="1" min="50" max="52" width="17.43"/>
  </cols>
  <sheetData>
    <row r="1" ht="12.0" customHeight="1">
      <c r="A1" s="117" t="s">
        <v>214</v>
      </c>
      <c r="B1" s="118" t="s">
        <v>215</v>
      </c>
      <c r="C1" s="117"/>
      <c r="D1" s="117" t="s">
        <v>216</v>
      </c>
      <c r="E1" s="119">
        <v>43556.0</v>
      </c>
      <c r="F1" s="117" t="s">
        <v>217</v>
      </c>
      <c r="G1" s="119">
        <v>43921.0</v>
      </c>
      <c r="H1" s="117" t="s">
        <v>218</v>
      </c>
      <c r="I1" s="119">
        <v>43862.0</v>
      </c>
      <c r="J1" s="117" t="s">
        <v>219</v>
      </c>
      <c r="K1" s="120">
        <v>43890.0</v>
      </c>
      <c r="L1" s="117" t="s">
        <v>220</v>
      </c>
      <c r="M1" s="121" t="s">
        <v>221</v>
      </c>
      <c r="N1" s="122"/>
      <c r="O1" s="117" t="s">
        <v>222</v>
      </c>
      <c r="P1" s="119">
        <v>43556.0</v>
      </c>
      <c r="Q1" s="117" t="s">
        <v>223</v>
      </c>
      <c r="R1" s="120">
        <v>43921.0</v>
      </c>
      <c r="S1" s="122"/>
      <c r="T1" s="122"/>
      <c r="U1" s="123"/>
      <c r="V1" s="123"/>
      <c r="W1" s="123"/>
      <c r="X1" s="123"/>
      <c r="Y1" s="123"/>
      <c r="Z1" s="123"/>
      <c r="AA1" s="123"/>
      <c r="AB1" s="123"/>
      <c r="AC1" s="123"/>
      <c r="AD1" s="123"/>
      <c r="AE1" s="123"/>
      <c r="AF1" s="123"/>
      <c r="AG1" s="123"/>
      <c r="AH1" s="123"/>
      <c r="AI1" s="123"/>
      <c r="AJ1" s="124"/>
      <c r="AK1" s="125"/>
      <c r="AL1" s="125"/>
      <c r="AM1" s="125"/>
      <c r="AN1" s="125"/>
      <c r="AO1" s="123"/>
      <c r="AP1" s="123"/>
      <c r="AQ1" s="123"/>
      <c r="AR1" s="123"/>
      <c r="AS1" s="123"/>
      <c r="AT1" s="123"/>
      <c r="AU1" s="123"/>
      <c r="AV1" s="123"/>
      <c r="AW1" s="126"/>
      <c r="AX1" s="127"/>
      <c r="AY1" s="127"/>
      <c r="AZ1" s="128"/>
    </row>
    <row r="2">
      <c r="A2" s="129" t="s">
        <v>224</v>
      </c>
      <c r="B2" s="129" t="s">
        <v>225</v>
      </c>
      <c r="C2" s="130" t="s">
        <v>226</v>
      </c>
      <c r="D2" s="130" t="s">
        <v>227</v>
      </c>
      <c r="E2" s="130" t="s">
        <v>228</v>
      </c>
      <c r="F2" s="130" t="s">
        <v>229</v>
      </c>
      <c r="G2" s="130" t="s">
        <v>230</v>
      </c>
      <c r="H2" s="130" t="s">
        <v>231</v>
      </c>
      <c r="I2" s="129" t="s">
        <v>232</v>
      </c>
      <c r="J2" s="130" t="s">
        <v>233</v>
      </c>
      <c r="K2" s="129" t="s">
        <v>234</v>
      </c>
      <c r="L2" s="130" t="s">
        <v>235</v>
      </c>
      <c r="M2" s="130" t="s">
        <v>236</v>
      </c>
      <c r="N2" s="130" t="s">
        <v>237</v>
      </c>
      <c r="O2" s="130" t="s">
        <v>238</v>
      </c>
      <c r="P2" s="130" t="s">
        <v>239</v>
      </c>
      <c r="Q2" s="129" t="s">
        <v>240</v>
      </c>
      <c r="R2" s="130" t="s">
        <v>241</v>
      </c>
      <c r="S2" s="130" t="s">
        <v>242</v>
      </c>
      <c r="T2" s="130" t="s">
        <v>243</v>
      </c>
      <c r="U2" s="130" t="s">
        <v>244</v>
      </c>
      <c r="V2" s="130" t="s">
        <v>245</v>
      </c>
      <c r="W2" s="130" t="s">
        <v>246</v>
      </c>
      <c r="X2" s="130" t="s">
        <v>247</v>
      </c>
      <c r="Y2" s="130" t="s">
        <v>248</v>
      </c>
      <c r="Z2" s="130" t="s">
        <v>249</v>
      </c>
      <c r="AA2" s="130" t="s">
        <v>250</v>
      </c>
      <c r="AB2" s="130" t="s">
        <v>251</v>
      </c>
      <c r="AC2" s="130" t="s">
        <v>252</v>
      </c>
      <c r="AD2" s="130" t="s">
        <v>253</v>
      </c>
      <c r="AE2" s="130" t="s">
        <v>254</v>
      </c>
      <c r="AF2" s="130" t="s">
        <v>255</v>
      </c>
      <c r="AG2" s="130" t="s">
        <v>256</v>
      </c>
      <c r="AH2" s="130" t="s">
        <v>257</v>
      </c>
      <c r="AI2" s="130" t="s">
        <v>258</v>
      </c>
      <c r="AJ2" s="130" t="s">
        <v>259</v>
      </c>
      <c r="AK2" s="131" t="s">
        <v>260</v>
      </c>
      <c r="AL2" s="131" t="s">
        <v>261</v>
      </c>
      <c r="AM2" s="132" t="s">
        <v>262</v>
      </c>
      <c r="AN2" s="132" t="s">
        <v>263</v>
      </c>
      <c r="AO2" s="130" t="s">
        <v>264</v>
      </c>
      <c r="AP2" s="129" t="s">
        <v>265</v>
      </c>
      <c r="AQ2" s="130" t="s">
        <v>266</v>
      </c>
      <c r="AR2" s="130" t="s">
        <v>267</v>
      </c>
      <c r="AS2" s="130" t="s">
        <v>268</v>
      </c>
      <c r="AT2" s="130" t="s">
        <v>269</v>
      </c>
      <c r="AU2" s="130" t="s">
        <v>270</v>
      </c>
      <c r="AV2" s="130" t="s">
        <v>271</v>
      </c>
      <c r="AW2" s="129" t="s">
        <v>272</v>
      </c>
      <c r="AX2" s="129" t="s">
        <v>273</v>
      </c>
      <c r="AY2" s="129" t="s">
        <v>274</v>
      </c>
      <c r="AZ2" s="129" t="s">
        <v>275</v>
      </c>
    </row>
    <row r="3" ht="15.75" customHeight="1">
      <c r="A3" s="133" t="s">
        <v>276</v>
      </c>
      <c r="B3" s="133" t="s">
        <v>277</v>
      </c>
      <c r="C3" s="133" t="s">
        <v>278</v>
      </c>
      <c r="D3" s="133" t="s">
        <v>279</v>
      </c>
      <c r="E3" s="133" t="s">
        <v>280</v>
      </c>
      <c r="F3" s="133" t="s">
        <v>280</v>
      </c>
      <c r="G3" s="133" t="s">
        <v>281</v>
      </c>
      <c r="H3" s="133" t="s">
        <v>282</v>
      </c>
      <c r="I3" s="133" t="s">
        <v>194</v>
      </c>
      <c r="J3" s="133" t="s">
        <v>194</v>
      </c>
      <c r="K3" s="133" t="s">
        <v>194</v>
      </c>
      <c r="L3" s="134"/>
      <c r="M3" s="134"/>
      <c r="N3" s="135" t="s">
        <v>283</v>
      </c>
      <c r="O3" s="135" t="s">
        <v>284</v>
      </c>
      <c r="P3" s="135" t="s">
        <v>194</v>
      </c>
      <c r="Q3" s="136">
        <v>2.0</v>
      </c>
      <c r="R3" s="136">
        <v>2.0</v>
      </c>
      <c r="S3" s="136">
        <v>0.0</v>
      </c>
      <c r="T3" s="136">
        <v>0.0</v>
      </c>
      <c r="U3" s="136">
        <v>0.0</v>
      </c>
      <c r="V3" s="136">
        <v>0.0</v>
      </c>
      <c r="W3" s="136">
        <v>0.0</v>
      </c>
      <c r="X3" s="136">
        <v>0.0</v>
      </c>
      <c r="Y3" s="136">
        <v>0.0</v>
      </c>
      <c r="Z3" s="134"/>
      <c r="AA3" s="136">
        <v>0.0</v>
      </c>
      <c r="AB3" s="137"/>
      <c r="AC3" s="137"/>
      <c r="AD3" s="134"/>
      <c r="AE3" s="138" t="s">
        <v>285</v>
      </c>
      <c r="AF3" s="139"/>
      <c r="AG3" s="140">
        <v>0.0</v>
      </c>
      <c r="AH3" s="140">
        <v>0.0</v>
      </c>
      <c r="AI3" s="140">
        <v>0.0</v>
      </c>
      <c r="AJ3" s="141"/>
      <c r="AK3" s="142">
        <v>43892.0</v>
      </c>
      <c r="AL3" s="142">
        <v>43892.0</v>
      </c>
      <c r="AM3" s="142"/>
      <c r="AN3" s="142"/>
      <c r="AO3" s="143">
        <v>12.0</v>
      </c>
      <c r="AP3" s="133" t="s">
        <v>286</v>
      </c>
      <c r="AQ3" s="133" t="s">
        <v>287</v>
      </c>
      <c r="AR3" s="133" t="s">
        <v>288</v>
      </c>
      <c r="AS3" s="133" t="s">
        <v>289</v>
      </c>
      <c r="AT3" s="133" t="s">
        <v>290</v>
      </c>
      <c r="AU3" s="133" t="s">
        <v>291</v>
      </c>
      <c r="AV3" s="133"/>
      <c r="AW3" s="133" t="s">
        <v>292</v>
      </c>
      <c r="AX3" s="144"/>
      <c r="AY3" s="144"/>
      <c r="AZ3" s="133" t="s">
        <v>292</v>
      </c>
    </row>
    <row r="4" ht="15.75" customHeight="1">
      <c r="A4" s="133" t="s">
        <v>293</v>
      </c>
      <c r="B4" s="133" t="s">
        <v>294</v>
      </c>
      <c r="C4" s="133" t="s">
        <v>278</v>
      </c>
      <c r="D4" s="133" t="s">
        <v>279</v>
      </c>
      <c r="E4" s="133" t="s">
        <v>193</v>
      </c>
      <c r="F4" s="133" t="s">
        <v>295</v>
      </c>
      <c r="G4" s="133" t="s">
        <v>281</v>
      </c>
      <c r="H4" s="133" t="s">
        <v>282</v>
      </c>
      <c r="I4" s="133" t="s">
        <v>194</v>
      </c>
      <c r="J4" s="133" t="s">
        <v>194</v>
      </c>
      <c r="K4" s="133" t="s">
        <v>194</v>
      </c>
      <c r="L4" s="134"/>
      <c r="M4" s="134"/>
      <c r="N4" s="135" t="s">
        <v>283</v>
      </c>
      <c r="O4" s="135" t="s">
        <v>284</v>
      </c>
      <c r="P4" s="135" t="s">
        <v>194</v>
      </c>
      <c r="Q4" s="136">
        <v>2.0</v>
      </c>
      <c r="R4" s="136">
        <v>2.0</v>
      </c>
      <c r="S4" s="136">
        <v>0.0</v>
      </c>
      <c r="T4" s="136">
        <v>0.0</v>
      </c>
      <c r="U4" s="136">
        <v>0.0</v>
      </c>
      <c r="V4" s="136">
        <v>0.0</v>
      </c>
      <c r="W4" s="136">
        <v>0.0</v>
      </c>
      <c r="X4" s="136">
        <v>0.0</v>
      </c>
      <c r="Y4" s="136">
        <v>0.0</v>
      </c>
      <c r="Z4" s="135"/>
      <c r="AA4" s="136">
        <v>0.0</v>
      </c>
      <c r="AB4" s="137"/>
      <c r="AC4" s="137"/>
      <c r="AD4" s="134"/>
      <c r="AE4" s="138" t="s">
        <v>285</v>
      </c>
      <c r="AF4" s="139"/>
      <c r="AG4" s="140">
        <v>0.0</v>
      </c>
      <c r="AH4" s="140">
        <v>44000.0</v>
      </c>
      <c r="AI4" s="140">
        <v>0.0</v>
      </c>
      <c r="AJ4" s="141"/>
      <c r="AK4" s="142">
        <v>43889.0</v>
      </c>
      <c r="AL4" s="142">
        <v>43889.0</v>
      </c>
      <c r="AM4" s="142"/>
      <c r="AN4" s="142"/>
      <c r="AO4" s="143">
        <v>5.0</v>
      </c>
      <c r="AP4" s="133" t="s">
        <v>296</v>
      </c>
      <c r="AQ4" s="133" t="s">
        <v>297</v>
      </c>
      <c r="AR4" s="133" t="s">
        <v>298</v>
      </c>
      <c r="AS4" s="133" t="s">
        <v>299</v>
      </c>
      <c r="AT4" s="133"/>
      <c r="AU4" s="133"/>
      <c r="AV4" s="133"/>
      <c r="AW4" s="133" t="s">
        <v>292</v>
      </c>
      <c r="AX4" s="144"/>
      <c r="AY4" s="144"/>
      <c r="AZ4" s="133" t="s">
        <v>292</v>
      </c>
    </row>
    <row r="5" ht="15.75" customHeight="1">
      <c r="A5" s="133"/>
      <c r="B5" s="133"/>
      <c r="C5" s="133"/>
      <c r="D5" s="133"/>
      <c r="E5" s="133"/>
      <c r="F5" s="133"/>
      <c r="G5" s="133"/>
      <c r="H5" s="133"/>
      <c r="I5" s="133"/>
      <c r="J5" s="133"/>
      <c r="K5" s="133"/>
      <c r="L5" s="134"/>
      <c r="M5" s="134"/>
      <c r="N5" s="133"/>
      <c r="O5" s="133"/>
      <c r="P5" s="133"/>
      <c r="Q5" s="143"/>
      <c r="R5" s="134"/>
      <c r="S5" s="143"/>
      <c r="T5" s="143"/>
      <c r="U5" s="143"/>
      <c r="V5" s="143"/>
      <c r="W5" s="143"/>
      <c r="X5" s="143"/>
      <c r="Y5" s="143"/>
      <c r="Z5" s="133"/>
      <c r="AA5" s="143"/>
      <c r="AB5" s="137"/>
      <c r="AC5" s="137"/>
      <c r="AD5" s="134"/>
      <c r="AE5" s="133"/>
      <c r="AF5" s="139"/>
      <c r="AG5" s="143"/>
      <c r="AH5" s="143"/>
      <c r="AI5" s="143"/>
      <c r="AJ5" s="141"/>
      <c r="AK5" s="142"/>
      <c r="AL5" s="142"/>
      <c r="AM5" s="142"/>
      <c r="AN5" s="142"/>
      <c r="AO5" s="143"/>
      <c r="AP5" s="133"/>
      <c r="AQ5" s="133"/>
      <c r="AR5" s="133"/>
      <c r="AS5" s="145"/>
      <c r="AT5" s="145"/>
      <c r="AU5" s="146"/>
      <c r="AV5" s="133"/>
      <c r="AW5" s="133"/>
      <c r="AX5" s="144"/>
      <c r="AY5" s="144"/>
      <c r="AZ5" s="133"/>
    </row>
    <row r="6" ht="15.75" customHeight="1">
      <c r="A6" s="133"/>
      <c r="B6" s="133"/>
      <c r="C6" s="133"/>
      <c r="D6" s="133"/>
      <c r="E6" s="133"/>
      <c r="F6" s="133"/>
      <c r="G6" s="133"/>
      <c r="H6" s="133"/>
      <c r="I6" s="133"/>
      <c r="J6" s="133"/>
      <c r="K6" s="133"/>
      <c r="L6" s="134"/>
      <c r="M6" s="134"/>
      <c r="N6" s="133"/>
      <c r="O6" s="133"/>
      <c r="P6" s="133"/>
      <c r="Q6" s="143"/>
      <c r="R6" s="143"/>
      <c r="S6" s="143"/>
      <c r="T6" s="143"/>
      <c r="U6" s="143"/>
      <c r="V6" s="143"/>
      <c r="W6" s="143"/>
      <c r="X6" s="143"/>
      <c r="Y6" s="143"/>
      <c r="Z6" s="134"/>
      <c r="AA6" s="143"/>
      <c r="AB6" s="137"/>
      <c r="AC6" s="137"/>
      <c r="AD6" s="134"/>
      <c r="AE6" s="133"/>
      <c r="AF6" s="139"/>
      <c r="AG6" s="143"/>
      <c r="AH6" s="143"/>
      <c r="AI6" s="143"/>
      <c r="AJ6" s="141"/>
      <c r="AK6" s="142"/>
      <c r="AL6" s="142"/>
      <c r="AM6" s="142"/>
      <c r="AN6" s="142"/>
      <c r="AO6" s="143"/>
      <c r="AP6" s="133"/>
      <c r="AQ6" s="133"/>
      <c r="AR6" s="133"/>
      <c r="AS6" s="133"/>
      <c r="AT6" s="133"/>
      <c r="AU6" s="133"/>
      <c r="AV6" s="133"/>
      <c r="AW6" s="133"/>
      <c r="AX6" s="144"/>
      <c r="AY6" s="144"/>
      <c r="AZ6" s="133"/>
    </row>
    <row r="7" ht="15.75" customHeight="1">
      <c r="A7" s="133"/>
      <c r="B7" s="133"/>
      <c r="C7" s="133"/>
      <c r="D7" s="133"/>
      <c r="E7" s="133"/>
      <c r="F7" s="133"/>
      <c r="G7" s="133"/>
      <c r="H7" s="133"/>
      <c r="I7" s="133"/>
      <c r="J7" s="133"/>
      <c r="K7" s="133"/>
      <c r="L7" s="134"/>
      <c r="M7" s="134"/>
      <c r="N7" s="133"/>
      <c r="O7" s="133"/>
      <c r="P7" s="133"/>
      <c r="Q7" s="143"/>
      <c r="R7" s="143"/>
      <c r="S7" s="143"/>
      <c r="T7" s="143"/>
      <c r="U7" s="143"/>
      <c r="V7" s="143"/>
      <c r="W7" s="143"/>
      <c r="X7" s="143"/>
      <c r="Y7" s="143"/>
      <c r="Z7" s="134"/>
      <c r="AA7" s="143"/>
      <c r="AB7" s="137"/>
      <c r="AC7" s="137"/>
      <c r="AD7" s="134"/>
      <c r="AE7" s="133"/>
      <c r="AF7" s="139"/>
      <c r="AG7" s="143"/>
      <c r="AH7" s="143"/>
      <c r="AI7" s="143"/>
      <c r="AJ7" s="141"/>
      <c r="AK7" s="142"/>
      <c r="AL7" s="142"/>
      <c r="AM7" s="142"/>
      <c r="AN7" s="142"/>
      <c r="AO7" s="143"/>
      <c r="AP7" s="133"/>
      <c r="AQ7" s="133"/>
      <c r="AR7" s="133"/>
      <c r="AS7" s="133"/>
      <c r="AT7" s="133"/>
      <c r="AU7" s="133"/>
      <c r="AV7" s="133"/>
      <c r="AW7" s="133"/>
      <c r="AX7" s="144"/>
      <c r="AY7" s="144"/>
      <c r="AZ7" s="133"/>
    </row>
    <row r="8" ht="15.75" customHeight="1">
      <c r="A8" s="133"/>
      <c r="B8" s="133"/>
      <c r="C8" s="133"/>
      <c r="D8" s="133"/>
      <c r="E8" s="133"/>
      <c r="F8" s="133"/>
      <c r="G8" s="133"/>
      <c r="H8" s="133"/>
      <c r="I8" s="133"/>
      <c r="J8" s="133"/>
      <c r="K8" s="133"/>
      <c r="L8" s="134"/>
      <c r="M8" s="134"/>
      <c r="N8" s="133"/>
      <c r="O8" s="133"/>
      <c r="P8" s="133"/>
      <c r="Q8" s="143"/>
      <c r="R8" s="143"/>
      <c r="S8" s="143"/>
      <c r="T8" s="143"/>
      <c r="U8" s="143"/>
      <c r="V8" s="143"/>
      <c r="W8" s="143"/>
      <c r="X8" s="143"/>
      <c r="Y8" s="143"/>
      <c r="Z8" s="134"/>
      <c r="AA8" s="143"/>
      <c r="AB8" s="137"/>
      <c r="AC8" s="137"/>
      <c r="AD8" s="134"/>
      <c r="AE8" s="133"/>
      <c r="AF8" s="139"/>
      <c r="AG8" s="143"/>
      <c r="AH8" s="143"/>
      <c r="AI8" s="143"/>
      <c r="AJ8" s="141"/>
      <c r="AK8" s="142"/>
      <c r="AL8" s="142"/>
      <c r="AM8" s="142"/>
      <c r="AN8" s="142"/>
      <c r="AO8" s="143"/>
      <c r="AP8" s="133"/>
      <c r="AQ8" s="133"/>
      <c r="AR8" s="133"/>
      <c r="AS8" s="133"/>
      <c r="AT8" s="133"/>
      <c r="AU8" s="133"/>
      <c r="AV8" s="133"/>
      <c r="AW8" s="133"/>
      <c r="AX8" s="144"/>
      <c r="AY8" s="144"/>
      <c r="AZ8" s="133"/>
    </row>
    <row r="9" ht="15.75" customHeight="1">
      <c r="A9" s="133"/>
      <c r="B9" s="133"/>
      <c r="C9" s="133"/>
      <c r="D9" s="133"/>
      <c r="E9" s="133"/>
      <c r="F9" s="133"/>
      <c r="G9" s="133"/>
      <c r="H9" s="133"/>
      <c r="I9" s="133"/>
      <c r="J9" s="133"/>
      <c r="K9" s="133"/>
      <c r="L9" s="134"/>
      <c r="M9" s="134"/>
      <c r="N9" s="133"/>
      <c r="O9" s="133"/>
      <c r="P9" s="133"/>
      <c r="Q9" s="143"/>
      <c r="R9" s="143"/>
      <c r="S9" s="143"/>
      <c r="T9" s="143"/>
      <c r="U9" s="143"/>
      <c r="V9" s="143"/>
      <c r="W9" s="143"/>
      <c r="X9" s="143"/>
      <c r="Y9" s="143"/>
      <c r="Z9" s="134"/>
      <c r="AA9" s="143"/>
      <c r="AB9" s="137"/>
      <c r="AC9" s="137"/>
      <c r="AD9" s="134"/>
      <c r="AE9" s="133"/>
      <c r="AF9" s="139"/>
      <c r="AG9" s="143"/>
      <c r="AH9" s="143"/>
      <c r="AI9" s="143"/>
      <c r="AJ9" s="141"/>
      <c r="AK9" s="142"/>
      <c r="AL9" s="142"/>
      <c r="AM9" s="142"/>
      <c r="AN9" s="142"/>
      <c r="AO9" s="143"/>
      <c r="AP9" s="133"/>
      <c r="AQ9" s="133"/>
      <c r="AR9" s="133"/>
      <c r="AS9" s="133"/>
      <c r="AT9" s="133"/>
      <c r="AU9" s="133"/>
      <c r="AV9" s="133"/>
      <c r="AW9" s="133"/>
      <c r="AX9" s="144"/>
      <c r="AY9" s="144"/>
      <c r="AZ9" s="133"/>
    </row>
    <row r="10" ht="15.75" customHeight="1">
      <c r="A10" s="133"/>
      <c r="B10" s="133"/>
      <c r="C10" s="133"/>
      <c r="D10" s="133"/>
      <c r="E10" s="133"/>
      <c r="F10" s="133"/>
      <c r="G10" s="133"/>
      <c r="H10" s="133"/>
      <c r="I10" s="133"/>
      <c r="J10" s="133"/>
      <c r="K10" s="133"/>
      <c r="L10" s="134"/>
      <c r="M10" s="134"/>
      <c r="N10" s="133"/>
      <c r="O10" s="133"/>
      <c r="P10" s="133"/>
      <c r="Q10" s="143"/>
      <c r="R10" s="143"/>
      <c r="S10" s="143"/>
      <c r="T10" s="143"/>
      <c r="U10" s="143"/>
      <c r="V10" s="143"/>
      <c r="W10" s="143"/>
      <c r="X10" s="143"/>
      <c r="Y10" s="143"/>
      <c r="Z10" s="134"/>
      <c r="AA10" s="143"/>
      <c r="AB10" s="137"/>
      <c r="AC10" s="137"/>
      <c r="AD10" s="134"/>
      <c r="AE10" s="133"/>
      <c r="AF10" s="139"/>
      <c r="AG10" s="143"/>
      <c r="AH10" s="143"/>
      <c r="AI10" s="143"/>
      <c r="AJ10" s="141"/>
      <c r="AK10" s="142"/>
      <c r="AL10" s="142"/>
      <c r="AM10" s="142"/>
      <c r="AN10" s="142"/>
      <c r="AO10" s="143"/>
      <c r="AP10" s="133"/>
      <c r="AQ10" s="133"/>
      <c r="AR10" s="133"/>
      <c r="AS10" s="133"/>
      <c r="AT10" s="133"/>
      <c r="AU10" s="133"/>
      <c r="AV10" s="133"/>
      <c r="AW10" s="133"/>
      <c r="AX10" s="144"/>
      <c r="AY10" s="144"/>
      <c r="AZ10" s="133"/>
    </row>
    <row r="11" ht="15.75" customHeight="1">
      <c r="A11" s="133"/>
      <c r="B11" s="133"/>
      <c r="C11" s="133"/>
      <c r="D11" s="133"/>
      <c r="E11" s="133"/>
      <c r="F11" s="133"/>
      <c r="G11" s="133"/>
      <c r="H11" s="133"/>
      <c r="I11" s="133"/>
      <c r="J11" s="133"/>
      <c r="K11" s="133"/>
      <c r="L11" s="134"/>
      <c r="M11" s="134"/>
      <c r="N11" s="133"/>
      <c r="O11" s="133"/>
      <c r="P11" s="133"/>
      <c r="Q11" s="143"/>
      <c r="R11" s="143"/>
      <c r="S11" s="143"/>
      <c r="T11" s="143"/>
      <c r="U11" s="143"/>
      <c r="V11" s="143"/>
      <c r="W11" s="143"/>
      <c r="X11" s="143"/>
      <c r="Y11" s="143"/>
      <c r="Z11" s="134"/>
      <c r="AA11" s="143"/>
      <c r="AB11" s="137"/>
      <c r="AC11" s="137"/>
      <c r="AD11" s="134"/>
      <c r="AE11" s="133"/>
      <c r="AF11" s="139"/>
      <c r="AG11" s="143"/>
      <c r="AH11" s="143"/>
      <c r="AI11" s="143"/>
      <c r="AJ11" s="141"/>
      <c r="AK11" s="142"/>
      <c r="AL11" s="142"/>
      <c r="AM11" s="142"/>
      <c r="AN11" s="142"/>
      <c r="AO11" s="143"/>
      <c r="AP11" s="133"/>
      <c r="AQ11" s="133"/>
      <c r="AR11" s="133"/>
      <c r="AS11" s="133"/>
      <c r="AT11" s="133"/>
      <c r="AU11" s="133"/>
      <c r="AV11" s="133"/>
      <c r="AW11" s="133"/>
      <c r="AX11" s="144"/>
      <c r="AY11" s="144"/>
      <c r="AZ11" s="133"/>
    </row>
    <row r="12" ht="15.75" customHeight="1">
      <c r="A12" s="133"/>
      <c r="B12" s="133"/>
      <c r="C12" s="133"/>
      <c r="D12" s="133"/>
      <c r="E12" s="133"/>
      <c r="F12" s="133"/>
      <c r="G12" s="133"/>
      <c r="H12" s="133"/>
      <c r="I12" s="133"/>
      <c r="J12" s="133"/>
      <c r="K12" s="133"/>
      <c r="L12" s="134"/>
      <c r="M12" s="134"/>
      <c r="N12" s="133"/>
      <c r="O12" s="133"/>
      <c r="P12" s="133"/>
      <c r="Q12" s="143"/>
      <c r="R12" s="143"/>
      <c r="S12" s="143"/>
      <c r="T12" s="143"/>
      <c r="U12" s="143"/>
      <c r="V12" s="143"/>
      <c r="W12" s="143"/>
      <c r="X12" s="143"/>
      <c r="Y12" s="143"/>
      <c r="Z12" s="134"/>
      <c r="AA12" s="143"/>
      <c r="AB12" s="137"/>
      <c r="AC12" s="137"/>
      <c r="AD12" s="134"/>
      <c r="AE12" s="133"/>
      <c r="AF12" s="139"/>
      <c r="AG12" s="143"/>
      <c r="AH12" s="143"/>
      <c r="AI12" s="143"/>
      <c r="AJ12" s="141"/>
      <c r="AK12" s="142"/>
      <c r="AL12" s="142"/>
      <c r="AM12" s="142"/>
      <c r="AN12" s="142"/>
      <c r="AO12" s="143"/>
      <c r="AP12" s="133"/>
      <c r="AQ12" s="133"/>
      <c r="AR12" s="133"/>
      <c r="AS12" s="133"/>
      <c r="AT12" s="133"/>
      <c r="AU12" s="133"/>
      <c r="AV12" s="133"/>
      <c r="AW12" s="133"/>
      <c r="AX12" s="144"/>
      <c r="AY12" s="144"/>
      <c r="AZ12" s="133"/>
    </row>
    <row r="13" ht="15.75" customHeight="1">
      <c r="A13" s="133"/>
      <c r="B13" s="133"/>
      <c r="C13" s="133"/>
      <c r="D13" s="133"/>
      <c r="E13" s="133"/>
      <c r="F13" s="133"/>
      <c r="G13" s="133"/>
      <c r="H13" s="133"/>
      <c r="I13" s="133"/>
      <c r="J13" s="133"/>
      <c r="K13" s="133"/>
      <c r="L13" s="134"/>
      <c r="M13" s="134"/>
      <c r="N13" s="133"/>
      <c r="O13" s="133"/>
      <c r="P13" s="133"/>
      <c r="Q13" s="143"/>
      <c r="R13" s="143"/>
      <c r="S13" s="143"/>
      <c r="T13" s="143"/>
      <c r="U13" s="143"/>
      <c r="V13" s="143"/>
      <c r="W13" s="143"/>
      <c r="X13" s="143"/>
      <c r="Y13" s="143"/>
      <c r="Z13" s="134"/>
      <c r="AA13" s="143"/>
      <c r="AB13" s="137"/>
      <c r="AC13" s="137"/>
      <c r="AD13" s="134"/>
      <c r="AE13" s="133"/>
      <c r="AF13" s="139"/>
      <c r="AG13" s="143"/>
      <c r="AH13" s="143"/>
      <c r="AI13" s="143"/>
      <c r="AJ13" s="141"/>
      <c r="AK13" s="142"/>
      <c r="AL13" s="142"/>
      <c r="AM13" s="142"/>
      <c r="AN13" s="142"/>
      <c r="AO13" s="143"/>
      <c r="AP13" s="133"/>
      <c r="AQ13" s="133"/>
      <c r="AR13" s="133"/>
      <c r="AS13" s="133"/>
      <c r="AT13" s="133"/>
      <c r="AU13" s="133"/>
      <c r="AV13" s="133"/>
      <c r="AW13" s="133"/>
      <c r="AX13" s="144"/>
      <c r="AY13" s="144"/>
      <c r="AZ13" s="133"/>
    </row>
    <row r="14" ht="15.75" customHeight="1">
      <c r="A14" s="133"/>
      <c r="B14" s="133"/>
      <c r="C14" s="133"/>
      <c r="D14" s="133"/>
      <c r="E14" s="133"/>
      <c r="F14" s="133"/>
      <c r="G14" s="133"/>
      <c r="H14" s="133"/>
      <c r="I14" s="133"/>
      <c r="J14" s="133"/>
      <c r="K14" s="133"/>
      <c r="L14" s="134"/>
      <c r="M14" s="134"/>
      <c r="N14" s="133"/>
      <c r="O14" s="133"/>
      <c r="P14" s="133"/>
      <c r="Q14" s="143"/>
      <c r="R14" s="143"/>
      <c r="S14" s="143"/>
      <c r="T14" s="143"/>
      <c r="U14" s="143"/>
      <c r="V14" s="143"/>
      <c r="W14" s="143"/>
      <c r="X14" s="143"/>
      <c r="Y14" s="143"/>
      <c r="Z14" s="134"/>
      <c r="AA14" s="143"/>
      <c r="AB14" s="137"/>
      <c r="AC14" s="137"/>
      <c r="AD14" s="134"/>
      <c r="AE14" s="133"/>
      <c r="AF14" s="139"/>
      <c r="AG14" s="143"/>
      <c r="AH14" s="143"/>
      <c r="AI14" s="143"/>
      <c r="AJ14" s="141"/>
      <c r="AK14" s="142"/>
      <c r="AL14" s="142"/>
      <c r="AM14" s="142"/>
      <c r="AN14" s="142"/>
      <c r="AO14" s="143"/>
      <c r="AP14" s="133"/>
      <c r="AQ14" s="133"/>
      <c r="AR14" s="133"/>
      <c r="AS14" s="133"/>
      <c r="AT14" s="133"/>
      <c r="AU14" s="133"/>
      <c r="AV14" s="133"/>
      <c r="AW14" s="133"/>
      <c r="AX14" s="144"/>
      <c r="AY14" s="144"/>
      <c r="AZ14" s="133"/>
    </row>
    <row r="15" ht="15.75" customHeight="1">
      <c r="A15" s="133"/>
      <c r="B15" s="133"/>
      <c r="C15" s="133"/>
      <c r="D15" s="133"/>
      <c r="E15" s="133"/>
      <c r="F15" s="133"/>
      <c r="G15" s="133"/>
      <c r="H15" s="133"/>
      <c r="I15" s="133"/>
      <c r="J15" s="133"/>
      <c r="K15" s="133"/>
      <c r="L15" s="134"/>
      <c r="M15" s="134"/>
      <c r="N15" s="133"/>
      <c r="O15" s="133"/>
      <c r="P15" s="133"/>
      <c r="Q15" s="143"/>
      <c r="R15" s="143"/>
      <c r="S15" s="143"/>
      <c r="T15" s="143"/>
      <c r="U15" s="143"/>
      <c r="V15" s="143"/>
      <c r="W15" s="143"/>
      <c r="X15" s="143"/>
      <c r="Y15" s="143"/>
      <c r="Z15" s="134"/>
      <c r="AA15" s="143"/>
      <c r="AB15" s="137"/>
      <c r="AC15" s="137"/>
      <c r="AD15" s="134"/>
      <c r="AE15" s="133"/>
      <c r="AF15" s="139"/>
      <c r="AG15" s="143"/>
      <c r="AH15" s="143"/>
      <c r="AI15" s="143"/>
      <c r="AJ15" s="141"/>
      <c r="AK15" s="142"/>
      <c r="AL15" s="142"/>
      <c r="AM15" s="142"/>
      <c r="AN15" s="142"/>
      <c r="AO15" s="143"/>
      <c r="AP15" s="133"/>
      <c r="AQ15" s="133"/>
      <c r="AR15" s="133"/>
      <c r="AS15" s="133"/>
      <c r="AT15" s="133"/>
      <c r="AU15" s="133"/>
      <c r="AV15" s="133"/>
      <c r="AW15" s="133"/>
      <c r="AX15" s="144"/>
      <c r="AY15" s="144"/>
      <c r="AZ15" s="133"/>
    </row>
    <row r="16" ht="15.75" customHeight="1">
      <c r="A16" s="133"/>
      <c r="B16" s="133"/>
      <c r="C16" s="133"/>
      <c r="D16" s="133"/>
      <c r="E16" s="133"/>
      <c r="F16" s="133"/>
      <c r="G16" s="133"/>
      <c r="H16" s="133"/>
      <c r="I16" s="133"/>
      <c r="J16" s="133"/>
      <c r="K16" s="133"/>
      <c r="L16" s="134"/>
      <c r="M16" s="134"/>
      <c r="N16" s="133"/>
      <c r="O16" s="133"/>
      <c r="P16" s="133"/>
      <c r="Q16" s="143"/>
      <c r="R16" s="143"/>
      <c r="S16" s="143"/>
      <c r="T16" s="143"/>
      <c r="U16" s="143"/>
      <c r="V16" s="143"/>
      <c r="W16" s="143"/>
      <c r="X16" s="143"/>
      <c r="Y16" s="143"/>
      <c r="Z16" s="134"/>
      <c r="AA16" s="143"/>
      <c r="AB16" s="137"/>
      <c r="AC16" s="137"/>
      <c r="AD16" s="134"/>
      <c r="AE16" s="133"/>
      <c r="AF16" s="139"/>
      <c r="AG16" s="143"/>
      <c r="AH16" s="143"/>
      <c r="AI16" s="143"/>
      <c r="AJ16" s="141"/>
      <c r="AK16" s="142"/>
      <c r="AL16" s="142"/>
      <c r="AM16" s="142"/>
      <c r="AN16" s="142"/>
      <c r="AO16" s="143"/>
      <c r="AP16" s="133"/>
      <c r="AQ16" s="133"/>
      <c r="AR16" s="133"/>
      <c r="AS16" s="133"/>
      <c r="AT16" s="133"/>
      <c r="AU16" s="133"/>
      <c r="AV16" s="133"/>
      <c r="AW16" s="133"/>
      <c r="AX16" s="144"/>
      <c r="AY16" s="144"/>
      <c r="AZ16" s="133"/>
    </row>
    <row r="17" ht="15.75" customHeight="1">
      <c r="A17" s="133"/>
      <c r="B17" s="133"/>
      <c r="C17" s="133"/>
      <c r="D17" s="133"/>
      <c r="E17" s="133"/>
      <c r="F17" s="133"/>
      <c r="G17" s="133"/>
      <c r="H17" s="133"/>
      <c r="I17" s="133"/>
      <c r="J17" s="133"/>
      <c r="K17" s="133"/>
      <c r="L17" s="134"/>
      <c r="M17" s="134"/>
      <c r="N17" s="133"/>
      <c r="O17" s="133"/>
      <c r="P17" s="133"/>
      <c r="Q17" s="143"/>
      <c r="R17" s="143"/>
      <c r="S17" s="143"/>
      <c r="T17" s="143"/>
      <c r="U17" s="143"/>
      <c r="V17" s="143"/>
      <c r="W17" s="143"/>
      <c r="X17" s="143"/>
      <c r="Y17" s="143"/>
      <c r="Z17" s="134"/>
      <c r="AA17" s="143"/>
      <c r="AB17" s="137"/>
      <c r="AC17" s="137"/>
      <c r="AD17" s="134"/>
      <c r="AE17" s="133"/>
      <c r="AF17" s="139"/>
      <c r="AG17" s="143"/>
      <c r="AH17" s="143"/>
      <c r="AI17" s="143"/>
      <c r="AJ17" s="141"/>
      <c r="AK17" s="142"/>
      <c r="AL17" s="142"/>
      <c r="AM17" s="142"/>
      <c r="AN17" s="142"/>
      <c r="AO17" s="143"/>
      <c r="AP17" s="133"/>
      <c r="AQ17" s="133"/>
      <c r="AR17" s="133"/>
      <c r="AS17" s="133"/>
      <c r="AT17" s="133"/>
      <c r="AU17" s="133"/>
      <c r="AV17" s="133"/>
      <c r="AW17" s="133"/>
      <c r="AX17" s="144"/>
      <c r="AY17" s="144"/>
      <c r="AZ17" s="133"/>
    </row>
    <row r="18" ht="15.75" customHeight="1">
      <c r="A18" s="133"/>
      <c r="B18" s="133"/>
      <c r="C18" s="133"/>
      <c r="D18" s="133"/>
      <c r="E18" s="133"/>
      <c r="F18" s="133"/>
      <c r="G18" s="133"/>
      <c r="H18" s="133"/>
      <c r="I18" s="133"/>
      <c r="J18" s="133"/>
      <c r="K18" s="133"/>
      <c r="L18" s="134"/>
      <c r="M18" s="134"/>
      <c r="N18" s="133"/>
      <c r="O18" s="133"/>
      <c r="P18" s="133"/>
      <c r="Q18" s="143"/>
      <c r="R18" s="143"/>
      <c r="S18" s="143"/>
      <c r="T18" s="143"/>
      <c r="U18" s="143"/>
      <c r="V18" s="143"/>
      <c r="W18" s="143"/>
      <c r="X18" s="143"/>
      <c r="Y18" s="143"/>
      <c r="Z18" s="134"/>
      <c r="AA18" s="143"/>
      <c r="AB18" s="137"/>
      <c r="AC18" s="137"/>
      <c r="AD18" s="134"/>
      <c r="AE18" s="133"/>
      <c r="AF18" s="139"/>
      <c r="AG18" s="143"/>
      <c r="AH18" s="143"/>
      <c r="AI18" s="143"/>
      <c r="AJ18" s="141"/>
      <c r="AK18" s="142"/>
      <c r="AL18" s="142"/>
      <c r="AM18" s="142"/>
      <c r="AN18" s="142"/>
      <c r="AO18" s="143"/>
      <c r="AP18" s="133"/>
      <c r="AQ18" s="133"/>
      <c r="AR18" s="133"/>
      <c r="AS18" s="133"/>
      <c r="AT18" s="133"/>
      <c r="AU18" s="133"/>
      <c r="AV18" s="133"/>
      <c r="AW18" s="133"/>
      <c r="AX18" s="144"/>
      <c r="AY18" s="144"/>
      <c r="AZ18" s="133"/>
    </row>
    <row r="19" ht="15.75" customHeight="1">
      <c r="A19" s="133"/>
      <c r="B19" s="133"/>
      <c r="C19" s="133"/>
      <c r="D19" s="133"/>
      <c r="E19" s="133"/>
      <c r="F19" s="133"/>
      <c r="G19" s="133"/>
      <c r="H19" s="133"/>
      <c r="I19" s="133"/>
      <c r="J19" s="133"/>
      <c r="K19" s="133"/>
      <c r="L19" s="134"/>
      <c r="M19" s="134"/>
      <c r="N19" s="133"/>
      <c r="O19" s="133"/>
      <c r="P19" s="133"/>
      <c r="Q19" s="143"/>
      <c r="R19" s="134"/>
      <c r="S19" s="143"/>
      <c r="T19" s="143"/>
      <c r="U19" s="143"/>
      <c r="V19" s="143"/>
      <c r="W19" s="143"/>
      <c r="X19" s="143"/>
      <c r="Y19" s="143"/>
      <c r="Z19" s="133"/>
      <c r="AA19" s="143"/>
      <c r="AB19" s="137"/>
      <c r="AC19" s="137"/>
      <c r="AD19" s="134"/>
      <c r="AE19" s="133"/>
      <c r="AF19" s="139"/>
      <c r="AG19" s="143"/>
      <c r="AH19" s="143"/>
      <c r="AI19" s="143"/>
      <c r="AJ19" s="141"/>
      <c r="AK19" s="142"/>
      <c r="AL19" s="142"/>
      <c r="AM19" s="142"/>
      <c r="AN19" s="142"/>
      <c r="AO19" s="143"/>
      <c r="AP19" s="133"/>
      <c r="AQ19" s="133"/>
      <c r="AR19" s="133"/>
      <c r="AS19" s="145"/>
      <c r="AT19" s="146"/>
      <c r="AU19" s="146"/>
      <c r="AV19" s="133"/>
      <c r="AW19" s="133"/>
      <c r="AX19" s="144"/>
      <c r="AY19" s="144"/>
      <c r="AZ19" s="133"/>
    </row>
    <row r="20" ht="15.75" customHeight="1">
      <c r="A20" s="133"/>
      <c r="B20" s="133"/>
      <c r="C20" s="133"/>
      <c r="D20" s="133"/>
      <c r="E20" s="133"/>
      <c r="F20" s="133"/>
      <c r="G20" s="133"/>
      <c r="H20" s="133"/>
      <c r="I20" s="133"/>
      <c r="J20" s="133"/>
      <c r="K20" s="133"/>
      <c r="L20" s="134"/>
      <c r="M20" s="134"/>
      <c r="N20" s="133"/>
      <c r="O20" s="133"/>
      <c r="P20" s="133"/>
      <c r="Q20" s="143"/>
      <c r="R20" s="143"/>
      <c r="S20" s="143"/>
      <c r="T20" s="143"/>
      <c r="U20" s="143"/>
      <c r="V20" s="143"/>
      <c r="W20" s="143"/>
      <c r="X20" s="143"/>
      <c r="Y20" s="143"/>
      <c r="Z20" s="134"/>
      <c r="AA20" s="143"/>
      <c r="AB20" s="137"/>
      <c r="AC20" s="137"/>
      <c r="AD20" s="134"/>
      <c r="AE20" s="133"/>
      <c r="AF20" s="139"/>
      <c r="AG20" s="143"/>
      <c r="AH20" s="143"/>
      <c r="AI20" s="143"/>
      <c r="AJ20" s="141"/>
      <c r="AK20" s="142"/>
      <c r="AL20" s="142"/>
      <c r="AM20" s="142"/>
      <c r="AN20" s="142"/>
      <c r="AO20" s="143"/>
      <c r="AP20" s="133"/>
      <c r="AQ20" s="133"/>
      <c r="AR20" s="133"/>
      <c r="AS20" s="133"/>
      <c r="AT20" s="133"/>
      <c r="AU20" s="133"/>
      <c r="AV20" s="133"/>
      <c r="AW20" s="133"/>
      <c r="AX20" s="144"/>
      <c r="AY20" s="144"/>
      <c r="AZ20" s="133"/>
    </row>
    <row r="21" ht="15.75" customHeight="1">
      <c r="A21" s="133"/>
      <c r="B21" s="133"/>
      <c r="C21" s="133"/>
      <c r="D21" s="133"/>
      <c r="E21" s="133"/>
      <c r="F21" s="133"/>
      <c r="G21" s="133"/>
      <c r="H21" s="133"/>
      <c r="I21" s="133"/>
      <c r="J21" s="133"/>
      <c r="K21" s="133"/>
      <c r="L21" s="134"/>
      <c r="M21" s="134"/>
      <c r="N21" s="133"/>
      <c r="O21" s="133"/>
      <c r="P21" s="133"/>
      <c r="Q21" s="143"/>
      <c r="R21" s="143"/>
      <c r="S21" s="143"/>
      <c r="T21" s="143"/>
      <c r="U21" s="143"/>
      <c r="V21" s="143"/>
      <c r="W21" s="143"/>
      <c r="X21" s="143"/>
      <c r="Y21" s="143"/>
      <c r="Z21" s="134"/>
      <c r="AA21" s="143"/>
      <c r="AB21" s="137"/>
      <c r="AC21" s="137"/>
      <c r="AD21" s="134"/>
      <c r="AE21" s="133"/>
      <c r="AF21" s="139"/>
      <c r="AG21" s="143"/>
      <c r="AH21" s="143"/>
      <c r="AI21" s="143"/>
      <c r="AJ21" s="141"/>
      <c r="AK21" s="142"/>
      <c r="AL21" s="142"/>
      <c r="AM21" s="142"/>
      <c r="AN21" s="142"/>
      <c r="AO21" s="143"/>
      <c r="AP21" s="133"/>
      <c r="AQ21" s="133"/>
      <c r="AR21" s="133"/>
      <c r="AS21" s="133"/>
      <c r="AT21" s="133"/>
      <c r="AU21" s="133"/>
      <c r="AV21" s="133"/>
      <c r="AW21" s="133"/>
      <c r="AX21" s="144"/>
      <c r="AY21" s="144"/>
      <c r="AZ21" s="133"/>
    </row>
    <row r="22" ht="15.75" customHeight="1">
      <c r="A22" s="133"/>
      <c r="B22" s="133"/>
      <c r="C22" s="133"/>
      <c r="D22" s="133"/>
      <c r="E22" s="133"/>
      <c r="F22" s="133"/>
      <c r="G22" s="133"/>
      <c r="H22" s="133"/>
      <c r="I22" s="133"/>
      <c r="J22" s="133"/>
      <c r="K22" s="133"/>
      <c r="L22" s="134"/>
      <c r="M22" s="134"/>
      <c r="N22" s="133"/>
      <c r="O22" s="133"/>
      <c r="P22" s="133"/>
      <c r="Q22" s="143"/>
      <c r="R22" s="143"/>
      <c r="S22" s="143"/>
      <c r="T22" s="143"/>
      <c r="U22" s="143"/>
      <c r="V22" s="143"/>
      <c r="W22" s="143"/>
      <c r="X22" s="143"/>
      <c r="Y22" s="143"/>
      <c r="Z22" s="134"/>
      <c r="AA22" s="143"/>
      <c r="AB22" s="137"/>
      <c r="AC22" s="137"/>
      <c r="AD22" s="134"/>
      <c r="AE22" s="133"/>
      <c r="AF22" s="139"/>
      <c r="AG22" s="143"/>
      <c r="AH22" s="143"/>
      <c r="AI22" s="143"/>
      <c r="AJ22" s="141"/>
      <c r="AK22" s="142"/>
      <c r="AL22" s="142"/>
      <c r="AM22" s="142"/>
      <c r="AN22" s="142"/>
      <c r="AO22" s="143"/>
      <c r="AP22" s="133"/>
      <c r="AQ22" s="133"/>
      <c r="AR22" s="133"/>
      <c r="AS22" s="133"/>
      <c r="AT22" s="133"/>
      <c r="AU22" s="133"/>
      <c r="AV22" s="133"/>
      <c r="AW22" s="133"/>
      <c r="AX22" s="144"/>
      <c r="AY22" s="144"/>
      <c r="AZ22" s="133"/>
    </row>
    <row r="23" ht="15.75" customHeight="1">
      <c r="A23" s="133"/>
      <c r="B23" s="133"/>
      <c r="C23" s="133"/>
      <c r="D23" s="133"/>
      <c r="E23" s="133"/>
      <c r="F23" s="133"/>
      <c r="G23" s="133"/>
      <c r="H23" s="133"/>
      <c r="I23" s="133"/>
      <c r="J23" s="133"/>
      <c r="K23" s="133"/>
      <c r="L23" s="134"/>
      <c r="M23" s="134"/>
      <c r="N23" s="133"/>
      <c r="O23" s="133"/>
      <c r="P23" s="133"/>
      <c r="Q23" s="143"/>
      <c r="R23" s="143"/>
      <c r="S23" s="143"/>
      <c r="T23" s="143"/>
      <c r="U23" s="143"/>
      <c r="V23" s="143"/>
      <c r="W23" s="143"/>
      <c r="X23" s="143"/>
      <c r="Y23" s="143"/>
      <c r="Z23" s="134"/>
      <c r="AA23" s="143"/>
      <c r="AB23" s="137"/>
      <c r="AC23" s="137"/>
      <c r="AD23" s="134"/>
      <c r="AE23" s="133"/>
      <c r="AF23" s="139"/>
      <c r="AG23" s="143"/>
      <c r="AH23" s="143"/>
      <c r="AI23" s="143"/>
      <c r="AJ23" s="141"/>
      <c r="AK23" s="142"/>
      <c r="AL23" s="142"/>
      <c r="AM23" s="142"/>
      <c r="AN23" s="142"/>
      <c r="AO23" s="143"/>
      <c r="AP23" s="133"/>
      <c r="AQ23" s="133"/>
      <c r="AR23" s="133"/>
      <c r="AS23" s="133"/>
      <c r="AT23" s="133"/>
      <c r="AU23" s="133"/>
      <c r="AV23" s="133"/>
      <c r="AW23" s="133"/>
      <c r="AX23" s="144"/>
      <c r="AY23" s="144"/>
      <c r="AZ23" s="133"/>
    </row>
    <row r="24" ht="15.75" customHeight="1">
      <c r="A24" s="133"/>
      <c r="B24" s="133"/>
      <c r="C24" s="133"/>
      <c r="D24" s="133"/>
      <c r="E24" s="133"/>
      <c r="F24" s="133"/>
      <c r="G24" s="133"/>
      <c r="H24" s="133"/>
      <c r="I24" s="133"/>
      <c r="J24" s="133"/>
      <c r="K24" s="133"/>
      <c r="L24" s="134"/>
      <c r="M24" s="134"/>
      <c r="N24" s="133"/>
      <c r="O24" s="133"/>
      <c r="P24" s="133"/>
      <c r="Q24" s="143"/>
      <c r="R24" s="143"/>
      <c r="S24" s="143"/>
      <c r="T24" s="143"/>
      <c r="U24" s="143"/>
      <c r="V24" s="143"/>
      <c r="W24" s="143"/>
      <c r="X24" s="143"/>
      <c r="Y24" s="143"/>
      <c r="Z24" s="134"/>
      <c r="AA24" s="143"/>
      <c r="AB24" s="137"/>
      <c r="AC24" s="137"/>
      <c r="AD24" s="134"/>
      <c r="AE24" s="133"/>
      <c r="AF24" s="139"/>
      <c r="AG24" s="143"/>
      <c r="AH24" s="143"/>
      <c r="AI24" s="143"/>
      <c r="AJ24" s="141"/>
      <c r="AK24" s="142"/>
      <c r="AL24" s="142"/>
      <c r="AM24" s="142"/>
      <c r="AN24" s="142"/>
      <c r="AO24" s="143"/>
      <c r="AP24" s="133"/>
      <c r="AQ24" s="133"/>
      <c r="AR24" s="133"/>
      <c r="AS24" s="133"/>
      <c r="AT24" s="133"/>
      <c r="AU24" s="133"/>
      <c r="AV24" s="133"/>
      <c r="AW24" s="133"/>
      <c r="AX24" s="144"/>
      <c r="AY24" s="144"/>
      <c r="AZ24" s="133"/>
    </row>
    <row r="25" ht="15.75" customHeight="1">
      <c r="A25" s="133"/>
      <c r="B25" s="133"/>
      <c r="C25" s="133"/>
      <c r="D25" s="133"/>
      <c r="E25" s="133"/>
      <c r="F25" s="133"/>
      <c r="G25" s="133"/>
      <c r="H25" s="133"/>
      <c r="I25" s="133"/>
      <c r="J25" s="133"/>
      <c r="K25" s="133"/>
      <c r="L25" s="134"/>
      <c r="M25" s="134"/>
      <c r="N25" s="133"/>
      <c r="O25" s="133"/>
      <c r="P25" s="133"/>
      <c r="Q25" s="143"/>
      <c r="R25" s="143"/>
      <c r="S25" s="143"/>
      <c r="T25" s="143"/>
      <c r="U25" s="143"/>
      <c r="V25" s="143"/>
      <c r="W25" s="143"/>
      <c r="X25" s="143"/>
      <c r="Y25" s="143"/>
      <c r="Z25" s="134"/>
      <c r="AA25" s="143"/>
      <c r="AB25" s="137"/>
      <c r="AC25" s="137"/>
      <c r="AD25" s="134"/>
      <c r="AE25" s="133"/>
      <c r="AF25" s="143"/>
      <c r="AG25" s="143"/>
      <c r="AH25" s="143"/>
      <c r="AI25" s="143"/>
      <c r="AJ25" s="141"/>
      <c r="AK25" s="142"/>
      <c r="AL25" s="142"/>
      <c r="AM25" s="142"/>
      <c r="AN25" s="142"/>
      <c r="AO25" s="143"/>
      <c r="AP25" s="133"/>
      <c r="AQ25" s="133"/>
      <c r="AR25" s="133"/>
      <c r="AS25" s="133"/>
      <c r="AT25" s="133"/>
      <c r="AU25" s="133"/>
      <c r="AV25" s="133"/>
      <c r="AW25" s="133"/>
      <c r="AX25" s="144"/>
      <c r="AY25" s="144"/>
      <c r="AZ25" s="133"/>
    </row>
    <row r="26" ht="15.75" customHeight="1">
      <c r="A26" s="133"/>
      <c r="B26" s="133"/>
      <c r="C26" s="133"/>
      <c r="D26" s="133"/>
      <c r="E26" s="133"/>
      <c r="F26" s="133"/>
      <c r="G26" s="133"/>
      <c r="H26" s="133"/>
      <c r="I26" s="133"/>
      <c r="J26" s="133"/>
      <c r="K26" s="133"/>
      <c r="L26" s="134"/>
      <c r="M26" s="134"/>
      <c r="N26" s="133"/>
      <c r="O26" s="133"/>
      <c r="P26" s="133"/>
      <c r="Q26" s="143"/>
      <c r="R26" s="143"/>
      <c r="S26" s="143"/>
      <c r="T26" s="143"/>
      <c r="U26" s="143"/>
      <c r="V26" s="143"/>
      <c r="W26" s="143"/>
      <c r="X26" s="143"/>
      <c r="Y26" s="143"/>
      <c r="Z26" s="134"/>
      <c r="AA26" s="143"/>
      <c r="AB26" s="137"/>
      <c r="AC26" s="137"/>
      <c r="AD26" s="134"/>
      <c r="AE26" s="133"/>
      <c r="AF26" s="139"/>
      <c r="AG26" s="143"/>
      <c r="AH26" s="143"/>
      <c r="AI26" s="143"/>
      <c r="AJ26" s="141"/>
      <c r="AK26" s="142"/>
      <c r="AL26" s="142"/>
      <c r="AM26" s="142"/>
      <c r="AN26" s="142"/>
      <c r="AO26" s="143"/>
      <c r="AP26" s="133"/>
      <c r="AQ26" s="133"/>
      <c r="AR26" s="133"/>
      <c r="AS26" s="133"/>
      <c r="AT26" s="133"/>
      <c r="AU26" s="133"/>
      <c r="AV26" s="133"/>
      <c r="AW26" s="133"/>
      <c r="AX26" s="144"/>
      <c r="AY26" s="144"/>
      <c r="AZ26" s="133"/>
    </row>
    <row r="27" ht="15.75" customHeight="1">
      <c r="A27" s="133"/>
      <c r="B27" s="133"/>
      <c r="C27" s="133"/>
      <c r="D27" s="133"/>
      <c r="E27" s="133"/>
      <c r="F27" s="133"/>
      <c r="G27" s="133"/>
      <c r="H27" s="133"/>
      <c r="I27" s="133"/>
      <c r="J27" s="133"/>
      <c r="K27" s="133"/>
      <c r="L27" s="134"/>
      <c r="M27" s="134"/>
      <c r="N27" s="133"/>
      <c r="O27" s="133"/>
      <c r="P27" s="133"/>
      <c r="Q27" s="143"/>
      <c r="R27" s="143"/>
      <c r="S27" s="143"/>
      <c r="T27" s="143"/>
      <c r="U27" s="143"/>
      <c r="V27" s="143"/>
      <c r="W27" s="143"/>
      <c r="X27" s="143"/>
      <c r="Y27" s="143"/>
      <c r="Z27" s="134"/>
      <c r="AA27" s="143"/>
      <c r="AB27" s="137"/>
      <c r="AC27" s="137"/>
      <c r="AD27" s="134"/>
      <c r="AE27" s="133"/>
      <c r="AF27" s="139"/>
      <c r="AG27" s="143"/>
      <c r="AH27" s="143"/>
      <c r="AI27" s="143"/>
      <c r="AJ27" s="141"/>
      <c r="AK27" s="142"/>
      <c r="AL27" s="142"/>
      <c r="AM27" s="142"/>
      <c r="AN27" s="142"/>
      <c r="AO27" s="143"/>
      <c r="AP27" s="133"/>
      <c r="AQ27" s="133"/>
      <c r="AR27" s="133"/>
      <c r="AS27" s="133"/>
      <c r="AT27" s="133"/>
      <c r="AU27" s="133"/>
      <c r="AV27" s="133"/>
      <c r="AW27" s="133"/>
      <c r="AX27" s="144"/>
      <c r="AY27" s="144"/>
      <c r="AZ27" s="133"/>
    </row>
    <row r="28" ht="15.75" customHeight="1">
      <c r="A28" s="133"/>
      <c r="B28" s="133"/>
      <c r="C28" s="133"/>
      <c r="D28" s="133"/>
      <c r="E28" s="133"/>
      <c r="F28" s="133"/>
      <c r="G28" s="133"/>
      <c r="H28" s="133"/>
      <c r="I28" s="133"/>
      <c r="J28" s="133"/>
      <c r="K28" s="133"/>
      <c r="L28" s="134"/>
      <c r="M28" s="134"/>
      <c r="N28" s="133"/>
      <c r="O28" s="133"/>
      <c r="P28" s="133"/>
      <c r="Q28" s="143"/>
      <c r="R28" s="134"/>
      <c r="S28" s="143"/>
      <c r="T28" s="143"/>
      <c r="U28" s="143"/>
      <c r="V28" s="143"/>
      <c r="W28" s="143"/>
      <c r="X28" s="143"/>
      <c r="Y28" s="143"/>
      <c r="Z28" s="135"/>
      <c r="AA28" s="143"/>
      <c r="AB28" s="137"/>
      <c r="AC28" s="137"/>
      <c r="AD28" s="134"/>
      <c r="AE28" s="133"/>
      <c r="AF28" s="143"/>
      <c r="AG28" s="143"/>
      <c r="AH28" s="143"/>
      <c r="AI28" s="143"/>
      <c r="AJ28" s="141"/>
      <c r="AK28" s="142"/>
      <c r="AL28" s="142"/>
      <c r="AM28" s="142"/>
      <c r="AN28" s="142"/>
      <c r="AO28" s="143"/>
      <c r="AP28" s="133"/>
      <c r="AQ28" s="133"/>
      <c r="AR28" s="133"/>
      <c r="AS28" s="145"/>
      <c r="AT28" s="146"/>
      <c r="AU28" s="146"/>
      <c r="AV28" s="133"/>
      <c r="AW28" s="133"/>
      <c r="AX28" s="144"/>
      <c r="AY28" s="144"/>
      <c r="AZ28" s="133"/>
    </row>
    <row r="29" ht="15.75" customHeight="1">
      <c r="A29" s="133"/>
      <c r="B29" s="133"/>
      <c r="C29" s="133"/>
      <c r="D29" s="133"/>
      <c r="E29" s="133"/>
      <c r="F29" s="133"/>
      <c r="G29" s="133"/>
      <c r="H29" s="133"/>
      <c r="I29" s="133"/>
      <c r="J29" s="133"/>
      <c r="K29" s="133"/>
      <c r="L29" s="134"/>
      <c r="M29" s="134"/>
      <c r="N29" s="133"/>
      <c r="O29" s="133"/>
      <c r="P29" s="133"/>
      <c r="Q29" s="143"/>
      <c r="R29" s="143"/>
      <c r="S29" s="143"/>
      <c r="T29" s="143"/>
      <c r="U29" s="143"/>
      <c r="V29" s="143"/>
      <c r="W29" s="143"/>
      <c r="X29" s="143"/>
      <c r="Y29" s="143"/>
      <c r="Z29" s="134"/>
      <c r="AA29" s="143"/>
      <c r="AB29" s="137"/>
      <c r="AC29" s="137"/>
      <c r="AD29" s="134"/>
      <c r="AE29" s="133"/>
      <c r="AF29" s="139"/>
      <c r="AG29" s="143"/>
      <c r="AH29" s="143"/>
      <c r="AI29" s="143"/>
      <c r="AJ29" s="141"/>
      <c r="AK29" s="142"/>
      <c r="AL29" s="142"/>
      <c r="AM29" s="142"/>
      <c r="AN29" s="142"/>
      <c r="AO29" s="143"/>
      <c r="AP29" s="133"/>
      <c r="AQ29" s="133"/>
      <c r="AR29" s="133"/>
      <c r="AS29" s="133"/>
      <c r="AT29" s="133"/>
      <c r="AU29" s="133"/>
      <c r="AV29" s="133"/>
      <c r="AW29" s="133"/>
      <c r="AX29" s="144"/>
      <c r="AY29" s="144"/>
      <c r="AZ29" s="133"/>
    </row>
    <row r="30" ht="15.75" customHeight="1">
      <c r="A30" s="133"/>
      <c r="B30" s="133"/>
      <c r="C30" s="133"/>
      <c r="D30" s="133"/>
      <c r="E30" s="133"/>
      <c r="F30" s="133"/>
      <c r="G30" s="133"/>
      <c r="H30" s="133"/>
      <c r="I30" s="133"/>
      <c r="J30" s="133"/>
      <c r="K30" s="133"/>
      <c r="L30" s="134"/>
      <c r="M30" s="134"/>
      <c r="N30" s="133"/>
      <c r="O30" s="133"/>
      <c r="P30" s="133"/>
      <c r="Q30" s="143"/>
      <c r="R30" s="143"/>
      <c r="S30" s="143"/>
      <c r="T30" s="143"/>
      <c r="U30" s="143"/>
      <c r="V30" s="143"/>
      <c r="W30" s="143"/>
      <c r="X30" s="143"/>
      <c r="Y30" s="143"/>
      <c r="Z30" s="134"/>
      <c r="AA30" s="143"/>
      <c r="AB30" s="137"/>
      <c r="AC30" s="137"/>
      <c r="AD30" s="134"/>
      <c r="AE30" s="133"/>
      <c r="AF30" s="143"/>
      <c r="AG30" s="143"/>
      <c r="AH30" s="143"/>
      <c r="AI30" s="143"/>
      <c r="AJ30" s="141"/>
      <c r="AK30" s="142"/>
      <c r="AL30" s="142"/>
      <c r="AM30" s="142"/>
      <c r="AN30" s="142"/>
      <c r="AO30" s="143"/>
      <c r="AP30" s="133"/>
      <c r="AQ30" s="133"/>
      <c r="AR30" s="133"/>
      <c r="AS30" s="133"/>
      <c r="AT30" s="133"/>
      <c r="AU30" s="133"/>
      <c r="AV30" s="133"/>
      <c r="AW30" s="133"/>
      <c r="AX30" s="144"/>
      <c r="AY30" s="144"/>
      <c r="AZ30" s="133"/>
    </row>
    <row r="31" ht="15.75" customHeight="1">
      <c r="A31" s="133"/>
      <c r="B31" s="133"/>
      <c r="C31" s="133"/>
      <c r="D31" s="133"/>
      <c r="E31" s="133"/>
      <c r="F31" s="133"/>
      <c r="G31" s="133"/>
      <c r="H31" s="133"/>
      <c r="I31" s="133"/>
      <c r="J31" s="133"/>
      <c r="K31" s="133"/>
      <c r="L31" s="134"/>
      <c r="M31" s="134"/>
      <c r="N31" s="133"/>
      <c r="O31" s="133"/>
      <c r="P31" s="133"/>
      <c r="Q31" s="143"/>
      <c r="R31" s="143"/>
      <c r="S31" s="143"/>
      <c r="T31" s="143"/>
      <c r="U31" s="143"/>
      <c r="V31" s="143"/>
      <c r="W31" s="143"/>
      <c r="X31" s="143"/>
      <c r="Y31" s="143"/>
      <c r="Z31" s="134"/>
      <c r="AA31" s="143"/>
      <c r="AB31" s="137"/>
      <c r="AC31" s="137"/>
      <c r="AD31" s="134"/>
      <c r="AE31" s="133"/>
      <c r="AF31" s="143"/>
      <c r="AG31" s="143"/>
      <c r="AH31" s="143"/>
      <c r="AI31" s="143"/>
      <c r="AJ31" s="141"/>
      <c r="AK31" s="142"/>
      <c r="AL31" s="142"/>
      <c r="AM31" s="142"/>
      <c r="AN31" s="142"/>
      <c r="AO31" s="143"/>
      <c r="AP31" s="133"/>
      <c r="AQ31" s="133"/>
      <c r="AR31" s="133"/>
      <c r="AS31" s="133"/>
      <c r="AT31" s="133"/>
      <c r="AU31" s="133"/>
      <c r="AV31" s="133"/>
      <c r="AW31" s="133"/>
      <c r="AX31" s="144"/>
      <c r="AY31" s="144"/>
      <c r="AZ31" s="133"/>
    </row>
    <row r="32" ht="15.75" customHeight="1">
      <c r="A32" s="133"/>
      <c r="B32" s="133"/>
      <c r="C32" s="133"/>
      <c r="D32" s="133"/>
      <c r="E32" s="133"/>
      <c r="F32" s="133"/>
      <c r="G32" s="133"/>
      <c r="H32" s="133"/>
      <c r="I32" s="133"/>
      <c r="J32" s="133"/>
      <c r="K32" s="133"/>
      <c r="L32" s="134"/>
      <c r="M32" s="134"/>
      <c r="N32" s="133"/>
      <c r="O32" s="133"/>
      <c r="P32" s="133"/>
      <c r="Q32" s="143"/>
      <c r="R32" s="143"/>
      <c r="S32" s="143"/>
      <c r="T32" s="143"/>
      <c r="U32" s="143"/>
      <c r="V32" s="143"/>
      <c r="W32" s="143"/>
      <c r="X32" s="143"/>
      <c r="Y32" s="143"/>
      <c r="Z32" s="134"/>
      <c r="AA32" s="143"/>
      <c r="AB32" s="137"/>
      <c r="AC32" s="137"/>
      <c r="AD32" s="134"/>
      <c r="AE32" s="133"/>
      <c r="AF32" s="143"/>
      <c r="AG32" s="143"/>
      <c r="AH32" s="143"/>
      <c r="AI32" s="143"/>
      <c r="AJ32" s="141"/>
      <c r="AK32" s="142"/>
      <c r="AL32" s="142"/>
      <c r="AM32" s="142"/>
      <c r="AN32" s="142"/>
      <c r="AO32" s="143"/>
      <c r="AP32" s="133"/>
      <c r="AQ32" s="133"/>
      <c r="AR32" s="133"/>
      <c r="AS32" s="133"/>
      <c r="AT32" s="133"/>
      <c r="AU32" s="133"/>
      <c r="AV32" s="133"/>
      <c r="AW32" s="133"/>
      <c r="AX32" s="144"/>
      <c r="AY32" s="144"/>
      <c r="AZ32" s="133"/>
    </row>
    <row r="33" ht="15.75" customHeight="1">
      <c r="A33" s="133"/>
      <c r="B33" s="133"/>
      <c r="C33" s="133"/>
      <c r="D33" s="133"/>
      <c r="E33" s="133"/>
      <c r="F33" s="133"/>
      <c r="G33" s="133"/>
      <c r="H33" s="133"/>
      <c r="I33" s="133"/>
      <c r="J33" s="133"/>
      <c r="K33" s="133"/>
      <c r="L33" s="134"/>
      <c r="M33" s="134"/>
      <c r="N33" s="133"/>
      <c r="O33" s="133"/>
      <c r="P33" s="133"/>
      <c r="Q33" s="143"/>
      <c r="R33" s="143"/>
      <c r="S33" s="143"/>
      <c r="T33" s="143"/>
      <c r="U33" s="143"/>
      <c r="V33" s="143"/>
      <c r="W33" s="143"/>
      <c r="X33" s="143"/>
      <c r="Y33" s="143"/>
      <c r="Z33" s="134"/>
      <c r="AA33" s="143"/>
      <c r="AB33" s="137"/>
      <c r="AC33" s="137"/>
      <c r="AD33" s="134"/>
      <c r="AE33" s="133"/>
      <c r="AF33" s="139"/>
      <c r="AG33" s="143"/>
      <c r="AH33" s="143"/>
      <c r="AI33" s="143"/>
      <c r="AJ33" s="141"/>
      <c r="AK33" s="142"/>
      <c r="AL33" s="142"/>
      <c r="AM33" s="142"/>
      <c r="AN33" s="142"/>
      <c r="AO33" s="143"/>
      <c r="AP33" s="133"/>
      <c r="AQ33" s="133"/>
      <c r="AR33" s="133"/>
      <c r="AS33" s="133"/>
      <c r="AT33" s="133"/>
      <c r="AU33" s="133"/>
      <c r="AV33" s="133"/>
      <c r="AW33" s="133"/>
      <c r="AX33" s="144"/>
      <c r="AY33" s="144"/>
      <c r="AZ33" s="133"/>
    </row>
    <row r="34" ht="15.75" customHeight="1">
      <c r="A34" s="133"/>
      <c r="B34" s="133"/>
      <c r="C34" s="133"/>
      <c r="D34" s="133"/>
      <c r="E34" s="133"/>
      <c r="F34" s="133"/>
      <c r="G34" s="133"/>
      <c r="H34" s="133"/>
      <c r="I34" s="133"/>
      <c r="J34" s="133"/>
      <c r="K34" s="133"/>
      <c r="L34" s="134"/>
      <c r="M34" s="134"/>
      <c r="N34" s="133"/>
      <c r="O34" s="133"/>
      <c r="P34" s="133"/>
      <c r="Q34" s="143"/>
      <c r="R34" s="143"/>
      <c r="S34" s="143"/>
      <c r="T34" s="143"/>
      <c r="U34" s="143"/>
      <c r="V34" s="143"/>
      <c r="W34" s="143"/>
      <c r="X34" s="143"/>
      <c r="Y34" s="143"/>
      <c r="Z34" s="134"/>
      <c r="AA34" s="143"/>
      <c r="AB34" s="137"/>
      <c r="AC34" s="137"/>
      <c r="AD34" s="134"/>
      <c r="AE34" s="133"/>
      <c r="AF34" s="139"/>
      <c r="AG34" s="143"/>
      <c r="AH34" s="143"/>
      <c r="AI34" s="143"/>
      <c r="AJ34" s="141"/>
      <c r="AK34" s="142"/>
      <c r="AL34" s="142"/>
      <c r="AM34" s="142"/>
      <c r="AN34" s="142"/>
      <c r="AO34" s="143"/>
      <c r="AP34" s="133"/>
      <c r="AQ34" s="133"/>
      <c r="AR34" s="133"/>
      <c r="AS34" s="133"/>
      <c r="AT34" s="133"/>
      <c r="AU34" s="133"/>
      <c r="AV34" s="133"/>
      <c r="AW34" s="133"/>
      <c r="AX34" s="144"/>
      <c r="AY34" s="144"/>
      <c r="AZ34" s="133"/>
    </row>
    <row r="35" ht="15.75" customHeight="1">
      <c r="A35" s="133"/>
      <c r="B35" s="133"/>
      <c r="C35" s="133"/>
      <c r="D35" s="133"/>
      <c r="E35" s="133"/>
      <c r="F35" s="133"/>
      <c r="G35" s="133"/>
      <c r="H35" s="133"/>
      <c r="I35" s="133"/>
      <c r="J35" s="133"/>
      <c r="K35" s="133"/>
      <c r="L35" s="134"/>
      <c r="M35" s="134"/>
      <c r="N35" s="133"/>
      <c r="O35" s="133"/>
      <c r="P35" s="133"/>
      <c r="Q35" s="143"/>
      <c r="R35" s="143"/>
      <c r="S35" s="143"/>
      <c r="T35" s="143"/>
      <c r="U35" s="143"/>
      <c r="V35" s="143"/>
      <c r="W35" s="143"/>
      <c r="X35" s="143"/>
      <c r="Y35" s="143"/>
      <c r="Z35" s="134"/>
      <c r="AA35" s="143"/>
      <c r="AB35" s="137"/>
      <c r="AC35" s="137"/>
      <c r="AD35" s="134"/>
      <c r="AE35" s="133"/>
      <c r="AF35" s="139"/>
      <c r="AG35" s="143"/>
      <c r="AH35" s="143"/>
      <c r="AI35" s="143"/>
      <c r="AJ35" s="141"/>
      <c r="AK35" s="142"/>
      <c r="AL35" s="142"/>
      <c r="AM35" s="142"/>
      <c r="AN35" s="142"/>
      <c r="AO35" s="143"/>
      <c r="AP35" s="133"/>
      <c r="AQ35" s="133"/>
      <c r="AR35" s="133"/>
      <c r="AS35" s="133"/>
      <c r="AT35" s="133"/>
      <c r="AU35" s="133"/>
      <c r="AV35" s="133"/>
      <c r="AW35" s="133"/>
      <c r="AX35" s="144"/>
      <c r="AY35" s="144"/>
      <c r="AZ35" s="133"/>
    </row>
    <row r="36" ht="15.75" customHeight="1">
      <c r="A36" s="133"/>
      <c r="B36" s="133"/>
      <c r="C36" s="133"/>
      <c r="D36" s="133"/>
      <c r="E36" s="133"/>
      <c r="F36" s="133"/>
      <c r="G36" s="133"/>
      <c r="H36" s="133"/>
      <c r="I36" s="133"/>
      <c r="J36" s="133"/>
      <c r="K36" s="133"/>
      <c r="L36" s="134"/>
      <c r="M36" s="134"/>
      <c r="N36" s="133"/>
      <c r="O36" s="133"/>
      <c r="P36" s="133"/>
      <c r="Q36" s="143"/>
      <c r="R36" s="143"/>
      <c r="S36" s="143"/>
      <c r="T36" s="143"/>
      <c r="U36" s="143"/>
      <c r="V36" s="143"/>
      <c r="W36" s="143"/>
      <c r="X36" s="143"/>
      <c r="Y36" s="143"/>
      <c r="Z36" s="134"/>
      <c r="AA36" s="143"/>
      <c r="AB36" s="137"/>
      <c r="AC36" s="137"/>
      <c r="AD36" s="134"/>
      <c r="AE36" s="133"/>
      <c r="AF36" s="139"/>
      <c r="AG36" s="143"/>
      <c r="AH36" s="143"/>
      <c r="AI36" s="143"/>
      <c r="AJ36" s="141"/>
      <c r="AK36" s="142"/>
      <c r="AL36" s="142"/>
      <c r="AM36" s="142"/>
      <c r="AN36" s="142"/>
      <c r="AO36" s="143"/>
      <c r="AP36" s="133"/>
      <c r="AQ36" s="133"/>
      <c r="AR36" s="133"/>
      <c r="AS36" s="133"/>
      <c r="AT36" s="133"/>
      <c r="AU36" s="133"/>
      <c r="AV36" s="133"/>
      <c r="AW36" s="133"/>
      <c r="AX36" s="144"/>
      <c r="AY36" s="144"/>
      <c r="AZ36" s="133"/>
    </row>
    <row r="37" ht="15.75" customHeight="1">
      <c r="A37" s="133"/>
      <c r="B37" s="133"/>
      <c r="C37" s="133"/>
      <c r="D37" s="133"/>
      <c r="E37" s="133"/>
      <c r="F37" s="133"/>
      <c r="G37" s="133"/>
      <c r="H37" s="133"/>
      <c r="I37" s="133"/>
      <c r="J37" s="133"/>
      <c r="K37" s="133"/>
      <c r="L37" s="134"/>
      <c r="M37" s="134"/>
      <c r="N37" s="133"/>
      <c r="O37" s="133"/>
      <c r="P37" s="133"/>
      <c r="Q37" s="143"/>
      <c r="R37" s="143"/>
      <c r="S37" s="143"/>
      <c r="T37" s="143"/>
      <c r="U37" s="143"/>
      <c r="V37" s="143"/>
      <c r="W37" s="143"/>
      <c r="X37" s="143"/>
      <c r="Y37" s="143"/>
      <c r="Z37" s="134"/>
      <c r="AA37" s="143"/>
      <c r="AB37" s="137"/>
      <c r="AC37" s="137"/>
      <c r="AD37" s="134"/>
      <c r="AE37" s="133"/>
      <c r="AF37" s="139"/>
      <c r="AG37" s="143"/>
      <c r="AH37" s="143"/>
      <c r="AI37" s="143"/>
      <c r="AJ37" s="141"/>
      <c r="AK37" s="142"/>
      <c r="AL37" s="142"/>
      <c r="AM37" s="142"/>
      <c r="AN37" s="142"/>
      <c r="AO37" s="143"/>
      <c r="AP37" s="133"/>
      <c r="AQ37" s="133"/>
      <c r="AR37" s="133"/>
      <c r="AS37" s="133"/>
      <c r="AT37" s="133"/>
      <c r="AU37" s="133"/>
      <c r="AV37" s="133"/>
      <c r="AW37" s="133"/>
      <c r="AX37" s="144"/>
      <c r="AY37" s="144"/>
      <c r="AZ37" s="133"/>
    </row>
    <row r="38" ht="15.75" customHeight="1">
      <c r="A38" s="133"/>
      <c r="B38" s="133"/>
      <c r="C38" s="133"/>
      <c r="D38" s="133"/>
      <c r="E38" s="133"/>
      <c r="F38" s="133"/>
      <c r="G38" s="133"/>
      <c r="H38" s="133"/>
      <c r="I38" s="133"/>
      <c r="J38" s="133"/>
      <c r="K38" s="133"/>
      <c r="L38" s="134"/>
      <c r="M38" s="134"/>
      <c r="N38" s="133"/>
      <c r="O38" s="133"/>
      <c r="P38" s="133"/>
      <c r="Q38" s="143"/>
      <c r="R38" s="143"/>
      <c r="S38" s="143"/>
      <c r="T38" s="143"/>
      <c r="U38" s="143"/>
      <c r="V38" s="143"/>
      <c r="W38" s="143"/>
      <c r="X38" s="143"/>
      <c r="Y38" s="143"/>
      <c r="Z38" s="134"/>
      <c r="AA38" s="143"/>
      <c r="AB38" s="137"/>
      <c r="AC38" s="137"/>
      <c r="AD38" s="134"/>
      <c r="AE38" s="133"/>
      <c r="AF38" s="139"/>
      <c r="AG38" s="143"/>
      <c r="AH38" s="143"/>
      <c r="AI38" s="143"/>
      <c r="AJ38" s="141"/>
      <c r="AK38" s="142"/>
      <c r="AL38" s="142"/>
      <c r="AM38" s="142"/>
      <c r="AN38" s="142"/>
      <c r="AO38" s="143"/>
      <c r="AP38" s="133"/>
      <c r="AQ38" s="133"/>
      <c r="AR38" s="133"/>
      <c r="AS38" s="133"/>
      <c r="AT38" s="133"/>
      <c r="AU38" s="133"/>
      <c r="AV38" s="133"/>
      <c r="AW38" s="133"/>
      <c r="AX38" s="144"/>
      <c r="AY38" s="144"/>
      <c r="AZ38" s="133"/>
    </row>
    <row r="39" ht="15.75" customHeight="1">
      <c r="A39" s="133"/>
      <c r="B39" s="133"/>
      <c r="C39" s="133"/>
      <c r="D39" s="133"/>
      <c r="E39" s="133"/>
      <c r="F39" s="133"/>
      <c r="G39" s="133"/>
      <c r="H39" s="133"/>
      <c r="I39" s="133"/>
      <c r="J39" s="133"/>
      <c r="K39" s="133"/>
      <c r="L39" s="134"/>
      <c r="M39" s="134"/>
      <c r="N39" s="133"/>
      <c r="O39" s="133"/>
      <c r="P39" s="133"/>
      <c r="Q39" s="143"/>
      <c r="R39" s="143"/>
      <c r="S39" s="143"/>
      <c r="T39" s="143"/>
      <c r="U39" s="143"/>
      <c r="V39" s="143"/>
      <c r="W39" s="143"/>
      <c r="X39" s="143"/>
      <c r="Y39" s="143"/>
      <c r="Z39" s="134"/>
      <c r="AA39" s="143"/>
      <c r="AB39" s="137"/>
      <c r="AC39" s="137"/>
      <c r="AD39" s="134"/>
      <c r="AE39" s="133"/>
      <c r="AF39" s="143"/>
      <c r="AG39" s="143"/>
      <c r="AH39" s="143"/>
      <c r="AI39" s="143"/>
      <c r="AJ39" s="141"/>
      <c r="AK39" s="142"/>
      <c r="AL39" s="142"/>
      <c r="AM39" s="142"/>
      <c r="AN39" s="142"/>
      <c r="AO39" s="143"/>
      <c r="AP39" s="133"/>
      <c r="AQ39" s="133"/>
      <c r="AR39" s="133"/>
      <c r="AS39" s="133"/>
      <c r="AT39" s="133"/>
      <c r="AU39" s="133"/>
      <c r="AV39" s="133"/>
      <c r="AW39" s="133"/>
      <c r="AX39" s="144"/>
      <c r="AY39" s="144"/>
      <c r="AZ39" s="133"/>
    </row>
    <row r="40" ht="15.75" customHeight="1">
      <c r="A40" s="133"/>
      <c r="B40" s="133"/>
      <c r="C40" s="133"/>
      <c r="D40" s="133"/>
      <c r="E40" s="133"/>
      <c r="F40" s="133"/>
      <c r="G40" s="133"/>
      <c r="H40" s="133"/>
      <c r="I40" s="133"/>
      <c r="J40" s="133"/>
      <c r="K40" s="133"/>
      <c r="L40" s="134"/>
      <c r="M40" s="134"/>
      <c r="N40" s="133"/>
      <c r="O40" s="133"/>
      <c r="P40" s="133"/>
      <c r="Q40" s="143"/>
      <c r="R40" s="143"/>
      <c r="S40" s="143"/>
      <c r="T40" s="143"/>
      <c r="U40" s="143"/>
      <c r="V40" s="143"/>
      <c r="W40" s="143"/>
      <c r="X40" s="143"/>
      <c r="Y40" s="143"/>
      <c r="Z40" s="134"/>
      <c r="AA40" s="143"/>
      <c r="AB40" s="137"/>
      <c r="AC40" s="137"/>
      <c r="AD40" s="134"/>
      <c r="AE40" s="133"/>
      <c r="AF40" s="139"/>
      <c r="AG40" s="143"/>
      <c r="AH40" s="143"/>
      <c r="AI40" s="143"/>
      <c r="AJ40" s="141"/>
      <c r="AK40" s="142"/>
      <c r="AL40" s="142"/>
      <c r="AM40" s="142"/>
      <c r="AN40" s="142"/>
      <c r="AO40" s="143"/>
      <c r="AP40" s="133"/>
      <c r="AQ40" s="133"/>
      <c r="AR40" s="133"/>
      <c r="AS40" s="133"/>
      <c r="AT40" s="133"/>
      <c r="AU40" s="133"/>
      <c r="AV40" s="133"/>
      <c r="AW40" s="133"/>
      <c r="AX40" s="144"/>
      <c r="AY40" s="144"/>
      <c r="AZ40" s="133"/>
    </row>
    <row r="41" ht="15.75" customHeight="1">
      <c r="A41" s="133"/>
      <c r="B41" s="133"/>
      <c r="C41" s="133"/>
      <c r="D41" s="133"/>
      <c r="E41" s="133"/>
      <c r="F41" s="133"/>
      <c r="G41" s="133"/>
      <c r="H41" s="133"/>
      <c r="I41" s="133"/>
      <c r="J41" s="133"/>
      <c r="K41" s="133"/>
      <c r="L41" s="134"/>
      <c r="M41" s="134"/>
      <c r="N41" s="133"/>
      <c r="O41" s="133"/>
      <c r="P41" s="133"/>
      <c r="Q41" s="143"/>
      <c r="R41" s="143"/>
      <c r="S41" s="143"/>
      <c r="T41" s="143"/>
      <c r="U41" s="143"/>
      <c r="V41" s="143"/>
      <c r="W41" s="143"/>
      <c r="X41" s="143"/>
      <c r="Y41" s="143"/>
      <c r="Z41" s="134"/>
      <c r="AA41" s="143"/>
      <c r="AB41" s="137"/>
      <c r="AC41" s="137"/>
      <c r="AD41" s="134"/>
      <c r="AE41" s="133"/>
      <c r="AF41" s="139"/>
      <c r="AG41" s="143"/>
      <c r="AH41" s="143"/>
      <c r="AI41" s="143"/>
      <c r="AJ41" s="141"/>
      <c r="AK41" s="142"/>
      <c r="AL41" s="142"/>
      <c r="AM41" s="142"/>
      <c r="AN41" s="142"/>
      <c r="AO41" s="143"/>
      <c r="AP41" s="133"/>
      <c r="AQ41" s="133"/>
      <c r="AR41" s="133"/>
      <c r="AS41" s="133"/>
      <c r="AT41" s="133"/>
      <c r="AU41" s="133"/>
      <c r="AV41" s="133"/>
      <c r="AW41" s="133"/>
      <c r="AX41" s="144"/>
      <c r="AY41" s="144"/>
      <c r="AZ41" s="133"/>
    </row>
    <row r="42" ht="15.75" customHeight="1">
      <c r="A42" s="133"/>
      <c r="B42" s="133"/>
      <c r="C42" s="133"/>
      <c r="D42" s="133"/>
      <c r="E42" s="133"/>
      <c r="F42" s="133"/>
      <c r="G42" s="133"/>
      <c r="H42" s="133"/>
      <c r="I42" s="133"/>
      <c r="J42" s="133"/>
      <c r="K42" s="133"/>
      <c r="L42" s="134"/>
      <c r="M42" s="134"/>
      <c r="N42" s="133"/>
      <c r="O42" s="133"/>
      <c r="P42" s="133"/>
      <c r="Q42" s="143"/>
      <c r="R42" s="143"/>
      <c r="S42" s="143"/>
      <c r="T42" s="143"/>
      <c r="U42" s="143"/>
      <c r="V42" s="143"/>
      <c r="W42" s="143"/>
      <c r="X42" s="143"/>
      <c r="Y42" s="143"/>
      <c r="Z42" s="134"/>
      <c r="AA42" s="143"/>
      <c r="AB42" s="137"/>
      <c r="AC42" s="137"/>
      <c r="AD42" s="134"/>
      <c r="AE42" s="133"/>
      <c r="AF42" s="139"/>
      <c r="AG42" s="143"/>
      <c r="AH42" s="143"/>
      <c r="AI42" s="143"/>
      <c r="AJ42" s="141"/>
      <c r="AK42" s="142"/>
      <c r="AL42" s="142"/>
      <c r="AM42" s="142"/>
      <c r="AN42" s="142"/>
      <c r="AO42" s="143"/>
      <c r="AP42" s="133"/>
      <c r="AQ42" s="133"/>
      <c r="AR42" s="133"/>
      <c r="AS42" s="133"/>
      <c r="AT42" s="133"/>
      <c r="AU42" s="133"/>
      <c r="AV42" s="133"/>
      <c r="AW42" s="133"/>
      <c r="AX42" s="144"/>
      <c r="AY42" s="144"/>
      <c r="AZ42" s="133"/>
    </row>
    <row r="43" ht="15.75" customHeight="1">
      <c r="A43" s="133"/>
      <c r="B43" s="133"/>
      <c r="C43" s="133"/>
      <c r="D43" s="133"/>
      <c r="E43" s="133"/>
      <c r="F43" s="133"/>
      <c r="G43" s="133"/>
      <c r="H43" s="133"/>
      <c r="I43" s="133"/>
      <c r="J43" s="133"/>
      <c r="K43" s="133"/>
      <c r="L43" s="134"/>
      <c r="M43" s="134"/>
      <c r="N43" s="133"/>
      <c r="O43" s="133"/>
      <c r="P43" s="133"/>
      <c r="Q43" s="143"/>
      <c r="R43" s="143"/>
      <c r="S43" s="143"/>
      <c r="T43" s="143"/>
      <c r="U43" s="143"/>
      <c r="V43" s="143"/>
      <c r="W43" s="143"/>
      <c r="X43" s="143"/>
      <c r="Y43" s="143"/>
      <c r="Z43" s="134"/>
      <c r="AA43" s="143"/>
      <c r="AB43" s="137"/>
      <c r="AC43" s="137"/>
      <c r="AD43" s="134"/>
      <c r="AE43" s="133"/>
      <c r="AF43" s="139"/>
      <c r="AG43" s="143"/>
      <c r="AH43" s="143"/>
      <c r="AI43" s="143"/>
      <c r="AJ43" s="141"/>
      <c r="AK43" s="142"/>
      <c r="AL43" s="142"/>
      <c r="AM43" s="142"/>
      <c r="AN43" s="142"/>
      <c r="AO43" s="143"/>
      <c r="AP43" s="133"/>
      <c r="AQ43" s="133"/>
      <c r="AR43" s="133"/>
      <c r="AS43" s="133"/>
      <c r="AT43" s="133"/>
      <c r="AU43" s="133"/>
      <c r="AV43" s="133"/>
      <c r="AW43" s="133"/>
      <c r="AX43" s="144"/>
      <c r="AY43" s="144"/>
      <c r="AZ43" s="133"/>
    </row>
    <row r="44" ht="15.75" customHeight="1">
      <c r="A44" s="133"/>
      <c r="B44" s="133"/>
      <c r="C44" s="133"/>
      <c r="D44" s="133"/>
      <c r="E44" s="133"/>
      <c r="F44" s="133"/>
      <c r="G44" s="133"/>
      <c r="H44" s="133"/>
      <c r="I44" s="133"/>
      <c r="J44" s="133"/>
      <c r="K44" s="133"/>
      <c r="L44" s="134"/>
      <c r="M44" s="134"/>
      <c r="N44" s="133"/>
      <c r="O44" s="133"/>
      <c r="P44" s="133"/>
      <c r="Q44" s="143"/>
      <c r="R44" s="143"/>
      <c r="S44" s="143"/>
      <c r="T44" s="143"/>
      <c r="U44" s="143"/>
      <c r="V44" s="143"/>
      <c r="W44" s="143"/>
      <c r="X44" s="143"/>
      <c r="Y44" s="143"/>
      <c r="Z44" s="134"/>
      <c r="AA44" s="143"/>
      <c r="AB44" s="137"/>
      <c r="AC44" s="137"/>
      <c r="AD44" s="134"/>
      <c r="AE44" s="133"/>
      <c r="AF44" s="139"/>
      <c r="AG44" s="143"/>
      <c r="AH44" s="143"/>
      <c r="AI44" s="143"/>
      <c r="AJ44" s="141"/>
      <c r="AK44" s="142"/>
      <c r="AL44" s="142"/>
      <c r="AM44" s="142"/>
      <c r="AN44" s="142"/>
      <c r="AO44" s="143"/>
      <c r="AP44" s="133"/>
      <c r="AQ44" s="133"/>
      <c r="AR44" s="133"/>
      <c r="AS44" s="133"/>
      <c r="AT44" s="133"/>
      <c r="AU44" s="133"/>
      <c r="AV44" s="133"/>
      <c r="AW44" s="133"/>
      <c r="AX44" s="144"/>
      <c r="AY44" s="144"/>
      <c r="AZ44" s="133"/>
    </row>
    <row r="45" ht="15.75" customHeight="1">
      <c r="A45" s="133"/>
      <c r="B45" s="133"/>
      <c r="C45" s="133"/>
      <c r="D45" s="133"/>
      <c r="E45" s="133"/>
      <c r="F45" s="133"/>
      <c r="G45" s="133"/>
      <c r="H45" s="133"/>
      <c r="I45" s="133"/>
      <c r="J45" s="133"/>
      <c r="K45" s="133"/>
      <c r="L45" s="134"/>
      <c r="M45" s="134"/>
      <c r="N45" s="133"/>
      <c r="O45" s="133"/>
      <c r="P45" s="133"/>
      <c r="Q45" s="143"/>
      <c r="R45" s="143"/>
      <c r="S45" s="143"/>
      <c r="T45" s="143"/>
      <c r="U45" s="143"/>
      <c r="V45" s="143"/>
      <c r="W45" s="143"/>
      <c r="X45" s="143"/>
      <c r="Y45" s="143"/>
      <c r="Z45" s="134"/>
      <c r="AA45" s="143"/>
      <c r="AB45" s="137"/>
      <c r="AC45" s="137"/>
      <c r="AD45" s="134"/>
      <c r="AE45" s="133"/>
      <c r="AF45" s="139"/>
      <c r="AG45" s="143"/>
      <c r="AH45" s="143"/>
      <c r="AI45" s="143"/>
      <c r="AJ45" s="141"/>
      <c r="AK45" s="142"/>
      <c r="AL45" s="142"/>
      <c r="AM45" s="142"/>
      <c r="AN45" s="142"/>
      <c r="AO45" s="143"/>
      <c r="AP45" s="133"/>
      <c r="AQ45" s="133"/>
      <c r="AR45" s="133"/>
      <c r="AS45" s="133"/>
      <c r="AT45" s="133"/>
      <c r="AU45" s="133"/>
      <c r="AV45" s="133"/>
      <c r="AW45" s="133"/>
      <c r="AX45" s="144"/>
      <c r="AY45" s="144"/>
      <c r="AZ45" s="133"/>
    </row>
    <row r="46" ht="15.75" customHeight="1">
      <c r="A46" s="133"/>
      <c r="B46" s="133"/>
      <c r="C46" s="133"/>
      <c r="D46" s="133"/>
      <c r="E46" s="133"/>
      <c r="F46" s="133"/>
      <c r="G46" s="133"/>
      <c r="H46" s="133"/>
      <c r="I46" s="133"/>
      <c r="J46" s="133"/>
      <c r="K46" s="133"/>
      <c r="L46" s="134"/>
      <c r="M46" s="134"/>
      <c r="N46" s="133"/>
      <c r="O46" s="133"/>
      <c r="P46" s="133"/>
      <c r="Q46" s="143"/>
      <c r="R46" s="143"/>
      <c r="S46" s="143"/>
      <c r="T46" s="143"/>
      <c r="U46" s="143"/>
      <c r="V46" s="143"/>
      <c r="W46" s="143"/>
      <c r="X46" s="143"/>
      <c r="Y46" s="143"/>
      <c r="Z46" s="134"/>
      <c r="AA46" s="143"/>
      <c r="AB46" s="137"/>
      <c r="AC46" s="137"/>
      <c r="AD46" s="134"/>
      <c r="AE46" s="133"/>
      <c r="AF46" s="143"/>
      <c r="AG46" s="143"/>
      <c r="AH46" s="143"/>
      <c r="AI46" s="143"/>
      <c r="AJ46" s="141"/>
      <c r="AK46" s="142"/>
      <c r="AL46" s="142"/>
      <c r="AM46" s="142"/>
      <c r="AN46" s="142"/>
      <c r="AO46" s="143"/>
      <c r="AP46" s="133"/>
      <c r="AQ46" s="133"/>
      <c r="AR46" s="133"/>
      <c r="AS46" s="133"/>
      <c r="AT46" s="133"/>
      <c r="AU46" s="133"/>
      <c r="AV46" s="133"/>
      <c r="AW46" s="133"/>
      <c r="AX46" s="144"/>
      <c r="AY46" s="144"/>
      <c r="AZ46" s="133"/>
    </row>
    <row r="47" ht="15.75" customHeight="1">
      <c r="A47" s="133"/>
      <c r="B47" s="133"/>
      <c r="C47" s="133"/>
      <c r="D47" s="133"/>
      <c r="E47" s="133"/>
      <c r="F47" s="133"/>
      <c r="G47" s="133"/>
      <c r="H47" s="133"/>
      <c r="I47" s="133"/>
      <c r="J47" s="133"/>
      <c r="K47" s="133"/>
      <c r="L47" s="134"/>
      <c r="M47" s="134"/>
      <c r="N47" s="133"/>
      <c r="O47" s="133"/>
      <c r="P47" s="133"/>
      <c r="Q47" s="143"/>
      <c r="R47" s="143"/>
      <c r="S47" s="143"/>
      <c r="T47" s="143"/>
      <c r="U47" s="143"/>
      <c r="V47" s="143"/>
      <c r="W47" s="143"/>
      <c r="X47" s="143"/>
      <c r="Y47" s="143"/>
      <c r="Z47" s="134"/>
      <c r="AA47" s="143"/>
      <c r="AB47" s="137"/>
      <c r="AC47" s="137"/>
      <c r="AD47" s="134"/>
      <c r="AE47" s="133"/>
      <c r="AF47" s="139"/>
      <c r="AG47" s="143"/>
      <c r="AH47" s="143"/>
      <c r="AI47" s="143"/>
      <c r="AJ47" s="141"/>
      <c r="AK47" s="142"/>
      <c r="AL47" s="142"/>
      <c r="AM47" s="142"/>
      <c r="AN47" s="142"/>
      <c r="AO47" s="143"/>
      <c r="AP47" s="133"/>
      <c r="AQ47" s="133"/>
      <c r="AR47" s="133"/>
      <c r="AS47" s="133"/>
      <c r="AT47" s="133"/>
      <c r="AU47" s="133"/>
      <c r="AV47" s="133"/>
      <c r="AW47" s="133"/>
      <c r="AX47" s="144"/>
      <c r="AY47" s="144"/>
      <c r="AZ47" s="133"/>
    </row>
    <row r="48" ht="15.75" customHeight="1">
      <c r="A48" s="133"/>
      <c r="B48" s="133"/>
      <c r="C48" s="133"/>
      <c r="D48" s="133"/>
      <c r="E48" s="133"/>
      <c r="F48" s="133"/>
      <c r="G48" s="133"/>
      <c r="H48" s="133"/>
      <c r="I48" s="133"/>
      <c r="J48" s="133"/>
      <c r="K48" s="133"/>
      <c r="L48" s="134"/>
      <c r="M48" s="134"/>
      <c r="N48" s="133"/>
      <c r="O48" s="133"/>
      <c r="P48" s="133"/>
      <c r="Q48" s="143"/>
      <c r="R48" s="143"/>
      <c r="S48" s="143"/>
      <c r="T48" s="143"/>
      <c r="U48" s="143"/>
      <c r="V48" s="143"/>
      <c r="W48" s="143"/>
      <c r="X48" s="143"/>
      <c r="Y48" s="143"/>
      <c r="Z48" s="134"/>
      <c r="AA48" s="143"/>
      <c r="AB48" s="137"/>
      <c r="AC48" s="137"/>
      <c r="AD48" s="134"/>
      <c r="AE48" s="133"/>
      <c r="AF48" s="139"/>
      <c r="AG48" s="143"/>
      <c r="AH48" s="143"/>
      <c r="AI48" s="143"/>
      <c r="AJ48" s="141"/>
      <c r="AK48" s="142"/>
      <c r="AL48" s="142"/>
      <c r="AM48" s="142"/>
      <c r="AN48" s="142"/>
      <c r="AO48" s="143"/>
      <c r="AP48" s="133"/>
      <c r="AQ48" s="133"/>
      <c r="AR48" s="133"/>
      <c r="AS48" s="133"/>
      <c r="AT48" s="133"/>
      <c r="AU48" s="133"/>
      <c r="AV48" s="133"/>
      <c r="AW48" s="133"/>
      <c r="AX48" s="144"/>
      <c r="AY48" s="144"/>
      <c r="AZ48" s="133"/>
    </row>
    <row r="49" ht="15.75" customHeight="1">
      <c r="A49" s="133"/>
      <c r="B49" s="133"/>
      <c r="C49" s="133"/>
      <c r="D49" s="133"/>
      <c r="E49" s="133"/>
      <c r="F49" s="133"/>
      <c r="G49" s="133"/>
      <c r="H49" s="133"/>
      <c r="I49" s="133"/>
      <c r="J49" s="133"/>
      <c r="K49" s="133"/>
      <c r="L49" s="134"/>
      <c r="M49" s="134"/>
      <c r="N49" s="133"/>
      <c r="O49" s="133"/>
      <c r="P49" s="133"/>
      <c r="Q49" s="143"/>
      <c r="R49" s="143"/>
      <c r="S49" s="143"/>
      <c r="T49" s="143"/>
      <c r="U49" s="143"/>
      <c r="V49" s="143"/>
      <c r="W49" s="143"/>
      <c r="X49" s="143"/>
      <c r="Y49" s="143"/>
      <c r="Z49" s="134"/>
      <c r="AA49" s="143"/>
      <c r="AB49" s="137"/>
      <c r="AC49" s="137"/>
      <c r="AD49" s="134"/>
      <c r="AE49" s="133"/>
      <c r="AF49" s="143"/>
      <c r="AG49" s="143"/>
      <c r="AH49" s="143"/>
      <c r="AI49" s="143"/>
      <c r="AJ49" s="141"/>
      <c r="AK49" s="142"/>
      <c r="AL49" s="142"/>
      <c r="AM49" s="142"/>
      <c r="AN49" s="142"/>
      <c r="AO49" s="143"/>
      <c r="AP49" s="133"/>
      <c r="AQ49" s="133"/>
      <c r="AR49" s="133"/>
      <c r="AS49" s="133"/>
      <c r="AT49" s="133"/>
      <c r="AU49" s="133"/>
      <c r="AV49" s="133"/>
      <c r="AW49" s="133"/>
      <c r="AX49" s="144"/>
      <c r="AY49" s="144"/>
      <c r="AZ49" s="133"/>
    </row>
    <row r="50" ht="15.75" customHeight="1">
      <c r="A50" s="133"/>
      <c r="B50" s="133"/>
      <c r="C50" s="133"/>
      <c r="D50" s="133"/>
      <c r="E50" s="133"/>
      <c r="F50" s="133"/>
      <c r="G50" s="133"/>
      <c r="H50" s="133"/>
      <c r="I50" s="133"/>
      <c r="J50" s="133"/>
      <c r="K50" s="133"/>
      <c r="L50" s="134"/>
      <c r="M50" s="134"/>
      <c r="N50" s="133"/>
      <c r="O50" s="133"/>
      <c r="P50" s="133"/>
      <c r="Q50" s="143"/>
      <c r="R50" s="143"/>
      <c r="S50" s="143"/>
      <c r="T50" s="143"/>
      <c r="U50" s="143"/>
      <c r="V50" s="143"/>
      <c r="W50" s="143"/>
      <c r="X50" s="143"/>
      <c r="Y50" s="143"/>
      <c r="Z50" s="134"/>
      <c r="AA50" s="143"/>
      <c r="AB50" s="137"/>
      <c r="AC50" s="137"/>
      <c r="AD50" s="134"/>
      <c r="AE50" s="133"/>
      <c r="AF50" s="143"/>
      <c r="AG50" s="143"/>
      <c r="AH50" s="143"/>
      <c r="AI50" s="143"/>
      <c r="AJ50" s="141"/>
      <c r="AK50" s="142"/>
      <c r="AL50" s="142"/>
      <c r="AM50" s="142"/>
      <c r="AN50" s="142"/>
      <c r="AO50" s="143"/>
      <c r="AP50" s="133"/>
      <c r="AQ50" s="133"/>
      <c r="AR50" s="133"/>
      <c r="AS50" s="133"/>
      <c r="AT50" s="133"/>
      <c r="AU50" s="133"/>
      <c r="AV50" s="133"/>
      <c r="AW50" s="133"/>
      <c r="AX50" s="144"/>
      <c r="AY50" s="144"/>
      <c r="AZ50" s="133"/>
    </row>
    <row r="51" ht="15.75" customHeight="1">
      <c r="A51" s="133"/>
      <c r="B51" s="133"/>
      <c r="C51" s="133"/>
      <c r="D51" s="133"/>
      <c r="E51" s="133"/>
      <c r="F51" s="133"/>
      <c r="G51" s="133"/>
      <c r="H51" s="133"/>
      <c r="I51" s="133"/>
      <c r="J51" s="133"/>
      <c r="K51" s="133"/>
      <c r="L51" s="134"/>
      <c r="M51" s="134"/>
      <c r="N51" s="133"/>
      <c r="O51" s="133"/>
      <c r="P51" s="133"/>
      <c r="Q51" s="143"/>
      <c r="R51" s="143"/>
      <c r="S51" s="143"/>
      <c r="T51" s="143"/>
      <c r="U51" s="143"/>
      <c r="V51" s="143"/>
      <c r="W51" s="143"/>
      <c r="X51" s="143"/>
      <c r="Y51" s="143"/>
      <c r="Z51" s="133"/>
      <c r="AA51" s="143"/>
      <c r="AB51" s="137"/>
      <c r="AC51" s="137"/>
      <c r="AD51" s="134"/>
      <c r="AE51" s="133"/>
      <c r="AF51" s="139"/>
      <c r="AG51" s="143"/>
      <c r="AH51" s="143"/>
      <c r="AI51" s="143"/>
      <c r="AJ51" s="141"/>
      <c r="AK51" s="142"/>
      <c r="AL51" s="142"/>
      <c r="AM51" s="142"/>
      <c r="AN51" s="142"/>
      <c r="AO51" s="143"/>
      <c r="AP51" s="133"/>
      <c r="AQ51" s="133"/>
      <c r="AR51" s="133"/>
      <c r="AS51" s="133"/>
      <c r="AT51" s="133"/>
      <c r="AU51" s="133"/>
      <c r="AV51" s="133"/>
      <c r="AW51" s="133"/>
      <c r="AX51" s="144"/>
      <c r="AY51" s="144"/>
      <c r="AZ51" s="133"/>
    </row>
    <row r="52" ht="15.75" customHeight="1">
      <c r="A52" s="133"/>
      <c r="B52" s="133"/>
      <c r="C52" s="133"/>
      <c r="D52" s="133"/>
      <c r="E52" s="133"/>
      <c r="F52" s="133"/>
      <c r="G52" s="133"/>
      <c r="H52" s="133"/>
      <c r="I52" s="133"/>
      <c r="J52" s="133"/>
      <c r="K52" s="133"/>
      <c r="L52" s="134"/>
      <c r="M52" s="134"/>
      <c r="N52" s="133"/>
      <c r="O52" s="133"/>
      <c r="P52" s="133"/>
      <c r="Q52" s="143"/>
      <c r="R52" s="143"/>
      <c r="S52" s="143"/>
      <c r="T52" s="143"/>
      <c r="U52" s="143"/>
      <c r="V52" s="143"/>
      <c r="W52" s="143"/>
      <c r="X52" s="143"/>
      <c r="Y52" s="143"/>
      <c r="Z52" s="134"/>
      <c r="AA52" s="143"/>
      <c r="AB52" s="137"/>
      <c r="AC52" s="137"/>
      <c r="AD52" s="134"/>
      <c r="AE52" s="133"/>
      <c r="AF52" s="139"/>
      <c r="AG52" s="143"/>
      <c r="AH52" s="143"/>
      <c r="AI52" s="143"/>
      <c r="AJ52" s="141"/>
      <c r="AK52" s="142"/>
      <c r="AL52" s="142"/>
      <c r="AM52" s="142"/>
      <c r="AN52" s="142"/>
      <c r="AO52" s="143"/>
      <c r="AP52" s="133"/>
      <c r="AQ52" s="133"/>
      <c r="AR52" s="133"/>
      <c r="AS52" s="133"/>
      <c r="AT52" s="133"/>
      <c r="AU52" s="133"/>
      <c r="AV52" s="133"/>
      <c r="AW52" s="133"/>
      <c r="AX52" s="144"/>
      <c r="AY52" s="144"/>
      <c r="AZ52" s="133"/>
    </row>
    <row r="53" ht="15.75" customHeight="1">
      <c r="A53" s="133"/>
      <c r="B53" s="133"/>
      <c r="C53" s="133"/>
      <c r="D53" s="133"/>
      <c r="E53" s="133"/>
      <c r="F53" s="133"/>
      <c r="G53" s="133"/>
      <c r="H53" s="133"/>
      <c r="I53" s="133"/>
      <c r="J53" s="133"/>
      <c r="K53" s="133"/>
      <c r="L53" s="134"/>
      <c r="M53" s="134"/>
      <c r="N53" s="133"/>
      <c r="O53" s="133"/>
      <c r="P53" s="133"/>
      <c r="Q53" s="143"/>
      <c r="R53" s="143"/>
      <c r="S53" s="143"/>
      <c r="T53" s="143"/>
      <c r="U53" s="143"/>
      <c r="V53" s="143"/>
      <c r="W53" s="143"/>
      <c r="X53" s="143"/>
      <c r="Y53" s="143"/>
      <c r="Z53" s="134"/>
      <c r="AA53" s="143"/>
      <c r="AB53" s="137"/>
      <c r="AC53" s="137"/>
      <c r="AD53" s="134"/>
      <c r="AE53" s="133"/>
      <c r="AF53" s="143"/>
      <c r="AG53" s="143"/>
      <c r="AH53" s="143"/>
      <c r="AI53" s="143"/>
      <c r="AJ53" s="141"/>
      <c r="AK53" s="142"/>
      <c r="AL53" s="142"/>
      <c r="AM53" s="142"/>
      <c r="AN53" s="142"/>
      <c r="AO53" s="143"/>
      <c r="AP53" s="133"/>
      <c r="AQ53" s="133"/>
      <c r="AR53" s="133"/>
      <c r="AS53" s="133"/>
      <c r="AT53" s="133"/>
      <c r="AU53" s="133"/>
      <c r="AV53" s="133"/>
      <c r="AW53" s="133"/>
      <c r="AX53" s="144"/>
      <c r="AY53" s="144"/>
      <c r="AZ53" s="133"/>
    </row>
    <row r="54" ht="15.75" customHeight="1">
      <c r="A54" s="133"/>
      <c r="B54" s="133"/>
      <c r="C54" s="133"/>
      <c r="D54" s="133"/>
      <c r="E54" s="133"/>
      <c r="F54" s="133"/>
      <c r="G54" s="133"/>
      <c r="H54" s="133"/>
      <c r="I54" s="133"/>
      <c r="J54" s="133"/>
      <c r="K54" s="133"/>
      <c r="L54" s="134"/>
      <c r="M54" s="134"/>
      <c r="N54" s="133"/>
      <c r="O54" s="133"/>
      <c r="P54" s="133"/>
      <c r="Q54" s="143"/>
      <c r="R54" s="143"/>
      <c r="S54" s="143"/>
      <c r="T54" s="143"/>
      <c r="U54" s="143"/>
      <c r="V54" s="143"/>
      <c r="W54" s="143"/>
      <c r="X54" s="143"/>
      <c r="Y54" s="143"/>
      <c r="Z54" s="134"/>
      <c r="AA54" s="143"/>
      <c r="AB54" s="137"/>
      <c r="AC54" s="137"/>
      <c r="AD54" s="134"/>
      <c r="AE54" s="133"/>
      <c r="AF54" s="139"/>
      <c r="AG54" s="143"/>
      <c r="AH54" s="143"/>
      <c r="AI54" s="143"/>
      <c r="AJ54" s="141"/>
      <c r="AK54" s="142"/>
      <c r="AL54" s="142"/>
      <c r="AM54" s="142"/>
      <c r="AN54" s="142"/>
      <c r="AO54" s="143"/>
      <c r="AP54" s="133"/>
      <c r="AQ54" s="133"/>
      <c r="AR54" s="133"/>
      <c r="AS54" s="133"/>
      <c r="AT54" s="133"/>
      <c r="AU54" s="133"/>
      <c r="AV54" s="133"/>
      <c r="AW54" s="133"/>
      <c r="AX54" s="144"/>
      <c r="AY54" s="144"/>
      <c r="AZ54" s="133"/>
    </row>
    <row r="55" ht="15.75" customHeight="1">
      <c r="A55" s="133"/>
      <c r="B55" s="133"/>
      <c r="C55" s="133"/>
      <c r="D55" s="133"/>
      <c r="E55" s="133"/>
      <c r="F55" s="133"/>
      <c r="G55" s="133"/>
      <c r="H55" s="133"/>
      <c r="I55" s="133"/>
      <c r="J55" s="133"/>
      <c r="K55" s="133"/>
      <c r="L55" s="134"/>
      <c r="M55" s="134"/>
      <c r="N55" s="133"/>
      <c r="O55" s="133"/>
      <c r="P55" s="133"/>
      <c r="Q55" s="143"/>
      <c r="R55" s="143"/>
      <c r="S55" s="143"/>
      <c r="T55" s="143"/>
      <c r="U55" s="143"/>
      <c r="V55" s="143"/>
      <c r="W55" s="143"/>
      <c r="X55" s="143"/>
      <c r="Y55" s="143"/>
      <c r="Z55" s="134"/>
      <c r="AA55" s="143"/>
      <c r="AB55" s="137"/>
      <c r="AC55" s="137"/>
      <c r="AD55" s="134"/>
      <c r="AE55" s="133"/>
      <c r="AF55" s="139"/>
      <c r="AG55" s="143"/>
      <c r="AH55" s="143"/>
      <c r="AI55" s="143"/>
      <c r="AJ55" s="141"/>
      <c r="AK55" s="142"/>
      <c r="AL55" s="142"/>
      <c r="AM55" s="142"/>
      <c r="AN55" s="142"/>
      <c r="AO55" s="143"/>
      <c r="AP55" s="133"/>
      <c r="AQ55" s="133"/>
      <c r="AR55" s="133"/>
      <c r="AS55" s="133"/>
      <c r="AT55" s="133"/>
      <c r="AU55" s="133"/>
      <c r="AV55" s="133"/>
      <c r="AW55" s="133"/>
      <c r="AX55" s="144"/>
      <c r="AY55" s="144"/>
      <c r="AZ55" s="133"/>
    </row>
    <row r="56" ht="15.75" customHeight="1">
      <c r="A56" s="133"/>
      <c r="B56" s="133"/>
      <c r="C56" s="133"/>
      <c r="D56" s="133"/>
      <c r="E56" s="133"/>
      <c r="F56" s="133"/>
      <c r="G56" s="133"/>
      <c r="H56" s="133"/>
      <c r="I56" s="133"/>
      <c r="J56" s="133"/>
      <c r="K56" s="133"/>
      <c r="L56" s="134"/>
      <c r="M56" s="134"/>
      <c r="N56" s="133"/>
      <c r="O56" s="133"/>
      <c r="P56" s="133"/>
      <c r="Q56" s="143"/>
      <c r="R56" s="143"/>
      <c r="S56" s="143"/>
      <c r="T56" s="143"/>
      <c r="U56" s="143"/>
      <c r="V56" s="143"/>
      <c r="W56" s="143"/>
      <c r="X56" s="143"/>
      <c r="Y56" s="143"/>
      <c r="Z56" s="134"/>
      <c r="AA56" s="143"/>
      <c r="AB56" s="137"/>
      <c r="AC56" s="137"/>
      <c r="AD56" s="134"/>
      <c r="AE56" s="133"/>
      <c r="AF56" s="139"/>
      <c r="AG56" s="143"/>
      <c r="AH56" s="143"/>
      <c r="AI56" s="143"/>
      <c r="AJ56" s="141"/>
      <c r="AK56" s="142"/>
      <c r="AL56" s="142"/>
      <c r="AM56" s="142"/>
      <c r="AN56" s="142"/>
      <c r="AO56" s="143"/>
      <c r="AP56" s="133"/>
      <c r="AQ56" s="133"/>
      <c r="AR56" s="133"/>
      <c r="AS56" s="133"/>
      <c r="AT56" s="133"/>
      <c r="AU56" s="133"/>
      <c r="AV56" s="133"/>
      <c r="AW56" s="133"/>
      <c r="AX56" s="144"/>
      <c r="AY56" s="144"/>
      <c r="AZ56" s="133"/>
    </row>
    <row r="57" ht="15.75" customHeight="1">
      <c r="A57" s="133"/>
      <c r="B57" s="133"/>
      <c r="C57" s="133"/>
      <c r="D57" s="133"/>
      <c r="E57" s="146"/>
      <c r="F57" s="133"/>
      <c r="G57" s="133"/>
      <c r="H57" s="133"/>
      <c r="I57" s="133"/>
      <c r="J57" s="133"/>
      <c r="K57" s="133"/>
      <c r="L57" s="134"/>
      <c r="M57" s="134"/>
      <c r="N57" s="133"/>
      <c r="O57" s="133"/>
      <c r="P57" s="133"/>
      <c r="Q57" s="143"/>
      <c r="R57" s="143"/>
      <c r="S57" s="143"/>
      <c r="T57" s="143"/>
      <c r="U57" s="143"/>
      <c r="V57" s="143"/>
      <c r="W57" s="143"/>
      <c r="X57" s="143"/>
      <c r="Y57" s="143"/>
      <c r="Z57" s="134"/>
      <c r="AA57" s="143"/>
      <c r="AB57" s="137"/>
      <c r="AC57" s="137"/>
      <c r="AD57" s="134"/>
      <c r="AE57" s="133"/>
      <c r="AF57" s="139"/>
      <c r="AG57" s="143"/>
      <c r="AH57" s="143"/>
      <c r="AI57" s="143"/>
      <c r="AJ57" s="141"/>
      <c r="AK57" s="142"/>
      <c r="AL57" s="142"/>
      <c r="AM57" s="142"/>
      <c r="AN57" s="142"/>
      <c r="AO57" s="143"/>
      <c r="AP57" s="133"/>
      <c r="AQ57" s="133"/>
      <c r="AR57" s="133"/>
      <c r="AS57" s="133"/>
      <c r="AT57" s="133"/>
      <c r="AU57" s="133"/>
      <c r="AV57" s="133"/>
      <c r="AW57" s="133"/>
      <c r="AX57" s="144"/>
      <c r="AY57" s="144"/>
      <c r="AZ57" s="133"/>
    </row>
    <row r="58" ht="15.75" customHeight="1">
      <c r="A58" s="133"/>
      <c r="B58" s="133"/>
      <c r="C58" s="133"/>
      <c r="D58" s="133"/>
      <c r="E58" s="133"/>
      <c r="F58" s="133"/>
      <c r="G58" s="133"/>
      <c r="H58" s="133"/>
      <c r="I58" s="133"/>
      <c r="J58" s="133"/>
      <c r="K58" s="133"/>
      <c r="L58" s="134"/>
      <c r="M58" s="134"/>
      <c r="N58" s="133"/>
      <c r="O58" s="133"/>
      <c r="P58" s="133"/>
      <c r="Q58" s="143"/>
      <c r="R58" s="143"/>
      <c r="S58" s="143"/>
      <c r="T58" s="143"/>
      <c r="U58" s="143"/>
      <c r="V58" s="143"/>
      <c r="W58" s="143"/>
      <c r="X58" s="143"/>
      <c r="Y58" s="143"/>
      <c r="Z58" s="134"/>
      <c r="AA58" s="143"/>
      <c r="AB58" s="137"/>
      <c r="AC58" s="137"/>
      <c r="AD58" s="134"/>
      <c r="AE58" s="133"/>
      <c r="AF58" s="143"/>
      <c r="AG58" s="143"/>
      <c r="AH58" s="143"/>
      <c r="AI58" s="143"/>
      <c r="AJ58" s="141"/>
      <c r="AK58" s="142"/>
      <c r="AL58" s="142"/>
      <c r="AM58" s="142"/>
      <c r="AN58" s="142"/>
      <c r="AO58" s="143"/>
      <c r="AP58" s="133"/>
      <c r="AQ58" s="133"/>
      <c r="AR58" s="133"/>
      <c r="AS58" s="133"/>
      <c r="AT58" s="133"/>
      <c r="AU58" s="133"/>
      <c r="AV58" s="133"/>
      <c r="AW58" s="133"/>
      <c r="AX58" s="144"/>
      <c r="AY58" s="144"/>
      <c r="AZ58" s="133"/>
    </row>
    <row r="59" ht="15.75" customHeight="1">
      <c r="A59" s="133"/>
      <c r="B59" s="133"/>
      <c r="C59" s="133"/>
      <c r="D59" s="133"/>
      <c r="E59" s="133"/>
      <c r="F59" s="133"/>
      <c r="G59" s="133"/>
      <c r="H59" s="133"/>
      <c r="I59" s="133"/>
      <c r="J59" s="133"/>
      <c r="K59" s="133"/>
      <c r="L59" s="134"/>
      <c r="M59" s="134"/>
      <c r="N59" s="133"/>
      <c r="O59" s="133"/>
      <c r="P59" s="133"/>
      <c r="Q59" s="143"/>
      <c r="R59" s="143"/>
      <c r="S59" s="143"/>
      <c r="T59" s="143"/>
      <c r="U59" s="143"/>
      <c r="V59" s="143"/>
      <c r="W59" s="143"/>
      <c r="X59" s="143"/>
      <c r="Y59" s="143"/>
      <c r="Z59" s="134"/>
      <c r="AA59" s="143"/>
      <c r="AB59" s="137"/>
      <c r="AC59" s="137"/>
      <c r="AD59" s="134"/>
      <c r="AE59" s="133"/>
      <c r="AF59" s="143"/>
      <c r="AG59" s="143"/>
      <c r="AH59" s="143"/>
      <c r="AI59" s="143"/>
      <c r="AJ59" s="141"/>
      <c r="AK59" s="142"/>
      <c r="AL59" s="142"/>
      <c r="AM59" s="142"/>
      <c r="AN59" s="142"/>
      <c r="AO59" s="143"/>
      <c r="AP59" s="133"/>
      <c r="AQ59" s="133"/>
      <c r="AR59" s="133"/>
      <c r="AS59" s="133"/>
      <c r="AT59" s="133"/>
      <c r="AU59" s="133"/>
      <c r="AV59" s="133"/>
      <c r="AW59" s="133"/>
      <c r="AX59" s="144"/>
      <c r="AY59" s="144"/>
      <c r="AZ59" s="133"/>
    </row>
    <row r="60" ht="15.75" customHeight="1">
      <c r="A60" s="133"/>
      <c r="B60" s="133"/>
      <c r="C60" s="133"/>
      <c r="D60" s="133"/>
      <c r="E60" s="133"/>
      <c r="F60" s="133"/>
      <c r="G60" s="133"/>
      <c r="H60" s="133"/>
      <c r="I60" s="133"/>
      <c r="J60" s="133"/>
      <c r="K60" s="133"/>
      <c r="L60" s="134"/>
      <c r="M60" s="134"/>
      <c r="N60" s="133"/>
      <c r="O60" s="133"/>
      <c r="P60" s="133"/>
      <c r="Q60" s="143"/>
      <c r="R60" s="143"/>
      <c r="S60" s="143"/>
      <c r="T60" s="143"/>
      <c r="U60" s="143"/>
      <c r="V60" s="143"/>
      <c r="W60" s="143"/>
      <c r="X60" s="143"/>
      <c r="Y60" s="143"/>
      <c r="Z60" s="134"/>
      <c r="AA60" s="143"/>
      <c r="AB60" s="137"/>
      <c r="AC60" s="137"/>
      <c r="AD60" s="134"/>
      <c r="AE60" s="133"/>
      <c r="AF60" s="139"/>
      <c r="AG60" s="143"/>
      <c r="AH60" s="143"/>
      <c r="AI60" s="143"/>
      <c r="AJ60" s="141"/>
      <c r="AK60" s="142"/>
      <c r="AL60" s="142"/>
      <c r="AM60" s="142"/>
      <c r="AN60" s="142"/>
      <c r="AO60" s="143"/>
      <c r="AP60" s="133"/>
      <c r="AQ60" s="133"/>
      <c r="AR60" s="133"/>
      <c r="AS60" s="133"/>
      <c r="AT60" s="133"/>
      <c r="AU60" s="133"/>
      <c r="AV60" s="133"/>
      <c r="AW60" s="133"/>
      <c r="AX60" s="144"/>
      <c r="AY60" s="144"/>
      <c r="AZ60" s="133"/>
    </row>
    <row r="61" ht="15.75" customHeight="1">
      <c r="A61" s="133"/>
      <c r="B61" s="133"/>
      <c r="C61" s="133"/>
      <c r="D61" s="133"/>
      <c r="E61" s="133"/>
      <c r="F61" s="133"/>
      <c r="G61" s="133"/>
      <c r="H61" s="133"/>
      <c r="I61" s="133"/>
      <c r="J61" s="133"/>
      <c r="K61" s="133"/>
      <c r="L61" s="134"/>
      <c r="M61" s="134"/>
      <c r="N61" s="133"/>
      <c r="O61" s="133"/>
      <c r="P61" s="133"/>
      <c r="Q61" s="143"/>
      <c r="R61" s="143"/>
      <c r="S61" s="143"/>
      <c r="T61" s="143"/>
      <c r="U61" s="143"/>
      <c r="V61" s="143"/>
      <c r="W61" s="143"/>
      <c r="X61" s="143"/>
      <c r="Y61" s="143"/>
      <c r="Z61" s="134"/>
      <c r="AA61" s="143"/>
      <c r="AB61" s="137"/>
      <c r="AC61" s="137"/>
      <c r="AD61" s="134"/>
      <c r="AE61" s="133"/>
      <c r="AF61" s="139"/>
      <c r="AG61" s="143"/>
      <c r="AH61" s="143"/>
      <c r="AI61" s="143"/>
      <c r="AJ61" s="141"/>
      <c r="AK61" s="142"/>
      <c r="AL61" s="142"/>
      <c r="AM61" s="142"/>
      <c r="AN61" s="142"/>
      <c r="AO61" s="143"/>
      <c r="AP61" s="133"/>
      <c r="AQ61" s="133"/>
      <c r="AR61" s="133"/>
      <c r="AS61" s="133"/>
      <c r="AT61" s="133"/>
      <c r="AU61" s="133"/>
      <c r="AV61" s="133"/>
      <c r="AW61" s="133"/>
      <c r="AX61" s="144"/>
      <c r="AY61" s="144"/>
      <c r="AZ61" s="133"/>
    </row>
    <row r="62" ht="15.75" customHeight="1">
      <c r="A62" s="133"/>
      <c r="B62" s="133"/>
      <c r="C62" s="133"/>
      <c r="D62" s="133"/>
      <c r="E62" s="133"/>
      <c r="F62" s="133"/>
      <c r="G62" s="133"/>
      <c r="H62" s="133"/>
      <c r="I62" s="133"/>
      <c r="J62" s="133"/>
      <c r="K62" s="133"/>
      <c r="L62" s="134"/>
      <c r="M62" s="134"/>
      <c r="N62" s="133"/>
      <c r="O62" s="133"/>
      <c r="P62" s="133"/>
      <c r="Q62" s="143"/>
      <c r="R62" s="143"/>
      <c r="S62" s="143"/>
      <c r="T62" s="143"/>
      <c r="U62" s="143"/>
      <c r="V62" s="143"/>
      <c r="W62" s="143"/>
      <c r="X62" s="143"/>
      <c r="Y62" s="143"/>
      <c r="Z62" s="134"/>
      <c r="AA62" s="143"/>
      <c r="AB62" s="137"/>
      <c r="AC62" s="137"/>
      <c r="AD62" s="134"/>
      <c r="AE62" s="133"/>
      <c r="AF62" s="139"/>
      <c r="AG62" s="143"/>
      <c r="AH62" s="143"/>
      <c r="AI62" s="143"/>
      <c r="AJ62" s="141"/>
      <c r="AK62" s="142"/>
      <c r="AL62" s="142"/>
      <c r="AM62" s="142"/>
      <c r="AN62" s="142"/>
      <c r="AO62" s="143"/>
      <c r="AP62" s="133"/>
      <c r="AQ62" s="133"/>
      <c r="AR62" s="133"/>
      <c r="AS62" s="133"/>
      <c r="AT62" s="133"/>
      <c r="AU62" s="133"/>
      <c r="AV62" s="133"/>
      <c r="AW62" s="133"/>
      <c r="AX62" s="144"/>
      <c r="AY62" s="144"/>
      <c r="AZ62" s="133"/>
    </row>
    <row r="63" ht="15.75" customHeight="1">
      <c r="A63" s="133"/>
      <c r="B63" s="133"/>
      <c r="C63" s="133"/>
      <c r="D63" s="133"/>
      <c r="E63" s="133"/>
      <c r="F63" s="133"/>
      <c r="G63" s="133"/>
      <c r="H63" s="133"/>
      <c r="I63" s="133"/>
      <c r="J63" s="133"/>
      <c r="K63" s="133"/>
      <c r="L63" s="134"/>
      <c r="M63" s="134"/>
      <c r="N63" s="133"/>
      <c r="O63" s="133"/>
      <c r="P63" s="133"/>
      <c r="Q63" s="143"/>
      <c r="R63" s="143"/>
      <c r="S63" s="143"/>
      <c r="T63" s="143"/>
      <c r="U63" s="143"/>
      <c r="V63" s="143"/>
      <c r="W63" s="143"/>
      <c r="X63" s="143"/>
      <c r="Y63" s="143"/>
      <c r="Z63" s="134"/>
      <c r="AA63" s="143"/>
      <c r="AB63" s="137"/>
      <c r="AC63" s="137"/>
      <c r="AD63" s="134"/>
      <c r="AE63" s="133"/>
      <c r="AF63" s="139"/>
      <c r="AG63" s="143"/>
      <c r="AH63" s="143"/>
      <c r="AI63" s="143"/>
      <c r="AJ63" s="141"/>
      <c r="AK63" s="142"/>
      <c r="AL63" s="142"/>
      <c r="AM63" s="142"/>
      <c r="AN63" s="142"/>
      <c r="AO63" s="143"/>
      <c r="AP63" s="133"/>
      <c r="AQ63" s="133"/>
      <c r="AR63" s="133"/>
      <c r="AS63" s="133"/>
      <c r="AT63" s="133"/>
      <c r="AU63" s="133"/>
      <c r="AV63" s="133"/>
      <c r="AW63" s="133"/>
      <c r="AX63" s="144"/>
      <c r="AY63" s="144"/>
      <c r="AZ63" s="133"/>
    </row>
    <row r="64" ht="15.75" customHeight="1">
      <c r="A64" s="133"/>
      <c r="B64" s="133"/>
      <c r="C64" s="133"/>
      <c r="D64" s="133"/>
      <c r="E64" s="133"/>
      <c r="F64" s="133"/>
      <c r="G64" s="133"/>
      <c r="H64" s="133"/>
      <c r="I64" s="133"/>
      <c r="J64" s="133"/>
      <c r="K64" s="133"/>
      <c r="L64" s="134"/>
      <c r="M64" s="134"/>
      <c r="N64" s="133"/>
      <c r="O64" s="133"/>
      <c r="P64" s="133"/>
      <c r="Q64" s="143"/>
      <c r="R64" s="134"/>
      <c r="S64" s="143"/>
      <c r="T64" s="143"/>
      <c r="U64" s="143"/>
      <c r="V64" s="143"/>
      <c r="W64" s="143"/>
      <c r="X64" s="143"/>
      <c r="Y64" s="143"/>
      <c r="Z64" s="133"/>
      <c r="AA64" s="143"/>
      <c r="AB64" s="137"/>
      <c r="AC64" s="137"/>
      <c r="AD64" s="134"/>
      <c r="AE64" s="133"/>
      <c r="AF64" s="139"/>
      <c r="AG64" s="143"/>
      <c r="AH64" s="143"/>
      <c r="AI64" s="143"/>
      <c r="AJ64" s="141"/>
      <c r="AK64" s="142"/>
      <c r="AL64" s="142"/>
      <c r="AM64" s="142"/>
      <c r="AN64" s="142"/>
      <c r="AO64" s="143"/>
      <c r="AP64" s="133"/>
      <c r="AQ64" s="133"/>
      <c r="AR64" s="133"/>
      <c r="AS64" s="145"/>
      <c r="AT64" s="145"/>
      <c r="AU64" s="145"/>
      <c r="AV64" s="133"/>
      <c r="AW64" s="133"/>
      <c r="AX64" s="144"/>
      <c r="AY64" s="144"/>
      <c r="AZ64" s="133"/>
    </row>
    <row r="65" ht="15.75" customHeight="1">
      <c r="A65" s="133"/>
      <c r="B65" s="133"/>
      <c r="C65" s="133"/>
      <c r="D65" s="133"/>
      <c r="E65" s="146"/>
      <c r="F65" s="133"/>
      <c r="G65" s="133"/>
      <c r="H65" s="133"/>
      <c r="I65" s="133"/>
      <c r="J65" s="133"/>
      <c r="K65" s="133"/>
      <c r="L65" s="134"/>
      <c r="M65" s="134"/>
      <c r="N65" s="133"/>
      <c r="O65" s="133"/>
      <c r="P65" s="133"/>
      <c r="Q65" s="143"/>
      <c r="R65" s="143"/>
      <c r="S65" s="143"/>
      <c r="T65" s="143"/>
      <c r="U65" s="143"/>
      <c r="V65" s="143"/>
      <c r="W65" s="143"/>
      <c r="X65" s="143"/>
      <c r="Y65" s="143"/>
      <c r="Z65" s="134"/>
      <c r="AA65" s="143"/>
      <c r="AB65" s="137"/>
      <c r="AC65" s="137"/>
      <c r="AD65" s="134"/>
      <c r="AE65" s="133"/>
      <c r="AF65" s="139"/>
      <c r="AG65" s="143"/>
      <c r="AH65" s="143"/>
      <c r="AI65" s="143"/>
      <c r="AJ65" s="141"/>
      <c r="AK65" s="142"/>
      <c r="AL65" s="142"/>
      <c r="AM65" s="142"/>
      <c r="AN65" s="142"/>
      <c r="AO65" s="143"/>
      <c r="AP65" s="133"/>
      <c r="AQ65" s="133"/>
      <c r="AR65" s="133"/>
      <c r="AS65" s="133"/>
      <c r="AT65" s="133"/>
      <c r="AU65" s="133"/>
      <c r="AV65" s="133"/>
      <c r="AW65" s="133"/>
      <c r="AX65" s="144"/>
      <c r="AY65" s="144"/>
      <c r="AZ65" s="133"/>
    </row>
    <row r="66" ht="15.75" customHeight="1">
      <c r="A66" s="133"/>
      <c r="B66" s="133"/>
      <c r="C66" s="133"/>
      <c r="D66" s="133"/>
      <c r="E66" s="133"/>
      <c r="F66" s="133"/>
      <c r="G66" s="133"/>
      <c r="H66" s="133"/>
      <c r="I66" s="133"/>
      <c r="J66" s="133"/>
      <c r="K66" s="133"/>
      <c r="L66" s="134"/>
      <c r="M66" s="134"/>
      <c r="N66" s="133"/>
      <c r="O66" s="133"/>
      <c r="P66" s="133"/>
      <c r="Q66" s="143"/>
      <c r="R66" s="143"/>
      <c r="S66" s="143"/>
      <c r="T66" s="143"/>
      <c r="U66" s="143"/>
      <c r="V66" s="143"/>
      <c r="W66" s="143"/>
      <c r="X66" s="143"/>
      <c r="Y66" s="143"/>
      <c r="Z66" s="134"/>
      <c r="AA66" s="143"/>
      <c r="AB66" s="137"/>
      <c r="AC66" s="137"/>
      <c r="AD66" s="134"/>
      <c r="AE66" s="133"/>
      <c r="AF66" s="139"/>
      <c r="AG66" s="143"/>
      <c r="AH66" s="143"/>
      <c r="AI66" s="143"/>
      <c r="AJ66" s="141"/>
      <c r="AK66" s="142"/>
      <c r="AL66" s="142"/>
      <c r="AM66" s="142"/>
      <c r="AN66" s="142"/>
      <c r="AO66" s="143"/>
      <c r="AP66" s="133"/>
      <c r="AQ66" s="133"/>
      <c r="AR66" s="133"/>
      <c r="AS66" s="133"/>
      <c r="AT66" s="133"/>
      <c r="AU66" s="133"/>
      <c r="AV66" s="133"/>
      <c r="AW66" s="133"/>
      <c r="AX66" s="144"/>
      <c r="AY66" s="144"/>
      <c r="AZ66" s="133"/>
    </row>
    <row r="67" ht="15.75" customHeight="1">
      <c r="A67" s="133"/>
      <c r="B67" s="133"/>
      <c r="C67" s="133"/>
      <c r="D67" s="133"/>
      <c r="E67" s="133"/>
      <c r="F67" s="133"/>
      <c r="G67" s="133"/>
      <c r="H67" s="133"/>
      <c r="I67" s="133"/>
      <c r="J67" s="133"/>
      <c r="K67" s="133"/>
      <c r="L67" s="134"/>
      <c r="M67" s="134"/>
      <c r="N67" s="133"/>
      <c r="O67" s="133"/>
      <c r="P67" s="133"/>
      <c r="Q67" s="143"/>
      <c r="R67" s="143"/>
      <c r="S67" s="143"/>
      <c r="T67" s="143"/>
      <c r="U67" s="143"/>
      <c r="V67" s="143"/>
      <c r="W67" s="143"/>
      <c r="X67" s="143"/>
      <c r="Y67" s="143"/>
      <c r="Z67" s="134"/>
      <c r="AA67" s="143"/>
      <c r="AB67" s="137"/>
      <c r="AC67" s="137"/>
      <c r="AD67" s="134"/>
      <c r="AE67" s="133"/>
      <c r="AF67" s="139"/>
      <c r="AG67" s="143"/>
      <c r="AH67" s="143"/>
      <c r="AI67" s="143"/>
      <c r="AJ67" s="141"/>
      <c r="AK67" s="142"/>
      <c r="AL67" s="142"/>
      <c r="AM67" s="142"/>
      <c r="AN67" s="142"/>
      <c r="AO67" s="143"/>
      <c r="AP67" s="133"/>
      <c r="AQ67" s="133"/>
      <c r="AR67" s="133"/>
      <c r="AS67" s="133"/>
      <c r="AT67" s="133"/>
      <c r="AU67" s="133"/>
      <c r="AV67" s="133"/>
      <c r="AW67" s="133"/>
      <c r="AX67" s="144"/>
      <c r="AY67" s="144"/>
      <c r="AZ67" s="133"/>
    </row>
    <row r="68" ht="15.75" customHeight="1">
      <c r="A68" s="133"/>
      <c r="B68" s="133"/>
      <c r="C68" s="133"/>
      <c r="D68" s="133"/>
      <c r="E68" s="146"/>
      <c r="F68" s="133"/>
      <c r="G68" s="133"/>
      <c r="H68" s="133"/>
      <c r="I68" s="133"/>
      <c r="J68" s="133"/>
      <c r="K68" s="133"/>
      <c r="L68" s="134"/>
      <c r="M68" s="134"/>
      <c r="N68" s="133"/>
      <c r="O68" s="133"/>
      <c r="P68" s="133"/>
      <c r="Q68" s="143"/>
      <c r="R68" s="143"/>
      <c r="S68" s="143"/>
      <c r="T68" s="143"/>
      <c r="U68" s="143"/>
      <c r="V68" s="143"/>
      <c r="W68" s="143"/>
      <c r="X68" s="143"/>
      <c r="Y68" s="143"/>
      <c r="Z68" s="134"/>
      <c r="AA68" s="143"/>
      <c r="AB68" s="137"/>
      <c r="AC68" s="137"/>
      <c r="AD68" s="134"/>
      <c r="AE68" s="133"/>
      <c r="AF68" s="139"/>
      <c r="AG68" s="143"/>
      <c r="AH68" s="143"/>
      <c r="AI68" s="143"/>
      <c r="AJ68" s="141"/>
      <c r="AK68" s="142"/>
      <c r="AL68" s="142"/>
      <c r="AM68" s="142"/>
      <c r="AN68" s="142"/>
      <c r="AO68" s="143"/>
      <c r="AP68" s="133"/>
      <c r="AQ68" s="133"/>
      <c r="AR68" s="133"/>
      <c r="AS68" s="133"/>
      <c r="AT68" s="133"/>
      <c r="AU68" s="133"/>
      <c r="AV68" s="133"/>
      <c r="AW68" s="133"/>
      <c r="AX68" s="144"/>
      <c r="AY68" s="144"/>
      <c r="AZ68" s="133"/>
    </row>
    <row r="69" ht="15.75" customHeight="1">
      <c r="A69" s="133"/>
      <c r="B69" s="133"/>
      <c r="C69" s="133"/>
      <c r="D69" s="133"/>
      <c r="E69" s="133"/>
      <c r="F69" s="133"/>
      <c r="G69" s="133"/>
      <c r="H69" s="133"/>
      <c r="I69" s="133"/>
      <c r="J69" s="133"/>
      <c r="K69" s="133"/>
      <c r="L69" s="134"/>
      <c r="M69" s="134"/>
      <c r="N69" s="133"/>
      <c r="O69" s="133"/>
      <c r="P69" s="133"/>
      <c r="Q69" s="143"/>
      <c r="R69" s="143"/>
      <c r="S69" s="143"/>
      <c r="T69" s="143"/>
      <c r="U69" s="143"/>
      <c r="V69" s="143"/>
      <c r="W69" s="143"/>
      <c r="X69" s="143"/>
      <c r="Y69" s="143"/>
      <c r="Z69" s="134"/>
      <c r="AA69" s="143"/>
      <c r="AB69" s="137"/>
      <c r="AC69" s="137"/>
      <c r="AD69" s="134"/>
      <c r="AE69" s="133"/>
      <c r="AF69" s="139"/>
      <c r="AG69" s="143"/>
      <c r="AH69" s="143"/>
      <c r="AI69" s="143"/>
      <c r="AJ69" s="141"/>
      <c r="AK69" s="142"/>
      <c r="AL69" s="142"/>
      <c r="AM69" s="142"/>
      <c r="AN69" s="142"/>
      <c r="AO69" s="143"/>
      <c r="AP69" s="133"/>
      <c r="AQ69" s="133"/>
      <c r="AR69" s="133"/>
      <c r="AS69" s="133"/>
      <c r="AT69" s="133"/>
      <c r="AU69" s="133"/>
      <c r="AV69" s="133"/>
      <c r="AW69" s="133"/>
      <c r="AX69" s="144"/>
      <c r="AY69" s="144"/>
      <c r="AZ69" s="133"/>
    </row>
    <row r="70" ht="15.75" customHeight="1">
      <c r="A70" s="133"/>
      <c r="B70" s="133"/>
      <c r="C70" s="133"/>
      <c r="D70" s="133"/>
      <c r="E70" s="133"/>
      <c r="F70" s="133"/>
      <c r="G70" s="133"/>
      <c r="H70" s="133"/>
      <c r="I70" s="133"/>
      <c r="J70" s="133"/>
      <c r="K70" s="133"/>
      <c r="L70" s="134"/>
      <c r="M70" s="134"/>
      <c r="N70" s="133"/>
      <c r="O70" s="133"/>
      <c r="P70" s="133"/>
      <c r="Q70" s="143"/>
      <c r="R70" s="143"/>
      <c r="S70" s="143"/>
      <c r="T70" s="143"/>
      <c r="U70" s="143"/>
      <c r="V70" s="143"/>
      <c r="W70" s="143"/>
      <c r="X70" s="143"/>
      <c r="Y70" s="143"/>
      <c r="Z70" s="133"/>
      <c r="AA70" s="143"/>
      <c r="AB70" s="137"/>
      <c r="AC70" s="137"/>
      <c r="AD70" s="134"/>
      <c r="AE70" s="133"/>
      <c r="AF70" s="143"/>
      <c r="AG70" s="143"/>
      <c r="AH70" s="143"/>
      <c r="AI70" s="143"/>
      <c r="AJ70" s="141"/>
      <c r="AK70" s="142"/>
      <c r="AL70" s="142"/>
      <c r="AM70" s="142"/>
      <c r="AN70" s="142"/>
      <c r="AO70" s="143"/>
      <c r="AP70" s="133"/>
      <c r="AQ70" s="133"/>
      <c r="AR70" s="133"/>
      <c r="AS70" s="133"/>
      <c r="AT70" s="133"/>
      <c r="AU70" s="133"/>
      <c r="AV70" s="133"/>
      <c r="AW70" s="133"/>
      <c r="AX70" s="144"/>
      <c r="AY70" s="144"/>
      <c r="AZ70" s="133"/>
    </row>
    <row r="71" ht="15.75" customHeight="1">
      <c r="A71" s="133"/>
      <c r="B71" s="133"/>
      <c r="C71" s="133"/>
      <c r="D71" s="133"/>
      <c r="E71" s="133"/>
      <c r="F71" s="133"/>
      <c r="G71" s="133"/>
      <c r="H71" s="133"/>
      <c r="I71" s="133"/>
      <c r="J71" s="133"/>
      <c r="K71" s="133"/>
      <c r="L71" s="134"/>
      <c r="M71" s="134"/>
      <c r="N71" s="133"/>
      <c r="O71" s="133"/>
      <c r="P71" s="133"/>
      <c r="Q71" s="143"/>
      <c r="R71" s="143"/>
      <c r="S71" s="143"/>
      <c r="T71" s="143"/>
      <c r="U71" s="143"/>
      <c r="V71" s="143"/>
      <c r="W71" s="143"/>
      <c r="X71" s="143"/>
      <c r="Y71" s="143"/>
      <c r="Z71" s="134"/>
      <c r="AA71" s="143"/>
      <c r="AB71" s="137"/>
      <c r="AC71" s="137"/>
      <c r="AD71" s="134"/>
      <c r="AE71" s="133"/>
      <c r="AF71" s="139"/>
      <c r="AG71" s="143"/>
      <c r="AH71" s="143"/>
      <c r="AI71" s="143"/>
      <c r="AJ71" s="141"/>
      <c r="AK71" s="142"/>
      <c r="AL71" s="142"/>
      <c r="AM71" s="142"/>
      <c r="AN71" s="142"/>
      <c r="AO71" s="143"/>
      <c r="AP71" s="133"/>
      <c r="AQ71" s="133"/>
      <c r="AR71" s="133"/>
      <c r="AS71" s="133"/>
      <c r="AT71" s="133"/>
      <c r="AU71" s="133"/>
      <c r="AV71" s="133"/>
      <c r="AW71" s="133"/>
      <c r="AX71" s="144"/>
      <c r="AY71" s="144"/>
      <c r="AZ71" s="133"/>
    </row>
    <row r="72" ht="15.75" customHeight="1">
      <c r="A72" s="133"/>
      <c r="B72" s="133"/>
      <c r="C72" s="133"/>
      <c r="D72" s="133"/>
      <c r="E72" s="133"/>
      <c r="F72" s="133"/>
      <c r="G72" s="133"/>
      <c r="H72" s="133"/>
      <c r="I72" s="133"/>
      <c r="J72" s="133"/>
      <c r="K72" s="133"/>
      <c r="L72" s="134"/>
      <c r="M72" s="134"/>
      <c r="N72" s="133"/>
      <c r="O72" s="133"/>
      <c r="P72" s="133"/>
      <c r="Q72" s="143"/>
      <c r="R72" s="143"/>
      <c r="S72" s="143"/>
      <c r="T72" s="143"/>
      <c r="U72" s="143"/>
      <c r="V72" s="143"/>
      <c r="W72" s="143"/>
      <c r="X72" s="143"/>
      <c r="Y72" s="143"/>
      <c r="Z72" s="134"/>
      <c r="AA72" s="143"/>
      <c r="AB72" s="137"/>
      <c r="AC72" s="137"/>
      <c r="AD72" s="134"/>
      <c r="AE72" s="133"/>
      <c r="AF72" s="139"/>
      <c r="AG72" s="143"/>
      <c r="AH72" s="143"/>
      <c r="AI72" s="143"/>
      <c r="AJ72" s="141"/>
      <c r="AK72" s="142"/>
      <c r="AL72" s="142"/>
      <c r="AM72" s="142"/>
      <c r="AN72" s="142"/>
      <c r="AO72" s="143"/>
      <c r="AP72" s="133"/>
      <c r="AQ72" s="133"/>
      <c r="AR72" s="133"/>
      <c r="AS72" s="133"/>
      <c r="AT72" s="133"/>
      <c r="AU72" s="133"/>
      <c r="AV72" s="133"/>
      <c r="AW72" s="133"/>
      <c r="AX72" s="144"/>
      <c r="AY72" s="144"/>
      <c r="AZ72" s="133"/>
    </row>
    <row r="73" ht="15.75" customHeight="1">
      <c r="A73" s="133"/>
      <c r="B73" s="133"/>
      <c r="C73" s="133"/>
      <c r="D73" s="133"/>
      <c r="E73" s="133"/>
      <c r="F73" s="133"/>
      <c r="G73" s="133"/>
      <c r="H73" s="133"/>
      <c r="I73" s="133"/>
      <c r="J73" s="133"/>
      <c r="K73" s="133"/>
      <c r="L73" s="134"/>
      <c r="M73" s="134"/>
      <c r="N73" s="133"/>
      <c r="O73" s="133"/>
      <c r="P73" s="133"/>
      <c r="Q73" s="143"/>
      <c r="R73" s="143"/>
      <c r="S73" s="143"/>
      <c r="T73" s="143"/>
      <c r="U73" s="143"/>
      <c r="V73" s="143"/>
      <c r="W73" s="143"/>
      <c r="X73" s="143"/>
      <c r="Y73" s="143"/>
      <c r="Z73" s="134"/>
      <c r="AA73" s="143"/>
      <c r="AB73" s="137"/>
      <c r="AC73" s="137"/>
      <c r="AD73" s="134"/>
      <c r="AE73" s="133"/>
      <c r="AF73" s="139"/>
      <c r="AG73" s="143"/>
      <c r="AH73" s="143"/>
      <c r="AI73" s="143"/>
      <c r="AJ73" s="141"/>
      <c r="AK73" s="142"/>
      <c r="AL73" s="142"/>
      <c r="AM73" s="142"/>
      <c r="AN73" s="142"/>
      <c r="AO73" s="143"/>
      <c r="AP73" s="133"/>
      <c r="AQ73" s="133"/>
      <c r="AR73" s="133"/>
      <c r="AS73" s="133"/>
      <c r="AT73" s="133"/>
      <c r="AU73" s="133"/>
      <c r="AV73" s="133"/>
      <c r="AW73" s="133"/>
      <c r="AX73" s="144"/>
      <c r="AY73" s="144"/>
      <c r="AZ73" s="133"/>
    </row>
    <row r="74" ht="15.75" customHeight="1">
      <c r="A74" s="133"/>
      <c r="B74" s="133"/>
      <c r="C74" s="133"/>
      <c r="D74" s="133"/>
      <c r="E74" s="133"/>
      <c r="F74" s="133"/>
      <c r="G74" s="133"/>
      <c r="H74" s="133"/>
      <c r="I74" s="133"/>
      <c r="J74" s="133"/>
      <c r="K74" s="133"/>
      <c r="L74" s="134"/>
      <c r="M74" s="134"/>
      <c r="N74" s="133"/>
      <c r="O74" s="133"/>
      <c r="P74" s="133"/>
      <c r="Q74" s="143"/>
      <c r="R74" s="134"/>
      <c r="S74" s="143"/>
      <c r="T74" s="143"/>
      <c r="U74" s="143"/>
      <c r="V74" s="143"/>
      <c r="W74" s="143"/>
      <c r="X74" s="143"/>
      <c r="Y74" s="143"/>
      <c r="Z74" s="135"/>
      <c r="AA74" s="143"/>
      <c r="AB74" s="137"/>
      <c r="AC74" s="137"/>
      <c r="AD74" s="134"/>
      <c r="AE74" s="133"/>
      <c r="AF74" s="143"/>
      <c r="AG74" s="143"/>
      <c r="AH74" s="143"/>
      <c r="AI74" s="143"/>
      <c r="AJ74" s="141"/>
      <c r="AK74" s="142"/>
      <c r="AL74" s="142"/>
      <c r="AM74" s="142"/>
      <c r="AN74" s="142"/>
      <c r="AO74" s="143"/>
      <c r="AP74" s="133"/>
      <c r="AQ74" s="133"/>
      <c r="AR74" s="133"/>
      <c r="AS74" s="145"/>
      <c r="AT74" s="146"/>
      <c r="AU74" s="146"/>
      <c r="AV74" s="133"/>
      <c r="AW74" s="133"/>
      <c r="AX74" s="144"/>
      <c r="AY74" s="144"/>
      <c r="AZ74" s="133"/>
    </row>
    <row r="75" ht="15.75" customHeight="1">
      <c r="A75" s="133"/>
      <c r="B75" s="133"/>
      <c r="C75" s="133"/>
      <c r="D75" s="133"/>
      <c r="E75" s="133"/>
      <c r="F75" s="133"/>
      <c r="G75" s="133"/>
      <c r="H75" s="133"/>
      <c r="I75" s="133"/>
      <c r="J75" s="133"/>
      <c r="K75" s="133"/>
      <c r="L75" s="134"/>
      <c r="M75" s="134"/>
      <c r="N75" s="133"/>
      <c r="O75" s="133"/>
      <c r="P75" s="133"/>
      <c r="Q75" s="143"/>
      <c r="R75" s="143"/>
      <c r="S75" s="143"/>
      <c r="T75" s="143"/>
      <c r="U75" s="143"/>
      <c r="V75" s="143"/>
      <c r="W75" s="143"/>
      <c r="X75" s="143"/>
      <c r="Y75" s="143"/>
      <c r="Z75" s="134"/>
      <c r="AA75" s="143"/>
      <c r="AB75" s="137"/>
      <c r="AC75" s="137"/>
      <c r="AD75" s="134"/>
      <c r="AE75" s="133"/>
      <c r="AF75" s="139"/>
      <c r="AG75" s="143"/>
      <c r="AH75" s="143"/>
      <c r="AI75" s="143"/>
      <c r="AJ75" s="141"/>
      <c r="AK75" s="142"/>
      <c r="AL75" s="142"/>
      <c r="AM75" s="142"/>
      <c r="AN75" s="142"/>
      <c r="AO75" s="143"/>
      <c r="AP75" s="133"/>
      <c r="AQ75" s="133"/>
      <c r="AR75" s="133"/>
      <c r="AS75" s="133"/>
      <c r="AT75" s="133"/>
      <c r="AU75" s="133"/>
      <c r="AV75" s="133"/>
      <c r="AW75" s="133"/>
      <c r="AX75" s="144"/>
      <c r="AY75" s="144"/>
      <c r="AZ75" s="133"/>
    </row>
    <row r="76" ht="15.75" customHeight="1">
      <c r="A76" s="133"/>
      <c r="B76" s="133"/>
      <c r="C76" s="133"/>
      <c r="D76" s="133"/>
      <c r="E76" s="133"/>
      <c r="F76" s="133"/>
      <c r="G76" s="133"/>
      <c r="H76" s="133"/>
      <c r="I76" s="133"/>
      <c r="J76" s="133"/>
      <c r="K76" s="133"/>
      <c r="L76" s="134"/>
      <c r="M76" s="134"/>
      <c r="N76" s="133"/>
      <c r="O76" s="133"/>
      <c r="P76" s="133"/>
      <c r="Q76" s="143"/>
      <c r="R76" s="143"/>
      <c r="S76" s="143"/>
      <c r="T76" s="143"/>
      <c r="U76" s="143"/>
      <c r="V76" s="143"/>
      <c r="W76" s="143"/>
      <c r="X76" s="143"/>
      <c r="Y76" s="143"/>
      <c r="Z76" s="134"/>
      <c r="AA76" s="143"/>
      <c r="AB76" s="137"/>
      <c r="AC76" s="137"/>
      <c r="AD76" s="134"/>
      <c r="AE76" s="133"/>
      <c r="AF76" s="139"/>
      <c r="AG76" s="143"/>
      <c r="AH76" s="143"/>
      <c r="AI76" s="143"/>
      <c r="AJ76" s="141"/>
      <c r="AK76" s="142"/>
      <c r="AL76" s="142"/>
      <c r="AM76" s="142"/>
      <c r="AN76" s="142"/>
      <c r="AO76" s="143"/>
      <c r="AP76" s="133"/>
      <c r="AQ76" s="133"/>
      <c r="AR76" s="133"/>
      <c r="AS76" s="133"/>
      <c r="AT76" s="133"/>
      <c r="AU76" s="133"/>
      <c r="AV76" s="133"/>
      <c r="AW76" s="133"/>
      <c r="AX76" s="144"/>
      <c r="AY76" s="144"/>
      <c r="AZ76" s="133"/>
    </row>
    <row r="77" ht="15.75" customHeight="1">
      <c r="A77" s="133"/>
      <c r="B77" s="133"/>
      <c r="C77" s="133"/>
      <c r="D77" s="133"/>
      <c r="E77" s="133"/>
      <c r="F77" s="133"/>
      <c r="G77" s="133"/>
      <c r="H77" s="133"/>
      <c r="I77" s="133"/>
      <c r="J77" s="133"/>
      <c r="K77" s="133"/>
      <c r="L77" s="134"/>
      <c r="M77" s="134"/>
      <c r="N77" s="133"/>
      <c r="O77" s="133"/>
      <c r="P77" s="133"/>
      <c r="Q77" s="143"/>
      <c r="R77" s="143"/>
      <c r="S77" s="143"/>
      <c r="T77" s="143"/>
      <c r="U77" s="143"/>
      <c r="V77" s="143"/>
      <c r="W77" s="143"/>
      <c r="X77" s="143"/>
      <c r="Y77" s="143"/>
      <c r="Z77" s="133"/>
      <c r="AA77" s="143"/>
      <c r="AB77" s="137"/>
      <c r="AC77" s="137"/>
      <c r="AD77" s="134"/>
      <c r="AE77" s="133"/>
      <c r="AF77" s="139"/>
      <c r="AG77" s="143"/>
      <c r="AH77" s="143"/>
      <c r="AI77" s="143"/>
      <c r="AJ77" s="141"/>
      <c r="AK77" s="142"/>
      <c r="AL77" s="142"/>
      <c r="AM77" s="142"/>
      <c r="AN77" s="142"/>
      <c r="AO77" s="143"/>
      <c r="AP77" s="133"/>
      <c r="AQ77" s="133"/>
      <c r="AR77" s="133"/>
      <c r="AS77" s="133"/>
      <c r="AT77" s="133"/>
      <c r="AU77" s="133"/>
      <c r="AV77" s="133"/>
      <c r="AW77" s="133"/>
      <c r="AX77" s="144"/>
      <c r="AY77" s="144"/>
      <c r="AZ77" s="133"/>
    </row>
    <row r="78" ht="15.75" customHeight="1">
      <c r="A78" s="133"/>
      <c r="B78" s="133"/>
      <c r="C78" s="133"/>
      <c r="D78" s="133"/>
      <c r="E78" s="133"/>
      <c r="F78" s="133"/>
      <c r="G78" s="133"/>
      <c r="H78" s="133"/>
      <c r="I78" s="133"/>
      <c r="J78" s="133"/>
      <c r="K78" s="133"/>
      <c r="L78" s="134"/>
      <c r="M78" s="134"/>
      <c r="N78" s="133"/>
      <c r="O78" s="133"/>
      <c r="P78" s="133"/>
      <c r="Q78" s="143"/>
      <c r="R78" s="143"/>
      <c r="S78" s="143"/>
      <c r="T78" s="143"/>
      <c r="U78" s="143"/>
      <c r="V78" s="143"/>
      <c r="W78" s="143"/>
      <c r="X78" s="143"/>
      <c r="Y78" s="143"/>
      <c r="Z78" s="133"/>
      <c r="AA78" s="143"/>
      <c r="AB78" s="137"/>
      <c r="AC78" s="137"/>
      <c r="AD78" s="134"/>
      <c r="AE78" s="133"/>
      <c r="AF78" s="139"/>
      <c r="AG78" s="143"/>
      <c r="AH78" s="143"/>
      <c r="AI78" s="143"/>
      <c r="AJ78" s="141"/>
      <c r="AK78" s="142"/>
      <c r="AL78" s="142"/>
      <c r="AM78" s="142"/>
      <c r="AN78" s="142"/>
      <c r="AO78" s="143"/>
      <c r="AP78" s="133"/>
      <c r="AQ78" s="133"/>
      <c r="AR78" s="133"/>
      <c r="AS78" s="133"/>
      <c r="AT78" s="133"/>
      <c r="AU78" s="133"/>
      <c r="AV78" s="133"/>
      <c r="AW78" s="133"/>
      <c r="AX78" s="144"/>
      <c r="AY78" s="144"/>
      <c r="AZ78" s="133"/>
    </row>
    <row r="79" ht="15.75" customHeight="1">
      <c r="A79" s="133"/>
      <c r="B79" s="133"/>
      <c r="C79" s="133"/>
      <c r="D79" s="133"/>
      <c r="E79" s="133"/>
      <c r="F79" s="133"/>
      <c r="G79" s="133"/>
      <c r="H79" s="133"/>
      <c r="I79" s="133"/>
      <c r="J79" s="133"/>
      <c r="K79" s="133"/>
      <c r="L79" s="134"/>
      <c r="M79" s="134"/>
      <c r="N79" s="133"/>
      <c r="O79" s="133"/>
      <c r="P79" s="133"/>
      <c r="Q79" s="143"/>
      <c r="R79" s="143"/>
      <c r="S79" s="143"/>
      <c r="T79" s="143"/>
      <c r="U79" s="143"/>
      <c r="V79" s="143"/>
      <c r="W79" s="143"/>
      <c r="X79" s="143"/>
      <c r="Y79" s="143"/>
      <c r="Z79" s="134"/>
      <c r="AA79" s="143"/>
      <c r="AB79" s="137"/>
      <c r="AC79" s="137"/>
      <c r="AD79" s="134"/>
      <c r="AE79" s="133"/>
      <c r="AF79" s="139"/>
      <c r="AG79" s="143"/>
      <c r="AH79" s="143"/>
      <c r="AI79" s="143"/>
      <c r="AJ79" s="141"/>
      <c r="AK79" s="142"/>
      <c r="AL79" s="142"/>
      <c r="AM79" s="142"/>
      <c r="AN79" s="142"/>
      <c r="AO79" s="143"/>
      <c r="AP79" s="133"/>
      <c r="AQ79" s="133"/>
      <c r="AR79" s="133"/>
      <c r="AS79" s="133"/>
      <c r="AT79" s="133"/>
      <c r="AU79" s="133"/>
      <c r="AV79" s="133"/>
      <c r="AW79" s="133"/>
      <c r="AX79" s="144"/>
      <c r="AY79" s="144"/>
      <c r="AZ79" s="133"/>
    </row>
    <row r="80" ht="15.75" customHeight="1">
      <c r="A80" s="133"/>
      <c r="B80" s="133"/>
      <c r="C80" s="133"/>
      <c r="D80" s="133"/>
      <c r="E80" s="133"/>
      <c r="F80" s="133"/>
      <c r="G80" s="133"/>
      <c r="H80" s="133"/>
      <c r="I80" s="133"/>
      <c r="J80" s="133"/>
      <c r="K80" s="133"/>
      <c r="L80" s="134"/>
      <c r="M80" s="134"/>
      <c r="N80" s="133"/>
      <c r="O80" s="133"/>
      <c r="P80" s="133"/>
      <c r="Q80" s="143"/>
      <c r="R80" s="143"/>
      <c r="S80" s="143"/>
      <c r="T80" s="143"/>
      <c r="U80" s="143"/>
      <c r="V80" s="143"/>
      <c r="W80" s="143"/>
      <c r="X80" s="143"/>
      <c r="Y80" s="143"/>
      <c r="Z80" s="134"/>
      <c r="AA80" s="143"/>
      <c r="AB80" s="137"/>
      <c r="AC80" s="137"/>
      <c r="AD80" s="134"/>
      <c r="AE80" s="133"/>
      <c r="AF80" s="139"/>
      <c r="AG80" s="143"/>
      <c r="AH80" s="143"/>
      <c r="AI80" s="143"/>
      <c r="AJ80" s="141"/>
      <c r="AK80" s="142"/>
      <c r="AL80" s="142"/>
      <c r="AM80" s="142"/>
      <c r="AN80" s="142"/>
      <c r="AO80" s="143"/>
      <c r="AP80" s="133"/>
      <c r="AQ80" s="133"/>
      <c r="AR80" s="133"/>
      <c r="AS80" s="133"/>
      <c r="AT80" s="133"/>
      <c r="AU80" s="133"/>
      <c r="AV80" s="133"/>
      <c r="AW80" s="133"/>
      <c r="AX80" s="144"/>
      <c r="AY80" s="144"/>
      <c r="AZ80" s="133"/>
    </row>
    <row r="81" ht="15.75" customHeight="1">
      <c r="A81" s="133"/>
      <c r="B81" s="133"/>
      <c r="C81" s="133"/>
      <c r="D81" s="133"/>
      <c r="E81" s="146"/>
      <c r="F81" s="133"/>
      <c r="G81" s="133"/>
      <c r="H81" s="133"/>
      <c r="I81" s="133"/>
      <c r="J81" s="133"/>
      <c r="K81" s="133"/>
      <c r="L81" s="134"/>
      <c r="M81" s="134"/>
      <c r="N81" s="133"/>
      <c r="O81" s="133"/>
      <c r="P81" s="133"/>
      <c r="Q81" s="143"/>
      <c r="R81" s="134"/>
      <c r="S81" s="143"/>
      <c r="T81" s="143"/>
      <c r="U81" s="143"/>
      <c r="V81" s="143"/>
      <c r="W81" s="143"/>
      <c r="X81" s="143"/>
      <c r="Y81" s="143"/>
      <c r="Z81" s="134"/>
      <c r="AA81" s="143"/>
      <c r="AB81" s="137"/>
      <c r="AC81" s="137"/>
      <c r="AD81" s="134"/>
      <c r="AE81" s="133"/>
      <c r="AF81" s="139"/>
      <c r="AG81" s="143"/>
      <c r="AH81" s="143"/>
      <c r="AI81" s="143"/>
      <c r="AJ81" s="141"/>
      <c r="AK81" s="142"/>
      <c r="AL81" s="142"/>
      <c r="AM81" s="142"/>
      <c r="AN81" s="142"/>
      <c r="AO81" s="143"/>
      <c r="AP81" s="133"/>
      <c r="AQ81" s="133"/>
      <c r="AR81" s="133"/>
      <c r="AS81" s="145"/>
      <c r="AT81" s="146"/>
      <c r="AU81" s="146"/>
      <c r="AV81" s="133"/>
      <c r="AW81" s="133"/>
      <c r="AX81" s="144"/>
      <c r="AY81" s="144"/>
      <c r="AZ81" s="133"/>
    </row>
    <row r="82" ht="15.75" customHeight="1">
      <c r="A82" s="133"/>
      <c r="B82" s="133"/>
      <c r="C82" s="133"/>
      <c r="D82" s="133"/>
      <c r="E82" s="146"/>
      <c r="F82" s="133"/>
      <c r="G82" s="133"/>
      <c r="H82" s="133"/>
      <c r="I82" s="133"/>
      <c r="J82" s="133"/>
      <c r="K82" s="133"/>
      <c r="L82" s="134"/>
      <c r="M82" s="134"/>
      <c r="N82" s="133"/>
      <c r="O82" s="133"/>
      <c r="P82" s="133"/>
      <c r="Q82" s="143"/>
      <c r="R82" s="134"/>
      <c r="S82" s="143"/>
      <c r="T82" s="143"/>
      <c r="U82" s="143"/>
      <c r="V82" s="143"/>
      <c r="W82" s="143"/>
      <c r="X82" s="143"/>
      <c r="Y82" s="143"/>
      <c r="Z82" s="134"/>
      <c r="AA82" s="143"/>
      <c r="AB82" s="137"/>
      <c r="AC82" s="137"/>
      <c r="AD82" s="134"/>
      <c r="AE82" s="133"/>
      <c r="AF82" s="139"/>
      <c r="AG82" s="143"/>
      <c r="AH82" s="143"/>
      <c r="AI82" s="143"/>
      <c r="AJ82" s="141"/>
      <c r="AK82" s="142"/>
      <c r="AL82" s="142"/>
      <c r="AM82" s="142"/>
      <c r="AN82" s="142"/>
      <c r="AO82" s="143"/>
      <c r="AP82" s="133"/>
      <c r="AQ82" s="133"/>
      <c r="AR82" s="133"/>
      <c r="AS82" s="145"/>
      <c r="AT82" s="145"/>
      <c r="AU82" s="145"/>
      <c r="AV82" s="133"/>
      <c r="AW82" s="133"/>
      <c r="AX82" s="144"/>
      <c r="AY82" s="144"/>
      <c r="AZ82" s="133"/>
    </row>
    <row r="83" ht="15.75" customHeight="1">
      <c r="A83" s="133"/>
      <c r="B83" s="133"/>
      <c r="C83" s="133"/>
      <c r="D83" s="133"/>
      <c r="E83" s="146"/>
      <c r="F83" s="133"/>
      <c r="G83" s="133"/>
      <c r="H83" s="133"/>
      <c r="I83" s="133"/>
      <c r="J83" s="133"/>
      <c r="K83" s="133"/>
      <c r="L83" s="134"/>
      <c r="M83" s="134"/>
      <c r="N83" s="133"/>
      <c r="O83" s="133"/>
      <c r="P83" s="133"/>
      <c r="Q83" s="143"/>
      <c r="R83" s="134"/>
      <c r="S83" s="143"/>
      <c r="T83" s="143"/>
      <c r="U83" s="143"/>
      <c r="V83" s="143"/>
      <c r="W83" s="143"/>
      <c r="X83" s="143"/>
      <c r="Y83" s="143"/>
      <c r="Z83" s="134"/>
      <c r="AA83" s="143"/>
      <c r="AB83" s="137"/>
      <c r="AC83" s="137"/>
      <c r="AD83" s="134"/>
      <c r="AE83" s="133"/>
      <c r="AF83" s="139"/>
      <c r="AG83" s="143"/>
      <c r="AH83" s="143"/>
      <c r="AI83" s="143"/>
      <c r="AJ83" s="141"/>
      <c r="AK83" s="142"/>
      <c r="AL83" s="142"/>
      <c r="AM83" s="142"/>
      <c r="AN83" s="142"/>
      <c r="AO83" s="143"/>
      <c r="AP83" s="133"/>
      <c r="AQ83" s="133"/>
      <c r="AR83" s="133"/>
      <c r="AS83" s="145"/>
      <c r="AT83" s="146"/>
      <c r="AU83" s="146"/>
      <c r="AV83" s="133"/>
      <c r="AW83" s="133"/>
      <c r="AX83" s="144"/>
      <c r="AY83" s="144"/>
      <c r="AZ83" s="133"/>
    </row>
    <row r="84" ht="15.75" customHeight="1">
      <c r="A84" s="133"/>
      <c r="B84" s="133"/>
      <c r="C84" s="133"/>
      <c r="D84" s="133"/>
      <c r="E84" s="146"/>
      <c r="F84" s="133"/>
      <c r="G84" s="133"/>
      <c r="H84" s="133"/>
      <c r="I84" s="133"/>
      <c r="J84" s="133"/>
      <c r="K84" s="133"/>
      <c r="L84" s="134"/>
      <c r="M84" s="134"/>
      <c r="N84" s="133"/>
      <c r="O84" s="133"/>
      <c r="P84" s="133"/>
      <c r="Q84" s="143"/>
      <c r="R84" s="134"/>
      <c r="S84" s="143"/>
      <c r="T84" s="143"/>
      <c r="U84" s="143"/>
      <c r="V84" s="143"/>
      <c r="W84" s="143"/>
      <c r="X84" s="143"/>
      <c r="Y84" s="143"/>
      <c r="Z84" s="134"/>
      <c r="AA84" s="143"/>
      <c r="AB84" s="137"/>
      <c r="AC84" s="137"/>
      <c r="AD84" s="134"/>
      <c r="AE84" s="133"/>
      <c r="AF84" s="139"/>
      <c r="AG84" s="143"/>
      <c r="AH84" s="143"/>
      <c r="AI84" s="143"/>
      <c r="AJ84" s="141"/>
      <c r="AK84" s="142"/>
      <c r="AL84" s="142"/>
      <c r="AM84" s="142"/>
      <c r="AN84" s="142"/>
      <c r="AO84" s="143"/>
      <c r="AP84" s="133"/>
      <c r="AQ84" s="133"/>
      <c r="AR84" s="133"/>
      <c r="AS84" s="145"/>
      <c r="AT84" s="146"/>
      <c r="AU84" s="146"/>
      <c r="AV84" s="133"/>
      <c r="AW84" s="133"/>
      <c r="AX84" s="144"/>
      <c r="AY84" s="144"/>
      <c r="AZ84" s="133"/>
    </row>
    <row r="85" ht="15.75" customHeight="1">
      <c r="A85" s="133"/>
      <c r="B85" s="133"/>
      <c r="C85" s="133"/>
      <c r="D85" s="133"/>
      <c r="E85" s="146"/>
      <c r="F85" s="133"/>
      <c r="G85" s="133"/>
      <c r="H85" s="133"/>
      <c r="I85" s="133"/>
      <c r="J85" s="133"/>
      <c r="K85" s="133"/>
      <c r="L85" s="134"/>
      <c r="M85" s="134"/>
      <c r="N85" s="133"/>
      <c r="O85" s="133"/>
      <c r="P85" s="133"/>
      <c r="Q85" s="143"/>
      <c r="R85" s="134"/>
      <c r="S85" s="143"/>
      <c r="T85" s="143"/>
      <c r="U85" s="143"/>
      <c r="V85" s="143"/>
      <c r="W85" s="143"/>
      <c r="X85" s="143"/>
      <c r="Y85" s="143"/>
      <c r="Z85" s="134"/>
      <c r="AA85" s="143"/>
      <c r="AB85" s="137"/>
      <c r="AC85" s="137"/>
      <c r="AD85" s="134"/>
      <c r="AE85" s="133"/>
      <c r="AF85" s="139"/>
      <c r="AG85" s="143"/>
      <c r="AH85" s="143"/>
      <c r="AI85" s="143"/>
      <c r="AJ85" s="141"/>
      <c r="AK85" s="142"/>
      <c r="AL85" s="142"/>
      <c r="AM85" s="142"/>
      <c r="AN85" s="142"/>
      <c r="AO85" s="143"/>
      <c r="AP85" s="133"/>
      <c r="AQ85" s="133"/>
      <c r="AR85" s="133"/>
      <c r="AS85" s="145"/>
      <c r="AT85" s="146"/>
      <c r="AU85" s="146"/>
      <c r="AV85" s="133"/>
      <c r="AW85" s="133"/>
      <c r="AX85" s="144"/>
      <c r="AY85" s="144"/>
      <c r="AZ85" s="133"/>
    </row>
    <row r="86" ht="15.75" customHeight="1">
      <c r="A86" s="133"/>
      <c r="B86" s="133"/>
      <c r="C86" s="133"/>
      <c r="D86" s="133"/>
      <c r="E86" s="146"/>
      <c r="F86" s="133"/>
      <c r="G86" s="133"/>
      <c r="H86" s="133"/>
      <c r="I86" s="133"/>
      <c r="J86" s="133"/>
      <c r="K86" s="133"/>
      <c r="L86" s="134"/>
      <c r="M86" s="134"/>
      <c r="N86" s="133"/>
      <c r="O86" s="133"/>
      <c r="P86" s="133"/>
      <c r="Q86" s="143"/>
      <c r="R86" s="134"/>
      <c r="S86" s="143"/>
      <c r="T86" s="143"/>
      <c r="U86" s="143"/>
      <c r="V86" s="143"/>
      <c r="W86" s="143"/>
      <c r="X86" s="143"/>
      <c r="Y86" s="143"/>
      <c r="Z86" s="134"/>
      <c r="AA86" s="143"/>
      <c r="AB86" s="137"/>
      <c r="AC86" s="137"/>
      <c r="AD86" s="134"/>
      <c r="AE86" s="133"/>
      <c r="AF86" s="139"/>
      <c r="AG86" s="143"/>
      <c r="AH86" s="143"/>
      <c r="AI86" s="143"/>
      <c r="AJ86" s="141"/>
      <c r="AK86" s="142"/>
      <c r="AL86" s="142"/>
      <c r="AM86" s="142"/>
      <c r="AN86" s="142"/>
      <c r="AO86" s="143"/>
      <c r="AP86" s="133"/>
      <c r="AQ86" s="133"/>
      <c r="AR86" s="133"/>
      <c r="AS86" s="145"/>
      <c r="AT86" s="145"/>
      <c r="AU86" s="145"/>
      <c r="AV86" s="133"/>
      <c r="AW86" s="133"/>
      <c r="AX86" s="144"/>
      <c r="AY86" s="144"/>
      <c r="AZ86" s="133"/>
    </row>
    <row r="87" ht="15.75" customHeight="1">
      <c r="A87" s="133"/>
      <c r="B87" s="133"/>
      <c r="C87" s="133"/>
      <c r="D87" s="133"/>
      <c r="E87" s="146"/>
      <c r="F87" s="133"/>
      <c r="G87" s="133"/>
      <c r="H87" s="133"/>
      <c r="I87" s="133"/>
      <c r="J87" s="133"/>
      <c r="K87" s="133"/>
      <c r="L87" s="134"/>
      <c r="M87" s="134"/>
      <c r="N87" s="133"/>
      <c r="O87" s="133"/>
      <c r="P87" s="133"/>
      <c r="Q87" s="143"/>
      <c r="R87" s="134"/>
      <c r="S87" s="143"/>
      <c r="T87" s="143"/>
      <c r="U87" s="143"/>
      <c r="V87" s="143"/>
      <c r="W87" s="143"/>
      <c r="X87" s="143"/>
      <c r="Y87" s="143"/>
      <c r="Z87" s="134"/>
      <c r="AA87" s="143"/>
      <c r="AB87" s="137"/>
      <c r="AC87" s="137"/>
      <c r="AD87" s="134"/>
      <c r="AE87" s="133"/>
      <c r="AF87" s="139"/>
      <c r="AG87" s="143"/>
      <c r="AH87" s="143"/>
      <c r="AI87" s="143"/>
      <c r="AJ87" s="141"/>
      <c r="AK87" s="142"/>
      <c r="AL87" s="142"/>
      <c r="AM87" s="142"/>
      <c r="AN87" s="142"/>
      <c r="AO87" s="143"/>
      <c r="AP87" s="133"/>
      <c r="AQ87" s="133"/>
      <c r="AR87" s="133"/>
      <c r="AS87" s="145"/>
      <c r="AT87" s="146"/>
      <c r="AU87" s="146"/>
      <c r="AV87" s="133"/>
      <c r="AW87" s="133"/>
      <c r="AX87" s="144"/>
      <c r="AY87" s="144"/>
      <c r="AZ87" s="133"/>
    </row>
    <row r="88" ht="15.75" customHeight="1">
      <c r="A88" s="133"/>
      <c r="B88" s="133"/>
      <c r="C88" s="133"/>
      <c r="D88" s="133"/>
      <c r="E88" s="146"/>
      <c r="F88" s="133"/>
      <c r="G88" s="133"/>
      <c r="H88" s="133"/>
      <c r="I88" s="133"/>
      <c r="J88" s="133"/>
      <c r="K88" s="133"/>
      <c r="L88" s="134"/>
      <c r="M88" s="134"/>
      <c r="N88" s="133"/>
      <c r="O88" s="133"/>
      <c r="P88" s="133"/>
      <c r="Q88" s="143"/>
      <c r="R88" s="134"/>
      <c r="S88" s="143"/>
      <c r="T88" s="143"/>
      <c r="U88" s="143"/>
      <c r="V88" s="143"/>
      <c r="W88" s="143"/>
      <c r="X88" s="143"/>
      <c r="Y88" s="143"/>
      <c r="Z88" s="134"/>
      <c r="AA88" s="143"/>
      <c r="AB88" s="137"/>
      <c r="AC88" s="137"/>
      <c r="AD88" s="134"/>
      <c r="AE88" s="133"/>
      <c r="AF88" s="139"/>
      <c r="AG88" s="143"/>
      <c r="AH88" s="143"/>
      <c r="AI88" s="143"/>
      <c r="AJ88" s="141"/>
      <c r="AK88" s="142"/>
      <c r="AL88" s="142"/>
      <c r="AM88" s="142"/>
      <c r="AN88" s="142"/>
      <c r="AO88" s="143"/>
      <c r="AP88" s="133"/>
      <c r="AQ88" s="133"/>
      <c r="AR88" s="133"/>
      <c r="AS88" s="145"/>
      <c r="AT88" s="146"/>
      <c r="AU88" s="146"/>
      <c r="AV88" s="133"/>
      <c r="AW88" s="133"/>
      <c r="AX88" s="144"/>
      <c r="AY88" s="144"/>
      <c r="AZ88" s="133"/>
    </row>
    <row r="89" ht="15.75" customHeight="1">
      <c r="A89" s="133"/>
      <c r="B89" s="133"/>
      <c r="C89" s="133"/>
      <c r="D89" s="133"/>
      <c r="E89" s="133"/>
      <c r="F89" s="133"/>
      <c r="G89" s="133"/>
      <c r="H89" s="133"/>
      <c r="I89" s="133"/>
      <c r="J89" s="133"/>
      <c r="K89" s="133"/>
      <c r="L89" s="134"/>
      <c r="M89" s="134"/>
      <c r="N89" s="133"/>
      <c r="O89" s="133"/>
      <c r="P89" s="133"/>
      <c r="Q89" s="143"/>
      <c r="R89" s="143"/>
      <c r="S89" s="143"/>
      <c r="T89" s="143"/>
      <c r="U89" s="143"/>
      <c r="V89" s="143"/>
      <c r="W89" s="143"/>
      <c r="X89" s="143"/>
      <c r="Y89" s="143"/>
      <c r="Z89" s="134"/>
      <c r="AA89" s="143"/>
      <c r="AB89" s="137"/>
      <c r="AC89" s="137"/>
      <c r="AD89" s="134"/>
      <c r="AE89" s="133"/>
      <c r="AF89" s="139"/>
      <c r="AG89" s="143"/>
      <c r="AH89" s="143"/>
      <c r="AI89" s="143"/>
      <c r="AJ89" s="141"/>
      <c r="AK89" s="142"/>
      <c r="AL89" s="142"/>
      <c r="AM89" s="142"/>
      <c r="AN89" s="142"/>
      <c r="AO89" s="143"/>
      <c r="AP89" s="133"/>
      <c r="AQ89" s="133"/>
      <c r="AR89" s="133"/>
      <c r="AS89" s="133"/>
      <c r="AT89" s="133"/>
      <c r="AU89" s="133"/>
      <c r="AV89" s="133"/>
      <c r="AW89" s="133"/>
      <c r="AX89" s="144"/>
      <c r="AY89" s="144"/>
      <c r="AZ89" s="133"/>
    </row>
    <row r="90" ht="15.75" customHeight="1">
      <c r="A90" s="133"/>
      <c r="B90" s="133"/>
      <c r="C90" s="133"/>
      <c r="D90" s="133"/>
      <c r="E90" s="146"/>
      <c r="F90" s="133"/>
      <c r="G90" s="133"/>
      <c r="H90" s="133"/>
      <c r="I90" s="133"/>
      <c r="J90" s="133"/>
      <c r="K90" s="133"/>
      <c r="L90" s="134"/>
      <c r="M90" s="134"/>
      <c r="N90" s="133"/>
      <c r="O90" s="133"/>
      <c r="P90" s="133"/>
      <c r="Q90" s="143"/>
      <c r="R90" s="134"/>
      <c r="S90" s="143"/>
      <c r="T90" s="143"/>
      <c r="U90" s="143"/>
      <c r="V90" s="143"/>
      <c r="W90" s="143"/>
      <c r="X90" s="143"/>
      <c r="Y90" s="143"/>
      <c r="Z90" s="134"/>
      <c r="AA90" s="143"/>
      <c r="AB90" s="137"/>
      <c r="AC90" s="137"/>
      <c r="AD90" s="134"/>
      <c r="AE90" s="133"/>
      <c r="AF90" s="139"/>
      <c r="AG90" s="143"/>
      <c r="AH90" s="143"/>
      <c r="AI90" s="143"/>
      <c r="AJ90" s="141"/>
      <c r="AK90" s="142"/>
      <c r="AL90" s="142"/>
      <c r="AM90" s="142"/>
      <c r="AN90" s="142"/>
      <c r="AO90" s="143"/>
      <c r="AP90" s="133"/>
      <c r="AQ90" s="133"/>
      <c r="AR90" s="133"/>
      <c r="AS90" s="145"/>
      <c r="AT90" s="146"/>
      <c r="AU90" s="146"/>
      <c r="AV90" s="133"/>
      <c r="AW90" s="133"/>
      <c r="AX90" s="144"/>
      <c r="AY90" s="144"/>
      <c r="AZ90" s="133"/>
    </row>
    <row r="91" ht="15.75" customHeight="1">
      <c r="A91" s="133"/>
      <c r="B91" s="133"/>
      <c r="C91" s="133"/>
      <c r="D91" s="133"/>
      <c r="E91" s="133"/>
      <c r="F91" s="133"/>
      <c r="G91" s="133"/>
      <c r="H91" s="133"/>
      <c r="I91" s="133"/>
      <c r="J91" s="133"/>
      <c r="K91" s="133"/>
      <c r="L91" s="134"/>
      <c r="M91" s="134"/>
      <c r="N91" s="133"/>
      <c r="O91" s="133"/>
      <c r="P91" s="133"/>
      <c r="Q91" s="143"/>
      <c r="R91" s="134"/>
      <c r="S91" s="143"/>
      <c r="T91" s="143"/>
      <c r="U91" s="143"/>
      <c r="V91" s="143"/>
      <c r="W91" s="143"/>
      <c r="X91" s="143"/>
      <c r="Y91" s="143"/>
      <c r="Z91" s="133"/>
      <c r="AA91" s="143"/>
      <c r="AB91" s="137"/>
      <c r="AC91" s="137"/>
      <c r="AD91" s="134"/>
      <c r="AE91" s="133"/>
      <c r="AF91" s="139"/>
      <c r="AG91" s="143"/>
      <c r="AH91" s="143"/>
      <c r="AI91" s="143"/>
      <c r="AJ91" s="141"/>
      <c r="AK91" s="142"/>
      <c r="AL91" s="142"/>
      <c r="AM91" s="142"/>
      <c r="AN91" s="142"/>
      <c r="AO91" s="143"/>
      <c r="AP91" s="133"/>
      <c r="AQ91" s="133"/>
      <c r="AR91" s="133"/>
      <c r="AS91" s="145"/>
      <c r="AT91" s="146"/>
      <c r="AU91" s="146"/>
      <c r="AV91" s="133"/>
      <c r="AW91" s="133"/>
      <c r="AX91" s="144"/>
      <c r="AY91" s="144"/>
      <c r="AZ91" s="133"/>
    </row>
    <row r="92" ht="15.75" customHeight="1">
      <c r="A92" s="133"/>
      <c r="B92" s="133"/>
      <c r="C92" s="133"/>
      <c r="D92" s="133"/>
      <c r="E92" s="133"/>
      <c r="F92" s="133"/>
      <c r="G92" s="133"/>
      <c r="H92" s="133"/>
      <c r="I92" s="133"/>
      <c r="J92" s="133"/>
      <c r="K92" s="133"/>
      <c r="L92" s="134"/>
      <c r="M92" s="134"/>
      <c r="N92" s="133"/>
      <c r="O92" s="133"/>
      <c r="P92" s="133"/>
      <c r="Q92" s="143"/>
      <c r="R92" s="143"/>
      <c r="S92" s="143"/>
      <c r="T92" s="143"/>
      <c r="U92" s="143"/>
      <c r="V92" s="143"/>
      <c r="W92" s="143"/>
      <c r="X92" s="143"/>
      <c r="Y92" s="143"/>
      <c r="Z92" s="134"/>
      <c r="AA92" s="143"/>
      <c r="AB92" s="137"/>
      <c r="AC92" s="137"/>
      <c r="AD92" s="134"/>
      <c r="AE92" s="133"/>
      <c r="AF92" s="139"/>
      <c r="AG92" s="143"/>
      <c r="AH92" s="143"/>
      <c r="AI92" s="143"/>
      <c r="AJ92" s="141"/>
      <c r="AK92" s="142"/>
      <c r="AL92" s="142"/>
      <c r="AM92" s="142"/>
      <c r="AN92" s="142"/>
      <c r="AO92" s="143"/>
      <c r="AP92" s="133"/>
      <c r="AQ92" s="133"/>
      <c r="AR92" s="133"/>
      <c r="AS92" s="133"/>
      <c r="AT92" s="133"/>
      <c r="AU92" s="133"/>
      <c r="AV92" s="133"/>
      <c r="AW92" s="133"/>
      <c r="AX92" s="144"/>
      <c r="AY92" s="144"/>
      <c r="AZ92" s="133"/>
    </row>
    <row r="93" ht="15.75" customHeight="1">
      <c r="A93" s="133"/>
      <c r="B93" s="133"/>
      <c r="C93" s="133"/>
      <c r="D93" s="133"/>
      <c r="E93" s="133"/>
      <c r="F93" s="133"/>
      <c r="G93" s="133"/>
      <c r="H93" s="133"/>
      <c r="I93" s="133"/>
      <c r="J93" s="133"/>
      <c r="K93" s="133"/>
      <c r="L93" s="134"/>
      <c r="M93" s="134"/>
      <c r="N93" s="133"/>
      <c r="O93" s="133"/>
      <c r="P93" s="133"/>
      <c r="Q93" s="143"/>
      <c r="R93" s="143"/>
      <c r="S93" s="143"/>
      <c r="T93" s="143"/>
      <c r="U93" s="143"/>
      <c r="V93" s="143"/>
      <c r="W93" s="143"/>
      <c r="X93" s="143"/>
      <c r="Y93" s="143"/>
      <c r="Z93" s="134"/>
      <c r="AA93" s="143"/>
      <c r="AB93" s="137"/>
      <c r="AC93" s="137"/>
      <c r="AD93" s="134"/>
      <c r="AE93" s="133"/>
      <c r="AF93" s="139"/>
      <c r="AG93" s="143"/>
      <c r="AH93" s="143"/>
      <c r="AI93" s="143"/>
      <c r="AJ93" s="141"/>
      <c r="AK93" s="142"/>
      <c r="AL93" s="142"/>
      <c r="AM93" s="142"/>
      <c r="AN93" s="142"/>
      <c r="AO93" s="143"/>
      <c r="AP93" s="133"/>
      <c r="AQ93" s="133"/>
      <c r="AR93" s="133"/>
      <c r="AS93" s="133"/>
      <c r="AT93" s="133"/>
      <c r="AU93" s="133"/>
      <c r="AV93" s="133"/>
      <c r="AW93" s="133"/>
      <c r="AX93" s="144"/>
      <c r="AY93" s="144"/>
      <c r="AZ93" s="133"/>
    </row>
    <row r="94" ht="15.75" customHeight="1">
      <c r="A94" s="133"/>
      <c r="B94" s="133"/>
      <c r="C94" s="133"/>
      <c r="D94" s="133"/>
      <c r="E94" s="146"/>
      <c r="F94" s="133"/>
      <c r="G94" s="133"/>
      <c r="H94" s="133"/>
      <c r="I94" s="133"/>
      <c r="J94" s="133"/>
      <c r="K94" s="133"/>
      <c r="L94" s="134"/>
      <c r="M94" s="134"/>
      <c r="N94" s="133"/>
      <c r="O94" s="133"/>
      <c r="P94" s="133"/>
      <c r="Q94" s="143"/>
      <c r="R94" s="134"/>
      <c r="S94" s="143"/>
      <c r="T94" s="143"/>
      <c r="U94" s="143"/>
      <c r="V94" s="143"/>
      <c r="W94" s="143"/>
      <c r="X94" s="143"/>
      <c r="Y94" s="143"/>
      <c r="Z94" s="134"/>
      <c r="AA94" s="143"/>
      <c r="AB94" s="137"/>
      <c r="AC94" s="137"/>
      <c r="AD94" s="134"/>
      <c r="AE94" s="133"/>
      <c r="AF94" s="139"/>
      <c r="AG94" s="143"/>
      <c r="AH94" s="143"/>
      <c r="AI94" s="143"/>
      <c r="AJ94" s="141"/>
      <c r="AK94" s="142"/>
      <c r="AL94" s="142"/>
      <c r="AM94" s="142"/>
      <c r="AN94" s="142"/>
      <c r="AO94" s="143"/>
      <c r="AP94" s="133"/>
      <c r="AQ94" s="133"/>
      <c r="AR94" s="133"/>
      <c r="AS94" s="145"/>
      <c r="AT94" s="145"/>
      <c r="AU94" s="145"/>
      <c r="AV94" s="133"/>
      <c r="AW94" s="133"/>
      <c r="AX94" s="144"/>
      <c r="AY94" s="144"/>
      <c r="AZ94" s="133"/>
    </row>
    <row r="95" ht="15.75" customHeight="1">
      <c r="A95" s="133"/>
      <c r="B95" s="133"/>
      <c r="C95" s="133"/>
      <c r="D95" s="133"/>
      <c r="E95" s="133"/>
      <c r="F95" s="133"/>
      <c r="G95" s="133"/>
      <c r="H95" s="133"/>
      <c r="I95" s="133"/>
      <c r="J95" s="133"/>
      <c r="K95" s="133"/>
      <c r="L95" s="134"/>
      <c r="M95" s="134"/>
      <c r="N95" s="133"/>
      <c r="O95" s="133"/>
      <c r="P95" s="133"/>
      <c r="Q95" s="143"/>
      <c r="R95" s="143"/>
      <c r="S95" s="143"/>
      <c r="T95" s="143"/>
      <c r="U95" s="143"/>
      <c r="V95" s="143"/>
      <c r="W95" s="143"/>
      <c r="X95" s="143"/>
      <c r="Y95" s="143"/>
      <c r="Z95" s="134"/>
      <c r="AA95" s="143"/>
      <c r="AB95" s="137"/>
      <c r="AC95" s="137"/>
      <c r="AD95" s="134"/>
      <c r="AE95" s="133"/>
      <c r="AF95" s="139"/>
      <c r="AG95" s="143"/>
      <c r="AH95" s="143"/>
      <c r="AI95" s="143"/>
      <c r="AJ95" s="141"/>
      <c r="AK95" s="142"/>
      <c r="AL95" s="142"/>
      <c r="AM95" s="142"/>
      <c r="AN95" s="142"/>
      <c r="AO95" s="143"/>
      <c r="AP95" s="133"/>
      <c r="AQ95" s="133"/>
      <c r="AR95" s="133"/>
      <c r="AS95" s="133"/>
      <c r="AT95" s="133"/>
      <c r="AU95" s="133"/>
      <c r="AV95" s="133"/>
      <c r="AW95" s="133"/>
      <c r="AX95" s="144"/>
      <c r="AY95" s="144"/>
      <c r="AZ95" s="133"/>
    </row>
    <row r="96" ht="15.75" customHeight="1">
      <c r="A96" s="133"/>
      <c r="B96" s="133"/>
      <c r="C96" s="133"/>
      <c r="D96" s="133"/>
      <c r="E96" s="146"/>
      <c r="F96" s="133"/>
      <c r="G96" s="133"/>
      <c r="H96" s="133"/>
      <c r="I96" s="133"/>
      <c r="J96" s="133"/>
      <c r="K96" s="133"/>
      <c r="L96" s="134"/>
      <c r="M96" s="134"/>
      <c r="N96" s="133"/>
      <c r="O96" s="133"/>
      <c r="P96" s="133"/>
      <c r="Q96" s="143"/>
      <c r="R96" s="134"/>
      <c r="S96" s="143"/>
      <c r="T96" s="143"/>
      <c r="U96" s="143"/>
      <c r="V96" s="143"/>
      <c r="W96" s="143"/>
      <c r="X96" s="143"/>
      <c r="Y96" s="143"/>
      <c r="Z96" s="134"/>
      <c r="AA96" s="143"/>
      <c r="AB96" s="137"/>
      <c r="AC96" s="137"/>
      <c r="AD96" s="134"/>
      <c r="AE96" s="133"/>
      <c r="AF96" s="139"/>
      <c r="AG96" s="143"/>
      <c r="AH96" s="143"/>
      <c r="AI96" s="143"/>
      <c r="AJ96" s="141"/>
      <c r="AK96" s="142"/>
      <c r="AL96" s="142"/>
      <c r="AM96" s="142"/>
      <c r="AN96" s="142"/>
      <c r="AO96" s="143"/>
      <c r="AP96" s="133"/>
      <c r="AQ96" s="133"/>
      <c r="AR96" s="133"/>
      <c r="AS96" s="145"/>
      <c r="AT96" s="145"/>
      <c r="AU96" s="145"/>
      <c r="AV96" s="133"/>
      <c r="AW96" s="133"/>
      <c r="AX96" s="144"/>
      <c r="AY96" s="144"/>
      <c r="AZ96" s="133"/>
    </row>
    <row r="97" ht="15.75" customHeight="1">
      <c r="A97" s="133"/>
      <c r="B97" s="133"/>
      <c r="C97" s="133"/>
      <c r="D97" s="133"/>
      <c r="E97" s="133"/>
      <c r="F97" s="133"/>
      <c r="G97" s="133"/>
      <c r="H97" s="133"/>
      <c r="I97" s="133"/>
      <c r="J97" s="133"/>
      <c r="K97" s="133"/>
      <c r="L97" s="134"/>
      <c r="M97" s="134"/>
      <c r="N97" s="133"/>
      <c r="O97" s="133"/>
      <c r="P97" s="133"/>
      <c r="Q97" s="143"/>
      <c r="R97" s="143"/>
      <c r="S97" s="143"/>
      <c r="T97" s="143"/>
      <c r="U97" s="143"/>
      <c r="V97" s="143"/>
      <c r="W97" s="143"/>
      <c r="X97" s="143"/>
      <c r="Y97" s="143"/>
      <c r="Z97" s="134"/>
      <c r="AA97" s="143"/>
      <c r="AB97" s="137"/>
      <c r="AC97" s="137"/>
      <c r="AD97" s="134"/>
      <c r="AE97" s="133"/>
      <c r="AF97" s="139"/>
      <c r="AG97" s="143"/>
      <c r="AH97" s="143"/>
      <c r="AI97" s="143"/>
      <c r="AJ97" s="141"/>
      <c r="AK97" s="142"/>
      <c r="AL97" s="142"/>
      <c r="AM97" s="142"/>
      <c r="AN97" s="142"/>
      <c r="AO97" s="143"/>
      <c r="AP97" s="133"/>
      <c r="AQ97" s="133"/>
      <c r="AR97" s="133"/>
      <c r="AS97" s="133"/>
      <c r="AT97" s="133"/>
      <c r="AU97" s="133"/>
      <c r="AV97" s="133"/>
      <c r="AW97" s="133"/>
      <c r="AX97" s="144"/>
      <c r="AY97" s="144"/>
      <c r="AZ97" s="133"/>
    </row>
    <row r="98" ht="15.75" customHeight="1">
      <c r="A98" s="133"/>
      <c r="B98" s="133"/>
      <c r="C98" s="133"/>
      <c r="D98" s="133"/>
      <c r="E98" s="133"/>
      <c r="F98" s="133"/>
      <c r="G98" s="133"/>
      <c r="H98" s="133"/>
      <c r="I98" s="133"/>
      <c r="J98" s="133"/>
      <c r="K98" s="133"/>
      <c r="L98" s="134"/>
      <c r="M98" s="134"/>
      <c r="N98" s="133"/>
      <c r="O98" s="133"/>
      <c r="P98" s="133"/>
      <c r="Q98" s="143"/>
      <c r="R98" s="143"/>
      <c r="S98" s="143"/>
      <c r="T98" s="143"/>
      <c r="U98" s="143"/>
      <c r="V98" s="143"/>
      <c r="W98" s="143"/>
      <c r="X98" s="143"/>
      <c r="Y98" s="143"/>
      <c r="Z98" s="134"/>
      <c r="AA98" s="143"/>
      <c r="AB98" s="137"/>
      <c r="AC98" s="137"/>
      <c r="AD98" s="134"/>
      <c r="AE98" s="133"/>
      <c r="AF98" s="143"/>
      <c r="AG98" s="143"/>
      <c r="AH98" s="143"/>
      <c r="AI98" s="143"/>
      <c r="AJ98" s="141"/>
      <c r="AK98" s="142"/>
      <c r="AL98" s="142"/>
      <c r="AM98" s="142"/>
      <c r="AN98" s="142"/>
      <c r="AO98" s="143"/>
      <c r="AP98" s="133"/>
      <c r="AQ98" s="133"/>
      <c r="AR98" s="133"/>
      <c r="AS98" s="133"/>
      <c r="AT98" s="133"/>
      <c r="AU98" s="133"/>
      <c r="AV98" s="133"/>
      <c r="AW98" s="133"/>
      <c r="AX98" s="144"/>
      <c r="AY98" s="144"/>
      <c r="AZ98" s="133"/>
    </row>
    <row r="99" ht="15.75" customHeight="1">
      <c r="A99" s="133"/>
      <c r="B99" s="133"/>
      <c r="C99" s="133"/>
      <c r="D99" s="133"/>
      <c r="E99" s="133"/>
      <c r="F99" s="133"/>
      <c r="G99" s="133"/>
      <c r="H99" s="133"/>
      <c r="I99" s="133"/>
      <c r="J99" s="133"/>
      <c r="K99" s="133"/>
      <c r="L99" s="134"/>
      <c r="M99" s="134"/>
      <c r="N99" s="133"/>
      <c r="O99" s="133"/>
      <c r="P99" s="133"/>
      <c r="Q99" s="143"/>
      <c r="R99" s="143"/>
      <c r="S99" s="143"/>
      <c r="T99" s="143"/>
      <c r="U99" s="143"/>
      <c r="V99" s="143"/>
      <c r="W99" s="143"/>
      <c r="X99" s="143"/>
      <c r="Y99" s="143"/>
      <c r="Z99" s="134"/>
      <c r="AA99" s="143"/>
      <c r="AB99" s="137"/>
      <c r="AC99" s="137"/>
      <c r="AD99" s="134"/>
      <c r="AE99" s="133"/>
      <c r="AF99" s="143"/>
      <c r="AG99" s="143"/>
      <c r="AH99" s="143"/>
      <c r="AI99" s="143"/>
      <c r="AJ99" s="141"/>
      <c r="AK99" s="142"/>
      <c r="AL99" s="142"/>
      <c r="AM99" s="142"/>
      <c r="AN99" s="142"/>
      <c r="AO99" s="143"/>
      <c r="AP99" s="133"/>
      <c r="AQ99" s="133"/>
      <c r="AR99" s="133"/>
      <c r="AS99" s="133"/>
      <c r="AT99" s="133"/>
      <c r="AU99" s="133"/>
      <c r="AV99" s="133"/>
      <c r="AW99" s="133"/>
      <c r="AX99" s="144"/>
      <c r="AY99" s="144"/>
      <c r="AZ99" s="133"/>
    </row>
    <row r="100" ht="15.75" customHeight="1">
      <c r="A100" s="133"/>
      <c r="B100" s="133"/>
      <c r="C100" s="133"/>
      <c r="D100" s="133"/>
      <c r="E100" s="133"/>
      <c r="F100" s="133"/>
      <c r="G100" s="133"/>
      <c r="H100" s="133"/>
      <c r="I100" s="133"/>
      <c r="J100" s="133"/>
      <c r="K100" s="133"/>
      <c r="L100" s="134"/>
      <c r="M100" s="134"/>
      <c r="N100" s="133"/>
      <c r="O100" s="133"/>
      <c r="P100" s="133"/>
      <c r="Q100" s="143"/>
      <c r="R100" s="134"/>
      <c r="S100" s="143"/>
      <c r="T100" s="143"/>
      <c r="U100" s="143"/>
      <c r="V100" s="143"/>
      <c r="W100" s="143"/>
      <c r="X100" s="143"/>
      <c r="Y100" s="143"/>
      <c r="Z100" s="135"/>
      <c r="AA100" s="143"/>
      <c r="AB100" s="137"/>
      <c r="AC100" s="137"/>
      <c r="AD100" s="134"/>
      <c r="AE100" s="133"/>
      <c r="AF100" s="143"/>
      <c r="AG100" s="143"/>
      <c r="AH100" s="143"/>
      <c r="AI100" s="143"/>
      <c r="AJ100" s="141"/>
      <c r="AK100" s="142"/>
      <c r="AL100" s="142"/>
      <c r="AM100" s="142"/>
      <c r="AN100" s="142"/>
      <c r="AO100" s="143"/>
      <c r="AP100" s="133"/>
      <c r="AQ100" s="133"/>
      <c r="AR100" s="133"/>
      <c r="AS100" s="145"/>
      <c r="AT100" s="145"/>
      <c r="AU100" s="146"/>
      <c r="AV100" s="133"/>
      <c r="AW100" s="133"/>
      <c r="AX100" s="144"/>
      <c r="AY100" s="144"/>
      <c r="AZ100" s="133"/>
    </row>
    <row r="101" ht="15.75" customHeight="1">
      <c r="A101" s="133"/>
      <c r="B101" s="133"/>
      <c r="C101" s="133"/>
      <c r="D101" s="133"/>
      <c r="E101" s="133"/>
      <c r="F101" s="133"/>
      <c r="G101" s="133"/>
      <c r="H101" s="133"/>
      <c r="I101" s="133"/>
      <c r="J101" s="133"/>
      <c r="K101" s="133"/>
      <c r="L101" s="134"/>
      <c r="M101" s="134"/>
      <c r="N101" s="133"/>
      <c r="O101" s="133"/>
      <c r="P101" s="133"/>
      <c r="Q101" s="143"/>
      <c r="R101" s="143"/>
      <c r="S101" s="143"/>
      <c r="T101" s="143"/>
      <c r="U101" s="143"/>
      <c r="V101" s="143"/>
      <c r="W101" s="143"/>
      <c r="X101" s="143"/>
      <c r="Y101" s="143"/>
      <c r="Z101" s="134"/>
      <c r="AA101" s="143"/>
      <c r="AB101" s="137"/>
      <c r="AC101" s="137"/>
      <c r="AD101" s="134"/>
      <c r="AE101" s="133"/>
      <c r="AF101" s="139"/>
      <c r="AG101" s="143"/>
      <c r="AH101" s="143"/>
      <c r="AI101" s="143"/>
      <c r="AJ101" s="141"/>
      <c r="AK101" s="142"/>
      <c r="AL101" s="142"/>
      <c r="AM101" s="142"/>
      <c r="AN101" s="142"/>
      <c r="AO101" s="143"/>
      <c r="AP101" s="133"/>
      <c r="AQ101" s="133"/>
      <c r="AR101" s="133"/>
      <c r="AS101" s="133"/>
      <c r="AT101" s="133"/>
      <c r="AU101" s="133"/>
      <c r="AV101" s="133"/>
      <c r="AW101" s="133"/>
      <c r="AX101" s="144"/>
      <c r="AY101" s="144"/>
      <c r="AZ101" s="133"/>
    </row>
    <row r="102" ht="15.75" customHeight="1">
      <c r="A102" s="133"/>
      <c r="B102" s="133"/>
      <c r="C102" s="133"/>
      <c r="D102" s="133"/>
      <c r="E102" s="133"/>
      <c r="F102" s="133"/>
      <c r="G102" s="133"/>
      <c r="H102" s="133"/>
      <c r="I102" s="133"/>
      <c r="J102" s="133"/>
      <c r="K102" s="133"/>
      <c r="L102" s="134"/>
      <c r="M102" s="134"/>
      <c r="N102" s="133"/>
      <c r="O102" s="133"/>
      <c r="P102" s="133"/>
      <c r="Q102" s="143"/>
      <c r="R102" s="143"/>
      <c r="S102" s="143"/>
      <c r="T102" s="143"/>
      <c r="U102" s="143"/>
      <c r="V102" s="143"/>
      <c r="W102" s="143"/>
      <c r="X102" s="143"/>
      <c r="Y102" s="143"/>
      <c r="Z102" s="134"/>
      <c r="AA102" s="143"/>
      <c r="AB102" s="137"/>
      <c r="AC102" s="137"/>
      <c r="AD102" s="134"/>
      <c r="AE102" s="133"/>
      <c r="AF102" s="139"/>
      <c r="AG102" s="143"/>
      <c r="AH102" s="143"/>
      <c r="AI102" s="143"/>
      <c r="AJ102" s="141"/>
      <c r="AK102" s="142"/>
      <c r="AL102" s="142"/>
      <c r="AM102" s="142"/>
      <c r="AN102" s="142"/>
      <c r="AO102" s="143"/>
      <c r="AP102" s="133"/>
      <c r="AQ102" s="133"/>
      <c r="AR102" s="133"/>
      <c r="AS102" s="133"/>
      <c r="AT102" s="133"/>
      <c r="AU102" s="133"/>
      <c r="AV102" s="133"/>
      <c r="AW102" s="133"/>
      <c r="AX102" s="144"/>
      <c r="AY102" s="144"/>
      <c r="AZ102" s="133"/>
    </row>
    <row r="103" ht="15.75" customHeight="1">
      <c r="A103" s="133"/>
      <c r="B103" s="133"/>
      <c r="C103" s="133"/>
      <c r="D103" s="133"/>
      <c r="E103" s="133"/>
      <c r="F103" s="133"/>
      <c r="G103" s="133"/>
      <c r="H103" s="133"/>
      <c r="I103" s="133"/>
      <c r="J103" s="133"/>
      <c r="K103" s="133"/>
      <c r="L103" s="134"/>
      <c r="M103" s="134"/>
      <c r="N103" s="133"/>
      <c r="O103" s="133"/>
      <c r="P103" s="133"/>
      <c r="Q103" s="143"/>
      <c r="R103" s="143"/>
      <c r="S103" s="143"/>
      <c r="T103" s="143"/>
      <c r="U103" s="143"/>
      <c r="V103" s="143"/>
      <c r="W103" s="143"/>
      <c r="X103" s="143"/>
      <c r="Y103" s="143"/>
      <c r="Z103" s="134"/>
      <c r="AA103" s="143"/>
      <c r="AB103" s="137"/>
      <c r="AC103" s="137"/>
      <c r="AD103" s="134"/>
      <c r="AE103" s="133"/>
      <c r="AF103" s="139"/>
      <c r="AG103" s="143"/>
      <c r="AH103" s="143"/>
      <c r="AI103" s="143"/>
      <c r="AJ103" s="141"/>
      <c r="AK103" s="142"/>
      <c r="AL103" s="142"/>
      <c r="AM103" s="142"/>
      <c r="AN103" s="142"/>
      <c r="AO103" s="143"/>
      <c r="AP103" s="133"/>
      <c r="AQ103" s="133"/>
      <c r="AR103" s="133"/>
      <c r="AS103" s="133"/>
      <c r="AT103" s="133"/>
      <c r="AU103" s="133"/>
      <c r="AV103" s="133"/>
      <c r="AW103" s="133"/>
      <c r="AX103" s="144"/>
      <c r="AY103" s="144"/>
      <c r="AZ103" s="133"/>
    </row>
    <row r="104" ht="15.75" customHeight="1">
      <c r="A104" s="133"/>
      <c r="B104" s="133"/>
      <c r="C104" s="133"/>
      <c r="D104" s="133"/>
      <c r="E104" s="133"/>
      <c r="F104" s="133"/>
      <c r="G104" s="133"/>
      <c r="H104" s="133"/>
      <c r="I104" s="133"/>
      <c r="J104" s="133"/>
      <c r="K104" s="133"/>
      <c r="L104" s="134"/>
      <c r="M104" s="134"/>
      <c r="N104" s="133"/>
      <c r="O104" s="133"/>
      <c r="P104" s="133"/>
      <c r="Q104" s="143"/>
      <c r="R104" s="143"/>
      <c r="S104" s="143"/>
      <c r="T104" s="143"/>
      <c r="U104" s="143"/>
      <c r="V104" s="143"/>
      <c r="W104" s="143"/>
      <c r="X104" s="143"/>
      <c r="Y104" s="143"/>
      <c r="Z104" s="134"/>
      <c r="AA104" s="143"/>
      <c r="AB104" s="137"/>
      <c r="AC104" s="137"/>
      <c r="AD104" s="134"/>
      <c r="AE104" s="133"/>
      <c r="AF104" s="143"/>
      <c r="AG104" s="143"/>
      <c r="AH104" s="143"/>
      <c r="AI104" s="143"/>
      <c r="AJ104" s="141"/>
      <c r="AK104" s="142"/>
      <c r="AL104" s="142"/>
      <c r="AM104" s="142"/>
      <c r="AN104" s="142"/>
      <c r="AO104" s="143"/>
      <c r="AP104" s="133"/>
      <c r="AQ104" s="133"/>
      <c r="AR104" s="133"/>
      <c r="AS104" s="133"/>
      <c r="AT104" s="133"/>
      <c r="AU104" s="133"/>
      <c r="AV104" s="133"/>
      <c r="AW104" s="133"/>
      <c r="AX104" s="144"/>
      <c r="AY104" s="144"/>
      <c r="AZ104" s="133"/>
    </row>
    <row r="105" ht="15.75" customHeight="1">
      <c r="A105" s="133"/>
      <c r="B105" s="133"/>
      <c r="C105" s="133"/>
      <c r="D105" s="133"/>
      <c r="E105" s="133"/>
      <c r="F105" s="133"/>
      <c r="G105" s="133"/>
      <c r="H105" s="133"/>
      <c r="I105" s="133"/>
      <c r="J105" s="133"/>
      <c r="K105" s="133"/>
      <c r="L105" s="134"/>
      <c r="M105" s="134"/>
      <c r="N105" s="133"/>
      <c r="O105" s="133"/>
      <c r="P105" s="133"/>
      <c r="Q105" s="143"/>
      <c r="R105" s="143"/>
      <c r="S105" s="143"/>
      <c r="T105" s="143"/>
      <c r="U105" s="143"/>
      <c r="V105" s="143"/>
      <c r="W105" s="143"/>
      <c r="X105" s="143"/>
      <c r="Y105" s="143"/>
      <c r="Z105" s="134"/>
      <c r="AA105" s="143"/>
      <c r="AB105" s="137"/>
      <c r="AC105" s="137"/>
      <c r="AD105" s="134"/>
      <c r="AE105" s="133"/>
      <c r="AF105" s="139"/>
      <c r="AG105" s="143"/>
      <c r="AH105" s="143"/>
      <c r="AI105" s="143"/>
      <c r="AJ105" s="141"/>
      <c r="AK105" s="142"/>
      <c r="AL105" s="142"/>
      <c r="AM105" s="142"/>
      <c r="AN105" s="142"/>
      <c r="AO105" s="143"/>
      <c r="AP105" s="133"/>
      <c r="AQ105" s="133"/>
      <c r="AR105" s="133"/>
      <c r="AS105" s="133"/>
      <c r="AT105" s="133"/>
      <c r="AU105" s="133"/>
      <c r="AV105" s="133"/>
      <c r="AW105" s="133"/>
      <c r="AX105" s="144"/>
      <c r="AY105" s="144"/>
      <c r="AZ105" s="133"/>
    </row>
    <row r="106" ht="15.75" customHeight="1">
      <c r="A106" s="133"/>
      <c r="B106" s="133"/>
      <c r="C106" s="133"/>
      <c r="D106" s="133"/>
      <c r="E106" s="133"/>
      <c r="F106" s="133"/>
      <c r="G106" s="133"/>
      <c r="H106" s="133"/>
      <c r="I106" s="133"/>
      <c r="J106" s="133"/>
      <c r="K106" s="133"/>
      <c r="L106" s="134"/>
      <c r="M106" s="134"/>
      <c r="N106" s="133"/>
      <c r="O106" s="133"/>
      <c r="P106" s="133"/>
      <c r="Q106" s="143"/>
      <c r="R106" s="143"/>
      <c r="S106" s="143"/>
      <c r="T106" s="143"/>
      <c r="U106" s="143"/>
      <c r="V106" s="143"/>
      <c r="W106" s="143"/>
      <c r="X106" s="143"/>
      <c r="Y106" s="143"/>
      <c r="Z106" s="135"/>
      <c r="AA106" s="143"/>
      <c r="AB106" s="137"/>
      <c r="AC106" s="137"/>
      <c r="AD106" s="134"/>
      <c r="AE106" s="133"/>
      <c r="AF106" s="139"/>
      <c r="AG106" s="143"/>
      <c r="AH106" s="143"/>
      <c r="AI106" s="143"/>
      <c r="AJ106" s="141"/>
      <c r="AK106" s="142"/>
      <c r="AL106" s="142"/>
      <c r="AM106" s="142"/>
      <c r="AN106" s="142"/>
      <c r="AO106" s="143"/>
      <c r="AP106" s="133"/>
      <c r="AQ106" s="133"/>
      <c r="AR106" s="133"/>
      <c r="AS106" s="133"/>
      <c r="AT106" s="133"/>
      <c r="AU106" s="133"/>
      <c r="AV106" s="133"/>
      <c r="AW106" s="133"/>
      <c r="AX106" s="144"/>
      <c r="AY106" s="144"/>
      <c r="AZ106" s="133"/>
    </row>
    <row r="107" ht="15.75" customHeight="1">
      <c r="A107" s="133"/>
      <c r="B107" s="133"/>
      <c r="C107" s="133"/>
      <c r="D107" s="133"/>
      <c r="E107" s="133"/>
      <c r="F107" s="133"/>
      <c r="G107" s="133"/>
      <c r="H107" s="133"/>
      <c r="I107" s="133"/>
      <c r="J107" s="133"/>
      <c r="K107" s="133"/>
      <c r="L107" s="134"/>
      <c r="M107" s="134"/>
      <c r="N107" s="133"/>
      <c r="O107" s="133"/>
      <c r="P107" s="133"/>
      <c r="Q107" s="143"/>
      <c r="R107" s="143"/>
      <c r="S107" s="143"/>
      <c r="T107" s="143"/>
      <c r="U107" s="143"/>
      <c r="V107" s="143"/>
      <c r="W107" s="143"/>
      <c r="X107" s="143"/>
      <c r="Y107" s="143"/>
      <c r="Z107" s="134"/>
      <c r="AA107" s="143"/>
      <c r="AB107" s="137"/>
      <c r="AC107" s="137"/>
      <c r="AD107" s="134"/>
      <c r="AE107" s="133"/>
      <c r="AF107" s="139"/>
      <c r="AG107" s="143"/>
      <c r="AH107" s="143"/>
      <c r="AI107" s="143"/>
      <c r="AJ107" s="141"/>
      <c r="AK107" s="142"/>
      <c r="AL107" s="142"/>
      <c r="AM107" s="142"/>
      <c r="AN107" s="142"/>
      <c r="AO107" s="143"/>
      <c r="AP107" s="133"/>
      <c r="AQ107" s="133"/>
      <c r="AR107" s="133"/>
      <c r="AS107" s="133"/>
      <c r="AT107" s="133"/>
      <c r="AU107" s="133"/>
      <c r="AV107" s="133"/>
      <c r="AW107" s="133"/>
      <c r="AX107" s="144"/>
      <c r="AY107" s="144"/>
      <c r="AZ107" s="133"/>
    </row>
    <row r="108" ht="15.75" customHeight="1">
      <c r="A108" s="133"/>
      <c r="B108" s="133"/>
      <c r="C108" s="133"/>
      <c r="D108" s="133"/>
      <c r="E108" s="133"/>
      <c r="F108" s="133"/>
      <c r="G108" s="133"/>
      <c r="H108" s="133"/>
      <c r="I108" s="133"/>
      <c r="J108" s="133"/>
      <c r="K108" s="133"/>
      <c r="L108" s="134"/>
      <c r="M108" s="134"/>
      <c r="N108" s="133"/>
      <c r="O108" s="133"/>
      <c r="P108" s="133"/>
      <c r="Q108" s="143"/>
      <c r="R108" s="143"/>
      <c r="S108" s="143"/>
      <c r="T108" s="143"/>
      <c r="U108" s="143"/>
      <c r="V108" s="143"/>
      <c r="W108" s="143"/>
      <c r="X108" s="143"/>
      <c r="Y108" s="143"/>
      <c r="Z108" s="134"/>
      <c r="AA108" s="143"/>
      <c r="AB108" s="137"/>
      <c r="AC108" s="137"/>
      <c r="AD108" s="134"/>
      <c r="AE108" s="133"/>
      <c r="AF108" s="139"/>
      <c r="AG108" s="143"/>
      <c r="AH108" s="143"/>
      <c r="AI108" s="143"/>
      <c r="AJ108" s="141"/>
      <c r="AK108" s="142"/>
      <c r="AL108" s="142"/>
      <c r="AM108" s="142"/>
      <c r="AN108" s="142"/>
      <c r="AO108" s="143"/>
      <c r="AP108" s="133"/>
      <c r="AQ108" s="133"/>
      <c r="AR108" s="133"/>
      <c r="AS108" s="133"/>
      <c r="AT108" s="133"/>
      <c r="AU108" s="133"/>
      <c r="AV108" s="133"/>
      <c r="AW108" s="133"/>
      <c r="AX108" s="144"/>
      <c r="AY108" s="144"/>
      <c r="AZ108" s="133"/>
    </row>
    <row r="109" ht="15.75" customHeight="1">
      <c r="A109" s="133"/>
      <c r="B109" s="133"/>
      <c r="C109" s="133"/>
      <c r="D109" s="133"/>
      <c r="E109" s="133"/>
      <c r="F109" s="133"/>
      <c r="G109" s="133"/>
      <c r="H109" s="133"/>
      <c r="I109" s="133"/>
      <c r="J109" s="133"/>
      <c r="K109" s="133"/>
      <c r="L109" s="134"/>
      <c r="M109" s="134"/>
      <c r="N109" s="133"/>
      <c r="O109" s="133"/>
      <c r="P109" s="133"/>
      <c r="Q109" s="143"/>
      <c r="R109" s="134"/>
      <c r="S109" s="143"/>
      <c r="T109" s="143"/>
      <c r="U109" s="143"/>
      <c r="V109" s="143"/>
      <c r="W109" s="143"/>
      <c r="X109" s="143"/>
      <c r="Y109" s="143"/>
      <c r="Z109" s="133"/>
      <c r="AA109" s="143"/>
      <c r="AB109" s="137"/>
      <c r="AC109" s="137"/>
      <c r="AD109" s="134"/>
      <c r="AE109" s="133"/>
      <c r="AF109" s="139"/>
      <c r="AG109" s="143"/>
      <c r="AH109" s="143"/>
      <c r="AI109" s="143"/>
      <c r="AJ109" s="141"/>
      <c r="AK109" s="142"/>
      <c r="AL109" s="142"/>
      <c r="AM109" s="142"/>
      <c r="AN109" s="142"/>
      <c r="AO109" s="143"/>
      <c r="AP109" s="133"/>
      <c r="AQ109" s="133"/>
      <c r="AR109" s="133"/>
      <c r="AS109" s="145"/>
      <c r="AT109" s="146"/>
      <c r="AU109" s="146"/>
      <c r="AV109" s="133"/>
      <c r="AW109" s="133"/>
      <c r="AX109" s="144"/>
      <c r="AY109" s="144"/>
      <c r="AZ109" s="133"/>
    </row>
    <row r="110" ht="15.75" customHeight="1">
      <c r="A110" s="133"/>
      <c r="B110" s="133"/>
      <c r="C110" s="133"/>
      <c r="D110" s="133"/>
      <c r="E110" s="133"/>
      <c r="F110" s="133"/>
      <c r="G110" s="133"/>
      <c r="H110" s="133"/>
      <c r="I110" s="133"/>
      <c r="J110" s="133"/>
      <c r="K110" s="133"/>
      <c r="L110" s="134"/>
      <c r="M110" s="134"/>
      <c r="N110" s="133"/>
      <c r="O110" s="133"/>
      <c r="P110" s="133"/>
      <c r="Q110" s="143"/>
      <c r="R110" s="143"/>
      <c r="S110" s="143"/>
      <c r="T110" s="143"/>
      <c r="U110" s="143"/>
      <c r="V110" s="143"/>
      <c r="W110" s="143"/>
      <c r="X110" s="143"/>
      <c r="Y110" s="143"/>
      <c r="Z110" s="133"/>
      <c r="AA110" s="143"/>
      <c r="AB110" s="137"/>
      <c r="AC110" s="137"/>
      <c r="AD110" s="134"/>
      <c r="AE110" s="133"/>
      <c r="AF110" s="139"/>
      <c r="AG110" s="143"/>
      <c r="AH110" s="143"/>
      <c r="AI110" s="143"/>
      <c r="AJ110" s="141"/>
      <c r="AK110" s="142"/>
      <c r="AL110" s="142"/>
      <c r="AM110" s="142"/>
      <c r="AN110" s="142"/>
      <c r="AO110" s="143"/>
      <c r="AP110" s="133"/>
      <c r="AQ110" s="133"/>
      <c r="AR110" s="133"/>
      <c r="AS110" s="133"/>
      <c r="AT110" s="133"/>
      <c r="AU110" s="133"/>
      <c r="AV110" s="133"/>
      <c r="AW110" s="133"/>
      <c r="AX110" s="144"/>
      <c r="AY110" s="144"/>
      <c r="AZ110" s="133"/>
    </row>
    <row r="111" ht="15.75" customHeight="1">
      <c r="A111" s="133"/>
      <c r="B111" s="133"/>
      <c r="C111" s="133"/>
      <c r="D111" s="133"/>
      <c r="E111" s="133"/>
      <c r="F111" s="133"/>
      <c r="G111" s="133"/>
      <c r="H111" s="133"/>
      <c r="I111" s="133"/>
      <c r="J111" s="133"/>
      <c r="K111" s="133"/>
      <c r="L111" s="134"/>
      <c r="M111" s="134"/>
      <c r="N111" s="133"/>
      <c r="O111" s="133"/>
      <c r="P111" s="133"/>
      <c r="Q111" s="143"/>
      <c r="R111" s="143"/>
      <c r="S111" s="143"/>
      <c r="T111" s="143"/>
      <c r="U111" s="143"/>
      <c r="V111" s="143"/>
      <c r="W111" s="143"/>
      <c r="X111" s="143"/>
      <c r="Y111" s="143"/>
      <c r="Z111" s="134"/>
      <c r="AA111" s="143"/>
      <c r="AB111" s="137"/>
      <c r="AC111" s="137"/>
      <c r="AD111" s="134"/>
      <c r="AE111" s="133"/>
      <c r="AF111" s="139"/>
      <c r="AG111" s="143"/>
      <c r="AH111" s="143"/>
      <c r="AI111" s="143"/>
      <c r="AJ111" s="141"/>
      <c r="AK111" s="142"/>
      <c r="AL111" s="142"/>
      <c r="AM111" s="142"/>
      <c r="AN111" s="142"/>
      <c r="AO111" s="143"/>
      <c r="AP111" s="133"/>
      <c r="AQ111" s="133"/>
      <c r="AR111" s="133"/>
      <c r="AS111" s="133"/>
      <c r="AT111" s="133"/>
      <c r="AU111" s="133"/>
      <c r="AV111" s="133"/>
      <c r="AW111" s="133"/>
      <c r="AX111" s="144"/>
      <c r="AY111" s="144"/>
      <c r="AZ111" s="133"/>
    </row>
    <row r="112" ht="15.75" customHeight="1">
      <c r="A112" s="133"/>
      <c r="B112" s="133"/>
      <c r="C112" s="133"/>
      <c r="D112" s="133"/>
      <c r="E112" s="133"/>
      <c r="F112" s="133"/>
      <c r="G112" s="133"/>
      <c r="H112" s="133"/>
      <c r="I112" s="133"/>
      <c r="J112" s="133"/>
      <c r="K112" s="133"/>
      <c r="L112" s="134"/>
      <c r="M112" s="134"/>
      <c r="N112" s="133"/>
      <c r="O112" s="133"/>
      <c r="P112" s="133"/>
      <c r="Q112" s="143"/>
      <c r="R112" s="143"/>
      <c r="S112" s="143"/>
      <c r="T112" s="143"/>
      <c r="U112" s="143"/>
      <c r="V112" s="143"/>
      <c r="W112" s="143"/>
      <c r="X112" s="143"/>
      <c r="Y112" s="143"/>
      <c r="Z112" s="134"/>
      <c r="AA112" s="143"/>
      <c r="AB112" s="137"/>
      <c r="AC112" s="137"/>
      <c r="AD112" s="134"/>
      <c r="AE112" s="133"/>
      <c r="AF112" s="139"/>
      <c r="AG112" s="143"/>
      <c r="AH112" s="143"/>
      <c r="AI112" s="143"/>
      <c r="AJ112" s="141"/>
      <c r="AK112" s="142"/>
      <c r="AL112" s="142"/>
      <c r="AM112" s="142"/>
      <c r="AN112" s="142"/>
      <c r="AO112" s="143"/>
      <c r="AP112" s="133"/>
      <c r="AQ112" s="133"/>
      <c r="AR112" s="133"/>
      <c r="AS112" s="133"/>
      <c r="AT112" s="133"/>
      <c r="AU112" s="133"/>
      <c r="AV112" s="133"/>
      <c r="AW112" s="133"/>
      <c r="AX112" s="144"/>
      <c r="AY112" s="144"/>
      <c r="AZ112" s="133"/>
    </row>
    <row r="113" ht="15.75" customHeight="1">
      <c r="A113" s="133"/>
      <c r="B113" s="133"/>
      <c r="C113" s="133"/>
      <c r="D113" s="133"/>
      <c r="E113" s="133"/>
      <c r="F113" s="133"/>
      <c r="G113" s="133"/>
      <c r="H113" s="133"/>
      <c r="I113" s="133"/>
      <c r="J113" s="133"/>
      <c r="K113" s="133"/>
      <c r="L113" s="134"/>
      <c r="M113" s="134"/>
      <c r="N113" s="133"/>
      <c r="O113" s="133"/>
      <c r="P113" s="133"/>
      <c r="Q113" s="143"/>
      <c r="R113" s="143"/>
      <c r="S113" s="143"/>
      <c r="T113" s="143"/>
      <c r="U113" s="143"/>
      <c r="V113" s="143"/>
      <c r="W113" s="143"/>
      <c r="X113" s="143"/>
      <c r="Y113" s="143"/>
      <c r="Z113" s="134"/>
      <c r="AA113" s="143"/>
      <c r="AB113" s="137"/>
      <c r="AC113" s="137"/>
      <c r="AD113" s="134"/>
      <c r="AE113" s="133"/>
      <c r="AF113" s="139"/>
      <c r="AG113" s="143"/>
      <c r="AH113" s="143"/>
      <c r="AI113" s="143"/>
      <c r="AJ113" s="141"/>
      <c r="AK113" s="142"/>
      <c r="AL113" s="142"/>
      <c r="AM113" s="142"/>
      <c r="AN113" s="142"/>
      <c r="AO113" s="143"/>
      <c r="AP113" s="133"/>
      <c r="AQ113" s="133"/>
      <c r="AR113" s="133"/>
      <c r="AS113" s="133"/>
      <c r="AT113" s="133"/>
      <c r="AU113" s="133"/>
      <c r="AV113" s="133"/>
      <c r="AW113" s="133"/>
      <c r="AX113" s="144"/>
      <c r="AY113" s="144"/>
      <c r="AZ113" s="133"/>
    </row>
    <row r="114" ht="15.75" customHeight="1">
      <c r="A114" s="133"/>
      <c r="B114" s="133"/>
      <c r="C114" s="133"/>
      <c r="D114" s="133"/>
      <c r="E114" s="133"/>
      <c r="F114" s="133"/>
      <c r="G114" s="133"/>
      <c r="H114" s="133"/>
      <c r="I114" s="133"/>
      <c r="J114" s="133"/>
      <c r="K114" s="133"/>
      <c r="L114" s="134"/>
      <c r="M114" s="134"/>
      <c r="N114" s="133"/>
      <c r="O114" s="133"/>
      <c r="P114" s="133"/>
      <c r="Q114" s="143"/>
      <c r="R114" s="143"/>
      <c r="S114" s="143"/>
      <c r="T114" s="143"/>
      <c r="U114" s="143"/>
      <c r="V114" s="143"/>
      <c r="W114" s="143"/>
      <c r="X114" s="143"/>
      <c r="Y114" s="143"/>
      <c r="Z114" s="134"/>
      <c r="AA114" s="143"/>
      <c r="AB114" s="137"/>
      <c r="AC114" s="137"/>
      <c r="AD114" s="134"/>
      <c r="AE114" s="133"/>
      <c r="AF114" s="139"/>
      <c r="AG114" s="143"/>
      <c r="AH114" s="143"/>
      <c r="AI114" s="143"/>
      <c r="AJ114" s="141"/>
      <c r="AK114" s="142"/>
      <c r="AL114" s="142"/>
      <c r="AM114" s="142"/>
      <c r="AN114" s="142"/>
      <c r="AO114" s="143"/>
      <c r="AP114" s="133"/>
      <c r="AQ114" s="133"/>
      <c r="AR114" s="133"/>
      <c r="AS114" s="133"/>
      <c r="AT114" s="133"/>
      <c r="AU114" s="133"/>
      <c r="AV114" s="133"/>
      <c r="AW114" s="133"/>
      <c r="AX114" s="144"/>
      <c r="AY114" s="144"/>
      <c r="AZ114" s="133"/>
    </row>
    <row r="115" ht="15.75" customHeight="1">
      <c r="A115" s="133"/>
      <c r="B115" s="133"/>
      <c r="C115" s="133"/>
      <c r="D115" s="133"/>
      <c r="E115" s="146"/>
      <c r="F115" s="133"/>
      <c r="G115" s="133"/>
      <c r="H115" s="133"/>
      <c r="I115" s="133"/>
      <c r="J115" s="133"/>
      <c r="K115" s="133"/>
      <c r="L115" s="134"/>
      <c r="M115" s="134"/>
      <c r="N115" s="133"/>
      <c r="O115" s="133"/>
      <c r="P115" s="133"/>
      <c r="Q115" s="143"/>
      <c r="R115" s="134"/>
      <c r="S115" s="143"/>
      <c r="T115" s="143"/>
      <c r="U115" s="143"/>
      <c r="V115" s="143"/>
      <c r="W115" s="143"/>
      <c r="X115" s="143"/>
      <c r="Y115" s="143"/>
      <c r="Z115" s="134"/>
      <c r="AA115" s="143"/>
      <c r="AB115" s="137"/>
      <c r="AC115" s="137"/>
      <c r="AD115" s="134"/>
      <c r="AE115" s="133"/>
      <c r="AF115" s="139"/>
      <c r="AG115" s="143"/>
      <c r="AH115" s="143"/>
      <c r="AI115" s="143"/>
      <c r="AJ115" s="141"/>
      <c r="AK115" s="142"/>
      <c r="AL115" s="142"/>
      <c r="AM115" s="142"/>
      <c r="AN115" s="142"/>
      <c r="AO115" s="143"/>
      <c r="AP115" s="133"/>
      <c r="AQ115" s="133"/>
      <c r="AR115" s="133"/>
      <c r="AS115" s="145"/>
      <c r="AT115" s="146"/>
      <c r="AU115" s="146"/>
      <c r="AV115" s="133"/>
      <c r="AW115" s="133"/>
      <c r="AX115" s="144"/>
      <c r="AY115" s="144"/>
      <c r="AZ115" s="133"/>
    </row>
    <row r="116" ht="15.75" customHeight="1">
      <c r="A116" s="133"/>
      <c r="B116" s="133"/>
      <c r="C116" s="133"/>
      <c r="D116" s="133"/>
      <c r="E116" s="146"/>
      <c r="F116" s="133"/>
      <c r="G116" s="133"/>
      <c r="H116" s="133"/>
      <c r="I116" s="133"/>
      <c r="J116" s="133"/>
      <c r="K116" s="133"/>
      <c r="L116" s="134"/>
      <c r="M116" s="134"/>
      <c r="N116" s="133"/>
      <c r="O116" s="133"/>
      <c r="P116" s="133"/>
      <c r="Q116" s="143"/>
      <c r="R116" s="134"/>
      <c r="S116" s="143"/>
      <c r="T116" s="143"/>
      <c r="U116" s="143"/>
      <c r="V116" s="143"/>
      <c r="W116" s="143"/>
      <c r="X116" s="143"/>
      <c r="Y116" s="143"/>
      <c r="Z116" s="134"/>
      <c r="AA116" s="143"/>
      <c r="AB116" s="137"/>
      <c r="AC116" s="137"/>
      <c r="AD116" s="134"/>
      <c r="AE116" s="133"/>
      <c r="AF116" s="139"/>
      <c r="AG116" s="143"/>
      <c r="AH116" s="143"/>
      <c r="AI116" s="143"/>
      <c r="AJ116" s="141"/>
      <c r="AK116" s="142"/>
      <c r="AL116" s="142"/>
      <c r="AM116" s="142"/>
      <c r="AN116" s="142"/>
      <c r="AO116" s="143"/>
      <c r="AP116" s="133"/>
      <c r="AQ116" s="133"/>
      <c r="AR116" s="133"/>
      <c r="AS116" s="145"/>
      <c r="AT116" s="146"/>
      <c r="AU116" s="146"/>
      <c r="AV116" s="133"/>
      <c r="AW116" s="133"/>
      <c r="AX116" s="144"/>
      <c r="AY116" s="144"/>
      <c r="AZ116" s="133"/>
    </row>
    <row r="117" ht="15.75" customHeight="1">
      <c r="A117" s="133"/>
      <c r="B117" s="133"/>
      <c r="C117" s="133"/>
      <c r="D117" s="133"/>
      <c r="E117" s="133"/>
      <c r="F117" s="133"/>
      <c r="G117" s="133"/>
      <c r="H117" s="133"/>
      <c r="I117" s="133"/>
      <c r="J117" s="133"/>
      <c r="K117" s="133"/>
      <c r="L117" s="134"/>
      <c r="M117" s="134"/>
      <c r="N117" s="133"/>
      <c r="O117" s="133"/>
      <c r="P117" s="133"/>
      <c r="Q117" s="143"/>
      <c r="R117" s="143"/>
      <c r="S117" s="143"/>
      <c r="T117" s="143"/>
      <c r="U117" s="143"/>
      <c r="V117" s="143"/>
      <c r="W117" s="143"/>
      <c r="X117" s="143"/>
      <c r="Y117" s="143"/>
      <c r="Z117" s="134"/>
      <c r="AA117" s="143"/>
      <c r="AB117" s="137"/>
      <c r="AC117" s="137"/>
      <c r="AD117" s="134"/>
      <c r="AE117" s="133"/>
      <c r="AF117" s="139"/>
      <c r="AG117" s="143"/>
      <c r="AH117" s="143"/>
      <c r="AI117" s="143"/>
      <c r="AJ117" s="141"/>
      <c r="AK117" s="142"/>
      <c r="AL117" s="142"/>
      <c r="AM117" s="142"/>
      <c r="AN117" s="142"/>
      <c r="AO117" s="143"/>
      <c r="AP117" s="133"/>
      <c r="AQ117" s="133"/>
      <c r="AR117" s="133"/>
      <c r="AS117" s="133"/>
      <c r="AT117" s="133"/>
      <c r="AU117" s="133"/>
      <c r="AV117" s="133"/>
      <c r="AW117" s="133"/>
      <c r="AX117" s="144"/>
      <c r="AY117" s="144"/>
      <c r="AZ117" s="133"/>
    </row>
    <row r="118" ht="15.75" customHeight="1">
      <c r="A118" s="133"/>
      <c r="B118" s="133"/>
      <c r="C118" s="133"/>
      <c r="D118" s="133"/>
      <c r="E118" s="133"/>
      <c r="F118" s="133"/>
      <c r="G118" s="133"/>
      <c r="H118" s="133"/>
      <c r="I118" s="133"/>
      <c r="J118" s="133"/>
      <c r="K118" s="133"/>
      <c r="L118" s="134"/>
      <c r="M118" s="134"/>
      <c r="N118" s="133"/>
      <c r="O118" s="133"/>
      <c r="P118" s="133"/>
      <c r="Q118" s="143"/>
      <c r="R118" s="143"/>
      <c r="S118" s="143"/>
      <c r="T118" s="143"/>
      <c r="U118" s="143"/>
      <c r="V118" s="143"/>
      <c r="W118" s="143"/>
      <c r="X118" s="143"/>
      <c r="Y118" s="143"/>
      <c r="Z118" s="134"/>
      <c r="AA118" s="143"/>
      <c r="AB118" s="137"/>
      <c r="AC118" s="137"/>
      <c r="AD118" s="134"/>
      <c r="AE118" s="133"/>
      <c r="AF118" s="139"/>
      <c r="AG118" s="143"/>
      <c r="AH118" s="143"/>
      <c r="AI118" s="143"/>
      <c r="AJ118" s="141"/>
      <c r="AK118" s="142"/>
      <c r="AL118" s="142"/>
      <c r="AM118" s="142"/>
      <c r="AN118" s="142"/>
      <c r="AO118" s="143"/>
      <c r="AP118" s="133"/>
      <c r="AQ118" s="133"/>
      <c r="AR118" s="133"/>
      <c r="AS118" s="133"/>
      <c r="AT118" s="133"/>
      <c r="AU118" s="133"/>
      <c r="AV118" s="133"/>
      <c r="AW118" s="133"/>
      <c r="AX118" s="144"/>
      <c r="AY118" s="144"/>
      <c r="AZ118" s="133"/>
    </row>
    <row r="119" ht="15.75" customHeight="1">
      <c r="A119" s="133"/>
      <c r="B119" s="133"/>
      <c r="C119" s="133"/>
      <c r="D119" s="133"/>
      <c r="E119" s="133"/>
      <c r="F119" s="133"/>
      <c r="G119" s="133"/>
      <c r="H119" s="133"/>
      <c r="I119" s="133"/>
      <c r="J119" s="133"/>
      <c r="K119" s="133"/>
      <c r="L119" s="134"/>
      <c r="M119" s="134"/>
      <c r="N119" s="133"/>
      <c r="O119" s="133"/>
      <c r="P119" s="133"/>
      <c r="Q119" s="143"/>
      <c r="R119" s="134"/>
      <c r="S119" s="143"/>
      <c r="T119" s="143"/>
      <c r="U119" s="143"/>
      <c r="V119" s="143"/>
      <c r="W119" s="143"/>
      <c r="X119" s="143"/>
      <c r="Y119" s="143"/>
      <c r="Z119" s="134"/>
      <c r="AA119" s="143"/>
      <c r="AB119" s="137"/>
      <c r="AC119" s="137"/>
      <c r="AD119" s="134"/>
      <c r="AE119" s="133"/>
      <c r="AF119" s="139"/>
      <c r="AG119" s="143"/>
      <c r="AH119" s="143"/>
      <c r="AI119" s="143"/>
      <c r="AJ119" s="141"/>
      <c r="AK119" s="142"/>
      <c r="AL119" s="142"/>
      <c r="AM119" s="142"/>
      <c r="AN119" s="142"/>
      <c r="AO119" s="143"/>
      <c r="AP119" s="133"/>
      <c r="AQ119" s="133"/>
      <c r="AR119" s="133"/>
      <c r="AS119" s="145"/>
      <c r="AT119" s="146"/>
      <c r="AU119" s="146"/>
      <c r="AV119" s="133"/>
      <c r="AW119" s="133"/>
      <c r="AX119" s="144"/>
      <c r="AY119" s="144"/>
      <c r="AZ119" s="133"/>
    </row>
    <row r="120" ht="15.75" customHeight="1">
      <c r="A120" s="133"/>
      <c r="B120" s="133"/>
      <c r="C120" s="133"/>
      <c r="D120" s="133"/>
      <c r="E120" s="133"/>
      <c r="F120" s="133"/>
      <c r="G120" s="133"/>
      <c r="H120" s="133"/>
      <c r="I120" s="133"/>
      <c r="J120" s="133"/>
      <c r="K120" s="133"/>
      <c r="L120" s="134"/>
      <c r="M120" s="134"/>
      <c r="N120" s="133"/>
      <c r="O120" s="133"/>
      <c r="P120" s="133"/>
      <c r="Q120" s="143"/>
      <c r="R120" s="134"/>
      <c r="S120" s="143"/>
      <c r="T120" s="143"/>
      <c r="U120" s="143"/>
      <c r="V120" s="143"/>
      <c r="W120" s="143"/>
      <c r="X120" s="143"/>
      <c r="Y120" s="143"/>
      <c r="Z120" s="134"/>
      <c r="AA120" s="143"/>
      <c r="AB120" s="137"/>
      <c r="AC120" s="137"/>
      <c r="AD120" s="134"/>
      <c r="AE120" s="133"/>
      <c r="AF120" s="139"/>
      <c r="AG120" s="143"/>
      <c r="AH120" s="143"/>
      <c r="AI120" s="143"/>
      <c r="AJ120" s="141"/>
      <c r="AK120" s="142"/>
      <c r="AL120" s="142"/>
      <c r="AM120" s="142"/>
      <c r="AN120" s="142"/>
      <c r="AO120" s="143"/>
      <c r="AP120" s="133"/>
      <c r="AQ120" s="133"/>
      <c r="AR120" s="133"/>
      <c r="AS120" s="145"/>
      <c r="AT120" s="146"/>
      <c r="AU120" s="146"/>
      <c r="AV120" s="133"/>
      <c r="AW120" s="133"/>
      <c r="AX120" s="144"/>
      <c r="AY120" s="144"/>
      <c r="AZ120" s="133"/>
    </row>
    <row r="121" ht="15.75" customHeight="1">
      <c r="A121" s="133"/>
      <c r="B121" s="133"/>
      <c r="C121" s="133"/>
      <c r="D121" s="133"/>
      <c r="E121" s="146"/>
      <c r="F121" s="133"/>
      <c r="G121" s="133"/>
      <c r="H121" s="133"/>
      <c r="I121" s="133"/>
      <c r="J121" s="133"/>
      <c r="K121" s="133"/>
      <c r="L121" s="134"/>
      <c r="M121" s="134"/>
      <c r="N121" s="133"/>
      <c r="O121" s="133"/>
      <c r="P121" s="133"/>
      <c r="Q121" s="143"/>
      <c r="R121" s="143"/>
      <c r="S121" s="143"/>
      <c r="T121" s="143"/>
      <c r="U121" s="143"/>
      <c r="V121" s="143"/>
      <c r="W121" s="143"/>
      <c r="X121" s="143"/>
      <c r="Y121" s="143"/>
      <c r="Z121" s="134"/>
      <c r="AA121" s="143"/>
      <c r="AB121" s="137"/>
      <c r="AC121" s="137"/>
      <c r="AD121" s="134"/>
      <c r="AE121" s="133"/>
      <c r="AF121" s="139"/>
      <c r="AG121" s="143"/>
      <c r="AH121" s="143"/>
      <c r="AI121" s="143"/>
      <c r="AJ121" s="141"/>
      <c r="AK121" s="142"/>
      <c r="AL121" s="142"/>
      <c r="AM121" s="142"/>
      <c r="AN121" s="142"/>
      <c r="AO121" s="143"/>
      <c r="AP121" s="133"/>
      <c r="AQ121" s="133"/>
      <c r="AR121" s="133"/>
      <c r="AS121" s="133"/>
      <c r="AT121" s="133"/>
      <c r="AU121" s="133"/>
      <c r="AV121" s="133"/>
      <c r="AW121" s="133"/>
      <c r="AX121" s="144"/>
      <c r="AY121" s="144"/>
      <c r="AZ121" s="133"/>
    </row>
    <row r="122" ht="15.75" customHeight="1">
      <c r="A122" s="133"/>
      <c r="B122" s="133"/>
      <c r="C122" s="133"/>
      <c r="D122" s="133"/>
      <c r="E122" s="133"/>
      <c r="F122" s="133"/>
      <c r="G122" s="133"/>
      <c r="H122" s="133"/>
      <c r="I122" s="133"/>
      <c r="J122" s="133"/>
      <c r="K122" s="133"/>
      <c r="L122" s="134"/>
      <c r="M122" s="134"/>
      <c r="N122" s="133"/>
      <c r="O122" s="133"/>
      <c r="P122" s="133"/>
      <c r="Q122" s="143"/>
      <c r="R122" s="143"/>
      <c r="S122" s="143"/>
      <c r="T122" s="143"/>
      <c r="U122" s="143"/>
      <c r="V122" s="143"/>
      <c r="W122" s="143"/>
      <c r="X122" s="143"/>
      <c r="Y122" s="143"/>
      <c r="Z122" s="134"/>
      <c r="AA122" s="143"/>
      <c r="AB122" s="137"/>
      <c r="AC122" s="137"/>
      <c r="AD122" s="134"/>
      <c r="AE122" s="133"/>
      <c r="AF122" s="143"/>
      <c r="AG122" s="143"/>
      <c r="AH122" s="143"/>
      <c r="AI122" s="143"/>
      <c r="AJ122" s="141"/>
      <c r="AK122" s="142"/>
      <c r="AL122" s="142"/>
      <c r="AM122" s="142"/>
      <c r="AN122" s="142"/>
      <c r="AO122" s="143"/>
      <c r="AP122" s="133"/>
      <c r="AQ122" s="133"/>
      <c r="AR122" s="133"/>
      <c r="AS122" s="133"/>
      <c r="AT122" s="133"/>
      <c r="AU122" s="133"/>
      <c r="AV122" s="133"/>
      <c r="AW122" s="133"/>
      <c r="AX122" s="144"/>
      <c r="AY122" s="144"/>
      <c r="AZ122" s="133"/>
    </row>
    <row r="123" ht="15.75" customHeight="1">
      <c r="A123" s="133"/>
      <c r="B123" s="133"/>
      <c r="C123" s="133"/>
      <c r="D123" s="133"/>
      <c r="E123" s="133"/>
      <c r="F123" s="133"/>
      <c r="G123" s="133"/>
      <c r="H123" s="133"/>
      <c r="I123" s="133"/>
      <c r="J123" s="133"/>
      <c r="K123" s="133"/>
      <c r="L123" s="134"/>
      <c r="M123" s="134"/>
      <c r="N123" s="133"/>
      <c r="O123" s="133"/>
      <c r="P123" s="133"/>
      <c r="Q123" s="143"/>
      <c r="R123" s="143"/>
      <c r="S123" s="143"/>
      <c r="T123" s="143"/>
      <c r="U123" s="143"/>
      <c r="V123" s="143"/>
      <c r="W123" s="143"/>
      <c r="X123" s="143"/>
      <c r="Y123" s="143"/>
      <c r="Z123" s="134"/>
      <c r="AA123" s="143"/>
      <c r="AB123" s="137"/>
      <c r="AC123" s="137"/>
      <c r="AD123" s="134"/>
      <c r="AE123" s="133"/>
      <c r="AF123" s="139"/>
      <c r="AG123" s="143"/>
      <c r="AH123" s="143"/>
      <c r="AI123" s="143"/>
      <c r="AJ123" s="141"/>
      <c r="AK123" s="142"/>
      <c r="AL123" s="142"/>
      <c r="AM123" s="142"/>
      <c r="AN123" s="142"/>
      <c r="AO123" s="143"/>
      <c r="AP123" s="133"/>
      <c r="AQ123" s="133"/>
      <c r="AR123" s="133"/>
      <c r="AS123" s="133"/>
      <c r="AT123" s="133"/>
      <c r="AU123" s="133"/>
      <c r="AV123" s="133"/>
      <c r="AW123" s="133"/>
      <c r="AX123" s="144"/>
      <c r="AY123" s="144"/>
      <c r="AZ123" s="133"/>
    </row>
    <row r="124" ht="15.75" customHeight="1">
      <c r="A124" s="133"/>
      <c r="B124" s="133"/>
      <c r="C124" s="133"/>
      <c r="D124" s="133"/>
      <c r="E124" s="133"/>
      <c r="F124" s="133"/>
      <c r="G124" s="133"/>
      <c r="H124" s="133"/>
      <c r="I124" s="133"/>
      <c r="J124" s="133"/>
      <c r="K124" s="133"/>
      <c r="L124" s="134"/>
      <c r="M124" s="134"/>
      <c r="N124" s="133"/>
      <c r="O124" s="133"/>
      <c r="P124" s="133"/>
      <c r="Q124" s="143"/>
      <c r="R124" s="143"/>
      <c r="S124" s="143"/>
      <c r="T124" s="143"/>
      <c r="U124" s="143"/>
      <c r="V124" s="143"/>
      <c r="W124" s="143"/>
      <c r="X124" s="143"/>
      <c r="Y124" s="143"/>
      <c r="Z124" s="134"/>
      <c r="AA124" s="143"/>
      <c r="AB124" s="137"/>
      <c r="AC124" s="137"/>
      <c r="AD124" s="134"/>
      <c r="AE124" s="133"/>
      <c r="AF124" s="139"/>
      <c r="AG124" s="143"/>
      <c r="AH124" s="143"/>
      <c r="AI124" s="143"/>
      <c r="AJ124" s="141"/>
      <c r="AK124" s="142"/>
      <c r="AL124" s="142"/>
      <c r="AM124" s="142"/>
      <c r="AN124" s="142"/>
      <c r="AO124" s="143"/>
      <c r="AP124" s="133"/>
      <c r="AQ124" s="133"/>
      <c r="AR124" s="133"/>
      <c r="AS124" s="133"/>
      <c r="AT124" s="133"/>
      <c r="AU124" s="133"/>
      <c r="AV124" s="133"/>
      <c r="AW124" s="133"/>
      <c r="AX124" s="144"/>
      <c r="AY124" s="144"/>
      <c r="AZ124" s="133"/>
    </row>
    <row r="125" ht="15.75" customHeight="1">
      <c r="A125" s="133"/>
      <c r="B125" s="133"/>
      <c r="C125" s="133"/>
      <c r="D125" s="133"/>
      <c r="E125" s="133"/>
      <c r="F125" s="133"/>
      <c r="G125" s="133"/>
      <c r="H125" s="133"/>
      <c r="I125" s="133"/>
      <c r="J125" s="133"/>
      <c r="K125" s="133"/>
      <c r="L125" s="134"/>
      <c r="M125" s="134"/>
      <c r="N125" s="133"/>
      <c r="O125" s="133"/>
      <c r="P125" s="133"/>
      <c r="Q125" s="143"/>
      <c r="R125" s="143"/>
      <c r="S125" s="143"/>
      <c r="T125" s="143"/>
      <c r="U125" s="143"/>
      <c r="V125" s="143"/>
      <c r="W125" s="143"/>
      <c r="X125" s="143"/>
      <c r="Y125" s="143"/>
      <c r="Z125" s="134"/>
      <c r="AA125" s="143"/>
      <c r="AB125" s="137"/>
      <c r="AC125" s="137"/>
      <c r="AD125" s="134"/>
      <c r="AE125" s="133"/>
      <c r="AF125" s="143"/>
      <c r="AG125" s="143"/>
      <c r="AH125" s="143"/>
      <c r="AI125" s="143"/>
      <c r="AJ125" s="141"/>
      <c r="AK125" s="142"/>
      <c r="AL125" s="142"/>
      <c r="AM125" s="142"/>
      <c r="AN125" s="142"/>
      <c r="AO125" s="143"/>
      <c r="AP125" s="133"/>
      <c r="AQ125" s="133"/>
      <c r="AR125" s="133"/>
      <c r="AS125" s="133"/>
      <c r="AT125" s="133"/>
      <c r="AU125" s="133"/>
      <c r="AV125" s="133"/>
      <c r="AW125" s="133"/>
      <c r="AX125" s="144"/>
      <c r="AY125" s="144"/>
      <c r="AZ125" s="133"/>
    </row>
    <row r="126" ht="15.75" customHeight="1">
      <c r="A126" s="133"/>
      <c r="B126" s="133"/>
      <c r="C126" s="133"/>
      <c r="D126" s="133"/>
      <c r="E126" s="133"/>
      <c r="F126" s="133"/>
      <c r="G126" s="133"/>
      <c r="H126" s="133"/>
      <c r="I126" s="133"/>
      <c r="J126" s="133"/>
      <c r="K126" s="133"/>
      <c r="L126" s="134"/>
      <c r="M126" s="134"/>
      <c r="N126" s="133"/>
      <c r="O126" s="133"/>
      <c r="P126" s="133"/>
      <c r="Q126" s="143"/>
      <c r="R126" s="143"/>
      <c r="S126" s="143"/>
      <c r="T126" s="143"/>
      <c r="U126" s="143"/>
      <c r="V126" s="143"/>
      <c r="W126" s="143"/>
      <c r="X126" s="143"/>
      <c r="Y126" s="143"/>
      <c r="Z126" s="134"/>
      <c r="AA126" s="143"/>
      <c r="AB126" s="137"/>
      <c r="AC126" s="137"/>
      <c r="AD126" s="134"/>
      <c r="AE126" s="133"/>
      <c r="AF126" s="139"/>
      <c r="AG126" s="143"/>
      <c r="AH126" s="143"/>
      <c r="AI126" s="143"/>
      <c r="AJ126" s="141"/>
      <c r="AK126" s="142"/>
      <c r="AL126" s="142"/>
      <c r="AM126" s="142"/>
      <c r="AN126" s="142"/>
      <c r="AO126" s="143"/>
      <c r="AP126" s="133"/>
      <c r="AQ126" s="133"/>
      <c r="AR126" s="133"/>
      <c r="AS126" s="133"/>
      <c r="AT126" s="133"/>
      <c r="AU126" s="133"/>
      <c r="AV126" s="133"/>
      <c r="AW126" s="133"/>
      <c r="AX126" s="144"/>
      <c r="AY126" s="144"/>
      <c r="AZ126" s="133"/>
    </row>
    <row r="127" ht="15.75" customHeight="1">
      <c r="A127" s="133"/>
      <c r="B127" s="133"/>
      <c r="C127" s="133"/>
      <c r="D127" s="133"/>
      <c r="E127" s="133"/>
      <c r="F127" s="133"/>
      <c r="G127" s="133"/>
      <c r="H127" s="133"/>
      <c r="I127" s="133"/>
      <c r="J127" s="133"/>
      <c r="K127" s="133"/>
      <c r="L127" s="134"/>
      <c r="M127" s="134"/>
      <c r="N127" s="133"/>
      <c r="O127" s="133"/>
      <c r="P127" s="133"/>
      <c r="Q127" s="143"/>
      <c r="R127" s="143"/>
      <c r="S127" s="143"/>
      <c r="T127" s="143"/>
      <c r="U127" s="143"/>
      <c r="V127" s="143"/>
      <c r="W127" s="143"/>
      <c r="X127" s="143"/>
      <c r="Y127" s="143"/>
      <c r="Z127" s="134"/>
      <c r="AA127" s="143"/>
      <c r="AB127" s="137"/>
      <c r="AC127" s="137"/>
      <c r="AD127" s="134"/>
      <c r="AE127" s="133"/>
      <c r="AF127" s="139"/>
      <c r="AG127" s="143"/>
      <c r="AH127" s="143"/>
      <c r="AI127" s="143"/>
      <c r="AJ127" s="141"/>
      <c r="AK127" s="142"/>
      <c r="AL127" s="142"/>
      <c r="AM127" s="142"/>
      <c r="AN127" s="142"/>
      <c r="AO127" s="143"/>
      <c r="AP127" s="133"/>
      <c r="AQ127" s="133"/>
      <c r="AR127" s="133"/>
      <c r="AS127" s="133"/>
      <c r="AT127" s="133"/>
      <c r="AU127" s="133"/>
      <c r="AV127" s="133"/>
      <c r="AW127" s="133"/>
      <c r="AX127" s="144"/>
      <c r="AY127" s="144"/>
      <c r="AZ127" s="133"/>
    </row>
    <row r="128" ht="15.75" customHeight="1">
      <c r="A128" s="133"/>
      <c r="B128" s="133"/>
      <c r="C128" s="133"/>
      <c r="D128" s="133"/>
      <c r="E128" s="133"/>
      <c r="F128" s="133"/>
      <c r="G128" s="133"/>
      <c r="H128" s="133"/>
      <c r="I128" s="133"/>
      <c r="J128" s="133"/>
      <c r="K128" s="133"/>
      <c r="L128" s="134"/>
      <c r="M128" s="134"/>
      <c r="N128" s="133"/>
      <c r="O128" s="133"/>
      <c r="P128" s="133"/>
      <c r="Q128" s="143"/>
      <c r="R128" s="143"/>
      <c r="S128" s="143"/>
      <c r="T128" s="143"/>
      <c r="U128" s="143"/>
      <c r="V128" s="143"/>
      <c r="W128" s="143"/>
      <c r="X128" s="143"/>
      <c r="Y128" s="143"/>
      <c r="Z128" s="134"/>
      <c r="AA128" s="143"/>
      <c r="AB128" s="137"/>
      <c r="AC128" s="137"/>
      <c r="AD128" s="134"/>
      <c r="AE128" s="133"/>
      <c r="AF128" s="139"/>
      <c r="AG128" s="143"/>
      <c r="AH128" s="143"/>
      <c r="AI128" s="143"/>
      <c r="AJ128" s="141"/>
      <c r="AK128" s="142"/>
      <c r="AL128" s="142"/>
      <c r="AM128" s="142"/>
      <c r="AN128" s="142"/>
      <c r="AO128" s="143"/>
      <c r="AP128" s="133"/>
      <c r="AQ128" s="133"/>
      <c r="AR128" s="133"/>
      <c r="AS128" s="133"/>
      <c r="AT128" s="133"/>
      <c r="AU128" s="133"/>
      <c r="AV128" s="133"/>
      <c r="AW128" s="133"/>
      <c r="AX128" s="144"/>
      <c r="AY128" s="144"/>
      <c r="AZ128" s="133"/>
    </row>
    <row r="129" ht="15.75" customHeight="1">
      <c r="A129" s="133"/>
      <c r="B129" s="133"/>
      <c r="C129" s="133"/>
      <c r="D129" s="133"/>
      <c r="E129" s="133"/>
      <c r="F129" s="133"/>
      <c r="G129" s="133"/>
      <c r="H129" s="133"/>
      <c r="I129" s="133"/>
      <c r="J129" s="133"/>
      <c r="K129" s="133"/>
      <c r="L129" s="134"/>
      <c r="M129" s="134"/>
      <c r="N129" s="133"/>
      <c r="O129" s="133"/>
      <c r="P129" s="133"/>
      <c r="Q129" s="143"/>
      <c r="R129" s="143"/>
      <c r="S129" s="143"/>
      <c r="T129" s="143"/>
      <c r="U129" s="143"/>
      <c r="V129" s="143"/>
      <c r="W129" s="143"/>
      <c r="X129" s="143"/>
      <c r="Y129" s="143"/>
      <c r="Z129" s="134"/>
      <c r="AA129" s="143"/>
      <c r="AB129" s="137"/>
      <c r="AC129" s="137"/>
      <c r="AD129" s="134"/>
      <c r="AE129" s="133"/>
      <c r="AF129" s="139"/>
      <c r="AG129" s="143"/>
      <c r="AH129" s="143"/>
      <c r="AI129" s="143"/>
      <c r="AJ129" s="141"/>
      <c r="AK129" s="142"/>
      <c r="AL129" s="142"/>
      <c r="AM129" s="142"/>
      <c r="AN129" s="142"/>
      <c r="AO129" s="143"/>
      <c r="AP129" s="133"/>
      <c r="AQ129" s="133"/>
      <c r="AR129" s="133"/>
      <c r="AS129" s="133"/>
      <c r="AT129" s="133"/>
      <c r="AU129" s="133"/>
      <c r="AV129" s="133"/>
      <c r="AW129" s="133"/>
      <c r="AX129" s="144"/>
      <c r="AY129" s="144"/>
      <c r="AZ129" s="133"/>
    </row>
    <row r="130" ht="15.75" customHeight="1">
      <c r="A130" s="133"/>
      <c r="B130" s="133"/>
      <c r="C130" s="133"/>
      <c r="D130" s="133"/>
      <c r="E130" s="133"/>
      <c r="F130" s="133"/>
      <c r="G130" s="133"/>
      <c r="H130" s="133"/>
      <c r="I130" s="133"/>
      <c r="J130" s="133"/>
      <c r="K130" s="133"/>
      <c r="L130" s="134"/>
      <c r="M130" s="134"/>
      <c r="N130" s="133"/>
      <c r="O130" s="133"/>
      <c r="P130" s="133"/>
      <c r="Q130" s="143"/>
      <c r="R130" s="143"/>
      <c r="S130" s="143"/>
      <c r="T130" s="143"/>
      <c r="U130" s="143"/>
      <c r="V130" s="143"/>
      <c r="W130" s="143"/>
      <c r="X130" s="143"/>
      <c r="Y130" s="143"/>
      <c r="Z130" s="134"/>
      <c r="AA130" s="143"/>
      <c r="AB130" s="137"/>
      <c r="AC130" s="137"/>
      <c r="AD130" s="134"/>
      <c r="AE130" s="133"/>
      <c r="AF130" s="139"/>
      <c r="AG130" s="143"/>
      <c r="AH130" s="143"/>
      <c r="AI130" s="143"/>
      <c r="AJ130" s="141"/>
      <c r="AK130" s="142"/>
      <c r="AL130" s="142"/>
      <c r="AM130" s="142"/>
      <c r="AN130" s="142"/>
      <c r="AO130" s="143"/>
      <c r="AP130" s="133"/>
      <c r="AQ130" s="133"/>
      <c r="AR130" s="133"/>
      <c r="AS130" s="133"/>
      <c r="AT130" s="133"/>
      <c r="AU130" s="133"/>
      <c r="AV130" s="133"/>
      <c r="AW130" s="133"/>
      <c r="AX130" s="144"/>
      <c r="AY130" s="144"/>
      <c r="AZ130" s="133"/>
    </row>
    <row r="131" ht="15.75" customHeight="1">
      <c r="A131" s="133"/>
      <c r="B131" s="133"/>
      <c r="C131" s="133"/>
      <c r="D131" s="133"/>
      <c r="E131" s="133"/>
      <c r="F131" s="133"/>
      <c r="G131" s="133"/>
      <c r="H131" s="133"/>
      <c r="I131" s="133"/>
      <c r="J131" s="133"/>
      <c r="K131" s="133"/>
      <c r="L131" s="134"/>
      <c r="M131" s="134"/>
      <c r="N131" s="133"/>
      <c r="O131" s="133"/>
      <c r="P131" s="133"/>
      <c r="Q131" s="143"/>
      <c r="R131" s="143"/>
      <c r="S131" s="143"/>
      <c r="T131" s="143"/>
      <c r="U131" s="143"/>
      <c r="V131" s="143"/>
      <c r="W131" s="143"/>
      <c r="X131" s="143"/>
      <c r="Y131" s="143"/>
      <c r="Z131" s="134"/>
      <c r="AA131" s="143"/>
      <c r="AB131" s="137"/>
      <c r="AC131" s="137"/>
      <c r="AD131" s="134"/>
      <c r="AE131" s="133"/>
      <c r="AF131" s="139"/>
      <c r="AG131" s="143"/>
      <c r="AH131" s="143"/>
      <c r="AI131" s="143"/>
      <c r="AJ131" s="141"/>
      <c r="AK131" s="142"/>
      <c r="AL131" s="142"/>
      <c r="AM131" s="142"/>
      <c r="AN131" s="142"/>
      <c r="AO131" s="143"/>
      <c r="AP131" s="133"/>
      <c r="AQ131" s="133"/>
      <c r="AR131" s="133"/>
      <c r="AS131" s="133"/>
      <c r="AT131" s="133"/>
      <c r="AU131" s="133"/>
      <c r="AV131" s="133"/>
      <c r="AW131" s="133"/>
      <c r="AX131" s="144"/>
      <c r="AY131" s="144"/>
      <c r="AZ131" s="133"/>
    </row>
    <row r="132" ht="15.75" customHeight="1">
      <c r="A132" s="133"/>
      <c r="B132" s="133"/>
      <c r="C132" s="133"/>
      <c r="D132" s="133"/>
      <c r="E132" s="133"/>
      <c r="F132" s="133"/>
      <c r="G132" s="133"/>
      <c r="H132" s="133"/>
      <c r="I132" s="133"/>
      <c r="J132" s="133"/>
      <c r="K132" s="133"/>
      <c r="L132" s="134"/>
      <c r="M132" s="134"/>
      <c r="N132" s="133"/>
      <c r="O132" s="133"/>
      <c r="P132" s="133"/>
      <c r="Q132" s="143"/>
      <c r="R132" s="143"/>
      <c r="S132" s="143"/>
      <c r="T132" s="143"/>
      <c r="U132" s="143"/>
      <c r="V132" s="143"/>
      <c r="W132" s="143"/>
      <c r="X132" s="143"/>
      <c r="Y132" s="143"/>
      <c r="Z132" s="133"/>
      <c r="AA132" s="143"/>
      <c r="AB132" s="137"/>
      <c r="AC132" s="137"/>
      <c r="AD132" s="134"/>
      <c r="AE132" s="133"/>
      <c r="AF132" s="143"/>
      <c r="AG132" s="143"/>
      <c r="AH132" s="143"/>
      <c r="AI132" s="143"/>
      <c r="AJ132" s="141"/>
      <c r="AK132" s="142"/>
      <c r="AL132" s="142"/>
      <c r="AM132" s="142"/>
      <c r="AN132" s="142"/>
      <c r="AO132" s="143"/>
      <c r="AP132" s="133"/>
      <c r="AQ132" s="133"/>
      <c r="AR132" s="133"/>
      <c r="AS132" s="133"/>
      <c r="AT132" s="133"/>
      <c r="AU132" s="133"/>
      <c r="AV132" s="133"/>
      <c r="AW132" s="133"/>
      <c r="AX132" s="144"/>
      <c r="AY132" s="144"/>
      <c r="AZ132" s="133"/>
    </row>
    <row r="133" ht="15.75" customHeight="1">
      <c r="A133" s="133"/>
      <c r="B133" s="133"/>
      <c r="C133" s="133"/>
      <c r="D133" s="133"/>
      <c r="E133" s="133"/>
      <c r="F133" s="133"/>
      <c r="G133" s="133"/>
      <c r="H133" s="133"/>
      <c r="I133" s="133"/>
      <c r="J133" s="133"/>
      <c r="K133" s="133"/>
      <c r="L133" s="134"/>
      <c r="M133" s="134"/>
      <c r="N133" s="133"/>
      <c r="O133" s="133"/>
      <c r="P133" s="133"/>
      <c r="Q133" s="143"/>
      <c r="R133" s="143"/>
      <c r="S133" s="143"/>
      <c r="T133" s="143"/>
      <c r="U133" s="143"/>
      <c r="V133" s="143"/>
      <c r="W133" s="143"/>
      <c r="X133" s="143"/>
      <c r="Y133" s="143"/>
      <c r="Z133" s="134"/>
      <c r="AA133" s="143"/>
      <c r="AB133" s="137"/>
      <c r="AC133" s="137"/>
      <c r="AD133" s="134"/>
      <c r="AE133" s="133"/>
      <c r="AF133" s="143"/>
      <c r="AG133" s="143"/>
      <c r="AH133" s="143"/>
      <c r="AI133" s="143"/>
      <c r="AJ133" s="141"/>
      <c r="AK133" s="142"/>
      <c r="AL133" s="142"/>
      <c r="AM133" s="142"/>
      <c r="AN133" s="142"/>
      <c r="AO133" s="143"/>
      <c r="AP133" s="133"/>
      <c r="AQ133" s="133"/>
      <c r="AR133" s="133"/>
      <c r="AS133" s="133"/>
      <c r="AT133" s="133"/>
      <c r="AU133" s="133"/>
      <c r="AV133" s="133"/>
      <c r="AW133" s="133"/>
      <c r="AX133" s="144"/>
      <c r="AY133" s="144"/>
      <c r="AZ133" s="133"/>
    </row>
    <row r="134" ht="15.75" customHeight="1">
      <c r="A134" s="133"/>
      <c r="B134" s="133"/>
      <c r="C134" s="133"/>
      <c r="D134" s="133"/>
      <c r="E134" s="133"/>
      <c r="F134" s="133"/>
      <c r="G134" s="133"/>
      <c r="H134" s="133"/>
      <c r="I134" s="133"/>
      <c r="J134" s="133"/>
      <c r="K134" s="133"/>
      <c r="L134" s="134"/>
      <c r="M134" s="134"/>
      <c r="N134" s="133"/>
      <c r="O134" s="133"/>
      <c r="P134" s="133"/>
      <c r="Q134" s="143"/>
      <c r="R134" s="143"/>
      <c r="S134" s="143"/>
      <c r="T134" s="143"/>
      <c r="U134" s="143"/>
      <c r="V134" s="143"/>
      <c r="W134" s="143"/>
      <c r="X134" s="143"/>
      <c r="Y134" s="143"/>
      <c r="Z134" s="134"/>
      <c r="AA134" s="143"/>
      <c r="AB134" s="137"/>
      <c r="AC134" s="137"/>
      <c r="AD134" s="134"/>
      <c r="AE134" s="133"/>
      <c r="AF134" s="143"/>
      <c r="AG134" s="143"/>
      <c r="AH134" s="143"/>
      <c r="AI134" s="143"/>
      <c r="AJ134" s="141"/>
      <c r="AK134" s="142"/>
      <c r="AL134" s="142"/>
      <c r="AM134" s="142"/>
      <c r="AN134" s="142"/>
      <c r="AO134" s="143"/>
      <c r="AP134" s="133"/>
      <c r="AQ134" s="133"/>
      <c r="AR134" s="133"/>
      <c r="AS134" s="133"/>
      <c r="AT134" s="133"/>
      <c r="AU134" s="133"/>
      <c r="AV134" s="133"/>
      <c r="AW134" s="133"/>
      <c r="AX134" s="144"/>
      <c r="AY134" s="144"/>
      <c r="AZ134" s="133"/>
    </row>
    <row r="135" ht="15.75" customHeight="1">
      <c r="A135" s="133"/>
      <c r="B135" s="133"/>
      <c r="C135" s="133"/>
      <c r="D135" s="133"/>
      <c r="E135" s="133"/>
      <c r="F135" s="133"/>
      <c r="G135" s="133"/>
      <c r="H135" s="133"/>
      <c r="I135" s="133"/>
      <c r="J135" s="133"/>
      <c r="K135" s="133"/>
      <c r="L135" s="134"/>
      <c r="M135" s="134"/>
      <c r="N135" s="133"/>
      <c r="O135" s="133"/>
      <c r="P135" s="133"/>
      <c r="Q135" s="143"/>
      <c r="R135" s="134"/>
      <c r="S135" s="143"/>
      <c r="T135" s="143"/>
      <c r="U135" s="143"/>
      <c r="V135" s="143"/>
      <c r="W135" s="143"/>
      <c r="X135" s="143"/>
      <c r="Y135" s="143"/>
      <c r="Z135" s="133"/>
      <c r="AA135" s="143"/>
      <c r="AB135" s="137"/>
      <c r="AC135" s="137"/>
      <c r="AD135" s="134"/>
      <c r="AE135" s="133"/>
      <c r="AF135" s="143"/>
      <c r="AG135" s="143"/>
      <c r="AH135" s="143"/>
      <c r="AI135" s="143"/>
      <c r="AJ135" s="141"/>
      <c r="AK135" s="142"/>
      <c r="AL135" s="142"/>
      <c r="AM135" s="142"/>
      <c r="AN135" s="142"/>
      <c r="AO135" s="143"/>
      <c r="AP135" s="133"/>
      <c r="AQ135" s="133"/>
      <c r="AR135" s="133"/>
      <c r="AS135" s="145"/>
      <c r="AT135" s="145"/>
      <c r="AU135" s="145"/>
      <c r="AV135" s="133"/>
      <c r="AW135" s="133"/>
      <c r="AX135" s="144"/>
      <c r="AY135" s="144"/>
      <c r="AZ135" s="133"/>
    </row>
    <row r="136" ht="15.75" customHeight="1">
      <c r="A136" s="133"/>
      <c r="B136" s="133"/>
      <c r="C136" s="133"/>
      <c r="D136" s="133"/>
      <c r="E136" s="133"/>
      <c r="F136" s="133"/>
      <c r="G136" s="133"/>
      <c r="H136" s="133"/>
      <c r="I136" s="133"/>
      <c r="J136" s="133"/>
      <c r="K136" s="133"/>
      <c r="L136" s="134"/>
      <c r="M136" s="134"/>
      <c r="N136" s="133"/>
      <c r="O136" s="133"/>
      <c r="P136" s="133"/>
      <c r="Q136" s="143"/>
      <c r="R136" s="143"/>
      <c r="S136" s="143"/>
      <c r="T136" s="143"/>
      <c r="U136" s="143"/>
      <c r="V136" s="143"/>
      <c r="W136" s="143"/>
      <c r="X136" s="143"/>
      <c r="Y136" s="143"/>
      <c r="Z136" s="134"/>
      <c r="AA136" s="143"/>
      <c r="AB136" s="137"/>
      <c r="AC136" s="137"/>
      <c r="AD136" s="134"/>
      <c r="AE136" s="133"/>
      <c r="AF136" s="143"/>
      <c r="AG136" s="143"/>
      <c r="AH136" s="143"/>
      <c r="AI136" s="143"/>
      <c r="AJ136" s="141"/>
      <c r="AK136" s="142"/>
      <c r="AL136" s="142"/>
      <c r="AM136" s="142"/>
      <c r="AN136" s="142"/>
      <c r="AO136" s="143"/>
      <c r="AP136" s="133"/>
      <c r="AQ136" s="133"/>
      <c r="AR136" s="133"/>
      <c r="AS136" s="133"/>
      <c r="AT136" s="133"/>
      <c r="AU136" s="133"/>
      <c r="AV136" s="133"/>
      <c r="AW136" s="133"/>
      <c r="AX136" s="144"/>
      <c r="AY136" s="144"/>
      <c r="AZ136" s="133"/>
    </row>
    <row r="137" ht="15.75" customHeight="1">
      <c r="A137" s="133"/>
      <c r="B137" s="133"/>
      <c r="C137" s="133"/>
      <c r="D137" s="133"/>
      <c r="E137" s="133"/>
      <c r="F137" s="133"/>
      <c r="G137" s="133"/>
      <c r="H137" s="133"/>
      <c r="I137" s="133"/>
      <c r="J137" s="133"/>
      <c r="K137" s="133"/>
      <c r="L137" s="134"/>
      <c r="M137" s="134"/>
      <c r="N137" s="133"/>
      <c r="O137" s="133"/>
      <c r="P137" s="133"/>
      <c r="Q137" s="143"/>
      <c r="R137" s="134"/>
      <c r="S137" s="143"/>
      <c r="T137" s="143"/>
      <c r="U137" s="143"/>
      <c r="V137" s="143"/>
      <c r="W137" s="143"/>
      <c r="X137" s="143"/>
      <c r="Y137" s="143"/>
      <c r="Z137" s="135"/>
      <c r="AA137" s="143"/>
      <c r="AB137" s="137"/>
      <c r="AC137" s="137"/>
      <c r="AD137" s="134"/>
      <c r="AE137" s="133"/>
      <c r="AF137" s="139"/>
      <c r="AG137" s="143"/>
      <c r="AH137" s="143"/>
      <c r="AI137" s="143"/>
      <c r="AJ137" s="141"/>
      <c r="AK137" s="142"/>
      <c r="AL137" s="142"/>
      <c r="AM137" s="142"/>
      <c r="AN137" s="142"/>
      <c r="AO137" s="143"/>
      <c r="AP137" s="133"/>
      <c r="AQ137" s="133"/>
      <c r="AR137" s="133"/>
      <c r="AS137" s="145"/>
      <c r="AT137" s="146"/>
      <c r="AU137" s="146"/>
      <c r="AV137" s="133"/>
      <c r="AW137" s="133"/>
      <c r="AX137" s="144"/>
      <c r="AY137" s="144"/>
      <c r="AZ137" s="133"/>
    </row>
    <row r="138" ht="15.75" customHeight="1">
      <c r="A138" s="133"/>
      <c r="B138" s="133"/>
      <c r="C138" s="133"/>
      <c r="D138" s="133"/>
      <c r="E138" s="133"/>
      <c r="F138" s="133"/>
      <c r="G138" s="133"/>
      <c r="H138" s="133"/>
      <c r="I138" s="133"/>
      <c r="J138" s="133"/>
      <c r="K138" s="133"/>
      <c r="L138" s="134"/>
      <c r="M138" s="134"/>
      <c r="N138" s="133"/>
      <c r="O138" s="133"/>
      <c r="P138" s="133"/>
      <c r="Q138" s="143"/>
      <c r="R138" s="143"/>
      <c r="S138" s="143"/>
      <c r="T138" s="143"/>
      <c r="U138" s="143"/>
      <c r="V138" s="143"/>
      <c r="W138" s="143"/>
      <c r="X138" s="143"/>
      <c r="Y138" s="143"/>
      <c r="Z138" s="134"/>
      <c r="AA138" s="143"/>
      <c r="AB138" s="137"/>
      <c r="AC138" s="137"/>
      <c r="AD138" s="134"/>
      <c r="AE138" s="133"/>
      <c r="AF138" s="139"/>
      <c r="AG138" s="143"/>
      <c r="AH138" s="143"/>
      <c r="AI138" s="143"/>
      <c r="AJ138" s="141"/>
      <c r="AK138" s="142"/>
      <c r="AL138" s="142"/>
      <c r="AM138" s="142"/>
      <c r="AN138" s="142"/>
      <c r="AO138" s="143"/>
      <c r="AP138" s="133"/>
      <c r="AQ138" s="133"/>
      <c r="AR138" s="133"/>
      <c r="AS138" s="133"/>
      <c r="AT138" s="133"/>
      <c r="AU138" s="133"/>
      <c r="AV138" s="133"/>
      <c r="AW138" s="133"/>
      <c r="AX138" s="144"/>
      <c r="AY138" s="144"/>
      <c r="AZ138" s="133"/>
    </row>
    <row r="139" ht="15.75" customHeight="1">
      <c r="A139" s="133"/>
      <c r="B139" s="133"/>
      <c r="C139" s="133"/>
      <c r="D139" s="133"/>
      <c r="E139" s="133"/>
      <c r="F139" s="133"/>
      <c r="G139" s="133"/>
      <c r="H139" s="133"/>
      <c r="I139" s="133"/>
      <c r="J139" s="133"/>
      <c r="K139" s="133"/>
      <c r="L139" s="134"/>
      <c r="M139" s="134"/>
      <c r="N139" s="133"/>
      <c r="O139" s="133"/>
      <c r="P139" s="133"/>
      <c r="Q139" s="143"/>
      <c r="R139" s="143"/>
      <c r="S139" s="143"/>
      <c r="T139" s="143"/>
      <c r="U139" s="143"/>
      <c r="V139" s="143"/>
      <c r="W139" s="143"/>
      <c r="X139" s="143"/>
      <c r="Y139" s="143"/>
      <c r="Z139" s="134"/>
      <c r="AA139" s="143"/>
      <c r="AB139" s="137"/>
      <c r="AC139" s="137"/>
      <c r="AD139" s="134"/>
      <c r="AE139" s="133"/>
      <c r="AF139" s="143"/>
      <c r="AG139" s="143"/>
      <c r="AH139" s="143"/>
      <c r="AI139" s="143"/>
      <c r="AJ139" s="141"/>
      <c r="AK139" s="142"/>
      <c r="AL139" s="142"/>
      <c r="AM139" s="142"/>
      <c r="AN139" s="142"/>
      <c r="AO139" s="143"/>
      <c r="AP139" s="133"/>
      <c r="AQ139" s="133"/>
      <c r="AR139" s="133"/>
      <c r="AS139" s="133"/>
      <c r="AT139" s="133"/>
      <c r="AU139" s="133"/>
      <c r="AV139" s="133"/>
      <c r="AW139" s="133"/>
      <c r="AX139" s="144"/>
      <c r="AY139" s="144"/>
      <c r="AZ139" s="133"/>
    </row>
    <row r="140" ht="15.75" customHeight="1">
      <c r="A140" s="133"/>
      <c r="B140" s="133"/>
      <c r="C140" s="133"/>
      <c r="D140" s="133"/>
      <c r="E140" s="133"/>
      <c r="F140" s="133"/>
      <c r="G140" s="133"/>
      <c r="H140" s="133"/>
      <c r="I140" s="133"/>
      <c r="J140" s="133"/>
      <c r="K140" s="133"/>
      <c r="L140" s="134"/>
      <c r="M140" s="134"/>
      <c r="N140" s="133"/>
      <c r="O140" s="133"/>
      <c r="P140" s="133"/>
      <c r="Q140" s="143"/>
      <c r="R140" s="143"/>
      <c r="S140" s="143"/>
      <c r="T140" s="143"/>
      <c r="U140" s="143"/>
      <c r="V140" s="143"/>
      <c r="W140" s="143"/>
      <c r="X140" s="143"/>
      <c r="Y140" s="143"/>
      <c r="Z140" s="134"/>
      <c r="AA140" s="143"/>
      <c r="AB140" s="137"/>
      <c r="AC140" s="137"/>
      <c r="AD140" s="134"/>
      <c r="AE140" s="133"/>
      <c r="AF140" s="139"/>
      <c r="AG140" s="143"/>
      <c r="AH140" s="143"/>
      <c r="AI140" s="143"/>
      <c r="AJ140" s="141"/>
      <c r="AK140" s="142"/>
      <c r="AL140" s="142"/>
      <c r="AM140" s="142"/>
      <c r="AN140" s="142"/>
      <c r="AO140" s="143"/>
      <c r="AP140" s="133"/>
      <c r="AQ140" s="133"/>
      <c r="AR140" s="133"/>
      <c r="AS140" s="133"/>
      <c r="AT140" s="133"/>
      <c r="AU140" s="133"/>
      <c r="AV140" s="133"/>
      <c r="AW140" s="133"/>
      <c r="AX140" s="144"/>
      <c r="AY140" s="144"/>
      <c r="AZ140" s="133"/>
    </row>
    <row r="141" ht="15.75" customHeight="1">
      <c r="A141" s="133"/>
      <c r="B141" s="133"/>
      <c r="C141" s="133"/>
      <c r="D141" s="133"/>
      <c r="E141" s="133"/>
      <c r="F141" s="133"/>
      <c r="G141" s="133"/>
      <c r="H141" s="133"/>
      <c r="I141" s="133"/>
      <c r="J141" s="133"/>
      <c r="K141" s="133"/>
      <c r="L141" s="134"/>
      <c r="M141" s="134"/>
      <c r="N141" s="133"/>
      <c r="O141" s="133"/>
      <c r="P141" s="133"/>
      <c r="Q141" s="143"/>
      <c r="R141" s="143"/>
      <c r="S141" s="143"/>
      <c r="T141" s="143"/>
      <c r="U141" s="143"/>
      <c r="V141" s="143"/>
      <c r="W141" s="143"/>
      <c r="X141" s="143"/>
      <c r="Y141" s="143"/>
      <c r="Z141" s="134"/>
      <c r="AA141" s="143"/>
      <c r="AB141" s="137"/>
      <c r="AC141" s="137"/>
      <c r="AD141" s="134"/>
      <c r="AE141" s="133"/>
      <c r="AF141" s="143"/>
      <c r="AG141" s="143"/>
      <c r="AH141" s="143"/>
      <c r="AI141" s="143"/>
      <c r="AJ141" s="141"/>
      <c r="AK141" s="142"/>
      <c r="AL141" s="142"/>
      <c r="AM141" s="142"/>
      <c r="AN141" s="142"/>
      <c r="AO141" s="143"/>
      <c r="AP141" s="133"/>
      <c r="AQ141" s="133"/>
      <c r="AR141" s="133"/>
      <c r="AS141" s="133"/>
      <c r="AT141" s="133"/>
      <c r="AU141" s="133"/>
      <c r="AV141" s="133"/>
      <c r="AW141" s="133"/>
      <c r="AX141" s="144"/>
      <c r="AY141" s="144"/>
      <c r="AZ141" s="133"/>
    </row>
    <row r="142" ht="15.75" customHeight="1">
      <c r="A142" s="133"/>
      <c r="B142" s="133"/>
      <c r="C142" s="133"/>
      <c r="D142" s="133"/>
      <c r="E142" s="133"/>
      <c r="F142" s="133"/>
      <c r="G142" s="133"/>
      <c r="H142" s="133"/>
      <c r="I142" s="133"/>
      <c r="J142" s="133"/>
      <c r="K142" s="133"/>
      <c r="L142" s="134"/>
      <c r="M142" s="134"/>
      <c r="N142" s="133"/>
      <c r="O142" s="133"/>
      <c r="P142" s="133"/>
      <c r="Q142" s="143"/>
      <c r="R142" s="143"/>
      <c r="S142" s="143"/>
      <c r="T142" s="143"/>
      <c r="U142" s="143"/>
      <c r="V142" s="143"/>
      <c r="W142" s="143"/>
      <c r="X142" s="143"/>
      <c r="Y142" s="143"/>
      <c r="Z142" s="134"/>
      <c r="AA142" s="143"/>
      <c r="AB142" s="137"/>
      <c r="AC142" s="137"/>
      <c r="AD142" s="134"/>
      <c r="AE142" s="133"/>
      <c r="AF142" s="139"/>
      <c r="AG142" s="143"/>
      <c r="AH142" s="143"/>
      <c r="AI142" s="143"/>
      <c r="AJ142" s="141"/>
      <c r="AK142" s="142"/>
      <c r="AL142" s="142"/>
      <c r="AM142" s="142"/>
      <c r="AN142" s="142"/>
      <c r="AO142" s="143"/>
      <c r="AP142" s="133"/>
      <c r="AQ142" s="133"/>
      <c r="AR142" s="133"/>
      <c r="AS142" s="133"/>
      <c r="AT142" s="133"/>
      <c r="AU142" s="133"/>
      <c r="AV142" s="133"/>
      <c r="AW142" s="133"/>
      <c r="AX142" s="144"/>
      <c r="AY142" s="144"/>
      <c r="AZ142" s="133"/>
    </row>
    <row r="143" ht="15.75" customHeight="1">
      <c r="A143" s="133"/>
      <c r="B143" s="133"/>
      <c r="C143" s="133"/>
      <c r="D143" s="133"/>
      <c r="E143" s="146"/>
      <c r="F143" s="133"/>
      <c r="G143" s="133"/>
      <c r="H143" s="133"/>
      <c r="I143" s="133"/>
      <c r="J143" s="133"/>
      <c r="K143" s="133"/>
      <c r="L143" s="134"/>
      <c r="M143" s="134"/>
      <c r="N143" s="133"/>
      <c r="O143" s="133"/>
      <c r="P143" s="133"/>
      <c r="Q143" s="143"/>
      <c r="R143" s="143"/>
      <c r="S143" s="143"/>
      <c r="T143" s="143"/>
      <c r="U143" s="143"/>
      <c r="V143" s="143"/>
      <c r="W143" s="143"/>
      <c r="X143" s="143"/>
      <c r="Y143" s="143"/>
      <c r="Z143" s="134"/>
      <c r="AA143" s="143"/>
      <c r="AB143" s="137"/>
      <c r="AC143" s="137"/>
      <c r="AD143" s="134"/>
      <c r="AE143" s="133"/>
      <c r="AF143" s="139"/>
      <c r="AG143" s="143"/>
      <c r="AH143" s="143"/>
      <c r="AI143" s="143"/>
      <c r="AJ143" s="141"/>
      <c r="AK143" s="142"/>
      <c r="AL143" s="142"/>
      <c r="AM143" s="142"/>
      <c r="AN143" s="142"/>
      <c r="AO143" s="143"/>
      <c r="AP143" s="133"/>
      <c r="AQ143" s="133"/>
      <c r="AR143" s="133"/>
      <c r="AS143" s="133"/>
      <c r="AT143" s="133"/>
      <c r="AU143" s="133"/>
      <c r="AV143" s="133"/>
      <c r="AW143" s="133"/>
      <c r="AX143" s="144"/>
      <c r="AY143" s="144"/>
      <c r="AZ143" s="133"/>
    </row>
    <row r="144" ht="15.75" customHeight="1">
      <c r="A144" s="133"/>
      <c r="B144" s="133"/>
      <c r="C144" s="133"/>
      <c r="D144" s="133"/>
      <c r="E144" s="133"/>
      <c r="F144" s="133"/>
      <c r="G144" s="133"/>
      <c r="H144" s="133"/>
      <c r="I144" s="133"/>
      <c r="J144" s="133"/>
      <c r="K144" s="133"/>
      <c r="L144" s="134"/>
      <c r="M144" s="134"/>
      <c r="N144" s="133"/>
      <c r="O144" s="133"/>
      <c r="P144" s="133"/>
      <c r="Q144" s="143"/>
      <c r="R144" s="134"/>
      <c r="S144" s="143"/>
      <c r="T144" s="143"/>
      <c r="U144" s="143"/>
      <c r="V144" s="143"/>
      <c r="W144" s="143"/>
      <c r="X144" s="143"/>
      <c r="Y144" s="143"/>
      <c r="Z144" s="134"/>
      <c r="AA144" s="143"/>
      <c r="AB144" s="137"/>
      <c r="AC144" s="137"/>
      <c r="AD144" s="134"/>
      <c r="AE144" s="133"/>
      <c r="AF144" s="143"/>
      <c r="AG144" s="143"/>
      <c r="AH144" s="143"/>
      <c r="AI144" s="143"/>
      <c r="AJ144" s="141"/>
      <c r="AK144" s="142"/>
      <c r="AL144" s="142"/>
      <c r="AM144" s="142"/>
      <c r="AN144" s="142"/>
      <c r="AO144" s="143"/>
      <c r="AP144" s="133"/>
      <c r="AQ144" s="133"/>
      <c r="AR144" s="133"/>
      <c r="AS144" s="145"/>
      <c r="AT144" s="146"/>
      <c r="AU144" s="146"/>
      <c r="AV144" s="133"/>
      <c r="AW144" s="133"/>
      <c r="AX144" s="144"/>
      <c r="AY144" s="144"/>
      <c r="AZ144" s="133"/>
    </row>
    <row r="145" ht="15.75" customHeight="1">
      <c r="A145" s="133"/>
      <c r="B145" s="133"/>
      <c r="C145" s="133"/>
      <c r="D145" s="133"/>
      <c r="E145" s="133"/>
      <c r="F145" s="133"/>
      <c r="G145" s="133"/>
      <c r="H145" s="133"/>
      <c r="I145" s="133"/>
      <c r="J145" s="133"/>
      <c r="K145" s="133"/>
      <c r="L145" s="134"/>
      <c r="M145" s="134"/>
      <c r="N145" s="133"/>
      <c r="O145" s="133"/>
      <c r="P145" s="133"/>
      <c r="Q145" s="143"/>
      <c r="R145" s="143"/>
      <c r="S145" s="143"/>
      <c r="T145" s="143"/>
      <c r="U145" s="143"/>
      <c r="V145" s="143"/>
      <c r="W145" s="143"/>
      <c r="X145" s="143"/>
      <c r="Y145" s="143"/>
      <c r="Z145" s="134"/>
      <c r="AA145" s="143"/>
      <c r="AB145" s="137"/>
      <c r="AC145" s="137"/>
      <c r="AD145" s="134"/>
      <c r="AE145" s="133"/>
      <c r="AF145" s="139"/>
      <c r="AG145" s="143"/>
      <c r="AH145" s="143"/>
      <c r="AI145" s="143"/>
      <c r="AJ145" s="141"/>
      <c r="AK145" s="142"/>
      <c r="AL145" s="142"/>
      <c r="AM145" s="142"/>
      <c r="AN145" s="142"/>
      <c r="AO145" s="143"/>
      <c r="AP145" s="133"/>
      <c r="AQ145" s="133"/>
      <c r="AR145" s="133"/>
      <c r="AS145" s="133"/>
      <c r="AT145" s="133"/>
      <c r="AU145" s="133"/>
      <c r="AV145" s="133"/>
      <c r="AW145" s="133"/>
      <c r="AX145" s="144"/>
      <c r="AY145" s="144"/>
      <c r="AZ145" s="133"/>
    </row>
    <row r="146" ht="15.75" customHeight="1">
      <c r="A146" s="133"/>
      <c r="B146" s="133"/>
      <c r="C146" s="133"/>
      <c r="D146" s="133"/>
      <c r="E146" s="133"/>
      <c r="F146" s="133"/>
      <c r="G146" s="133"/>
      <c r="H146" s="133"/>
      <c r="I146" s="133"/>
      <c r="J146" s="133"/>
      <c r="K146" s="133"/>
      <c r="L146" s="134"/>
      <c r="M146" s="134"/>
      <c r="N146" s="133"/>
      <c r="O146" s="133"/>
      <c r="P146" s="133"/>
      <c r="Q146" s="143"/>
      <c r="R146" s="143"/>
      <c r="S146" s="143"/>
      <c r="T146" s="143"/>
      <c r="U146" s="143"/>
      <c r="V146" s="143"/>
      <c r="W146" s="143"/>
      <c r="X146" s="143"/>
      <c r="Y146" s="143"/>
      <c r="Z146" s="134"/>
      <c r="AA146" s="143"/>
      <c r="AB146" s="137"/>
      <c r="AC146" s="137"/>
      <c r="AD146" s="134"/>
      <c r="AE146" s="133"/>
      <c r="AF146" s="139"/>
      <c r="AG146" s="143"/>
      <c r="AH146" s="143"/>
      <c r="AI146" s="143"/>
      <c r="AJ146" s="141"/>
      <c r="AK146" s="142"/>
      <c r="AL146" s="142"/>
      <c r="AM146" s="142"/>
      <c r="AN146" s="142"/>
      <c r="AO146" s="143"/>
      <c r="AP146" s="133"/>
      <c r="AQ146" s="133"/>
      <c r="AR146" s="133"/>
      <c r="AS146" s="133"/>
      <c r="AT146" s="133"/>
      <c r="AU146" s="133"/>
      <c r="AV146" s="133"/>
      <c r="AW146" s="133"/>
      <c r="AX146" s="144"/>
      <c r="AY146" s="144"/>
      <c r="AZ146" s="133"/>
    </row>
    <row r="147" ht="15.75" customHeight="1">
      <c r="A147" s="133"/>
      <c r="B147" s="133"/>
      <c r="C147" s="133"/>
      <c r="D147" s="133"/>
      <c r="E147" s="133"/>
      <c r="F147" s="133"/>
      <c r="G147" s="133"/>
      <c r="H147" s="133"/>
      <c r="I147" s="133"/>
      <c r="J147" s="133"/>
      <c r="K147" s="133"/>
      <c r="L147" s="134"/>
      <c r="M147" s="134"/>
      <c r="N147" s="133"/>
      <c r="O147" s="133"/>
      <c r="P147" s="133"/>
      <c r="Q147" s="143"/>
      <c r="R147" s="143"/>
      <c r="S147" s="143"/>
      <c r="T147" s="143"/>
      <c r="U147" s="143"/>
      <c r="V147" s="143"/>
      <c r="W147" s="143"/>
      <c r="X147" s="143"/>
      <c r="Y147" s="143"/>
      <c r="Z147" s="134"/>
      <c r="AA147" s="143"/>
      <c r="AB147" s="137"/>
      <c r="AC147" s="137"/>
      <c r="AD147" s="134"/>
      <c r="AE147" s="133"/>
      <c r="AF147" s="139"/>
      <c r="AG147" s="143"/>
      <c r="AH147" s="143"/>
      <c r="AI147" s="143"/>
      <c r="AJ147" s="141"/>
      <c r="AK147" s="142"/>
      <c r="AL147" s="142"/>
      <c r="AM147" s="142"/>
      <c r="AN147" s="142"/>
      <c r="AO147" s="143"/>
      <c r="AP147" s="133"/>
      <c r="AQ147" s="133"/>
      <c r="AR147" s="133"/>
      <c r="AS147" s="133"/>
      <c r="AT147" s="133"/>
      <c r="AU147" s="133"/>
      <c r="AV147" s="133"/>
      <c r="AW147" s="133"/>
      <c r="AX147" s="144"/>
      <c r="AY147" s="144"/>
      <c r="AZ147" s="133"/>
    </row>
    <row r="148" ht="15.75" customHeight="1">
      <c r="A148" s="133"/>
      <c r="B148" s="133"/>
      <c r="C148" s="133"/>
      <c r="D148" s="133"/>
      <c r="E148" s="133"/>
      <c r="F148" s="133"/>
      <c r="G148" s="133"/>
      <c r="H148" s="133"/>
      <c r="I148" s="133"/>
      <c r="J148" s="133"/>
      <c r="K148" s="133"/>
      <c r="L148" s="134"/>
      <c r="M148" s="134"/>
      <c r="N148" s="133"/>
      <c r="O148" s="133"/>
      <c r="P148" s="133"/>
      <c r="Q148" s="143"/>
      <c r="R148" s="143"/>
      <c r="S148" s="143"/>
      <c r="T148" s="143"/>
      <c r="U148" s="143"/>
      <c r="V148" s="143"/>
      <c r="W148" s="143"/>
      <c r="X148" s="143"/>
      <c r="Y148" s="143"/>
      <c r="Z148" s="134"/>
      <c r="AA148" s="143"/>
      <c r="AB148" s="137"/>
      <c r="AC148" s="137"/>
      <c r="AD148" s="134"/>
      <c r="AE148" s="133"/>
      <c r="AF148" s="139"/>
      <c r="AG148" s="143"/>
      <c r="AH148" s="143"/>
      <c r="AI148" s="143"/>
      <c r="AJ148" s="141"/>
      <c r="AK148" s="142"/>
      <c r="AL148" s="142"/>
      <c r="AM148" s="142"/>
      <c r="AN148" s="142"/>
      <c r="AO148" s="143"/>
      <c r="AP148" s="133"/>
      <c r="AQ148" s="133"/>
      <c r="AR148" s="133"/>
      <c r="AS148" s="133"/>
      <c r="AT148" s="133"/>
      <c r="AU148" s="133"/>
      <c r="AV148" s="133"/>
      <c r="AW148" s="133"/>
      <c r="AX148" s="144"/>
      <c r="AY148" s="144"/>
      <c r="AZ148" s="133"/>
    </row>
    <row r="149" ht="15.75" customHeight="1">
      <c r="A149" s="133"/>
      <c r="B149" s="133"/>
      <c r="C149" s="133"/>
      <c r="D149" s="133"/>
      <c r="E149" s="133"/>
      <c r="F149" s="133"/>
      <c r="G149" s="133"/>
      <c r="H149" s="133"/>
      <c r="I149" s="133"/>
      <c r="J149" s="133"/>
      <c r="K149" s="133"/>
      <c r="L149" s="134"/>
      <c r="M149" s="134"/>
      <c r="N149" s="133"/>
      <c r="O149" s="133"/>
      <c r="P149" s="133"/>
      <c r="Q149" s="143"/>
      <c r="R149" s="143"/>
      <c r="S149" s="143"/>
      <c r="T149" s="143"/>
      <c r="U149" s="143"/>
      <c r="V149" s="143"/>
      <c r="W149" s="143"/>
      <c r="X149" s="143"/>
      <c r="Y149" s="143"/>
      <c r="Z149" s="134"/>
      <c r="AA149" s="143"/>
      <c r="AB149" s="137"/>
      <c r="AC149" s="137"/>
      <c r="AD149" s="134"/>
      <c r="AE149" s="133"/>
      <c r="AF149" s="139"/>
      <c r="AG149" s="143"/>
      <c r="AH149" s="143"/>
      <c r="AI149" s="143"/>
      <c r="AJ149" s="141"/>
      <c r="AK149" s="142"/>
      <c r="AL149" s="142"/>
      <c r="AM149" s="142"/>
      <c r="AN149" s="142"/>
      <c r="AO149" s="143"/>
      <c r="AP149" s="133"/>
      <c r="AQ149" s="133"/>
      <c r="AR149" s="133"/>
      <c r="AS149" s="133"/>
      <c r="AT149" s="133"/>
      <c r="AU149" s="133"/>
      <c r="AV149" s="133"/>
      <c r="AW149" s="133"/>
      <c r="AX149" s="144"/>
      <c r="AY149" s="144"/>
      <c r="AZ149" s="133"/>
    </row>
    <row r="150" ht="15.75" customHeight="1">
      <c r="A150" s="133"/>
      <c r="B150" s="133"/>
      <c r="C150" s="133"/>
      <c r="D150" s="133"/>
      <c r="E150" s="146"/>
      <c r="F150" s="133"/>
      <c r="G150" s="133"/>
      <c r="H150" s="133"/>
      <c r="I150" s="133"/>
      <c r="J150" s="133"/>
      <c r="K150" s="133"/>
      <c r="L150" s="134"/>
      <c r="M150" s="134"/>
      <c r="N150" s="133"/>
      <c r="O150" s="133"/>
      <c r="P150" s="133"/>
      <c r="Q150" s="143"/>
      <c r="R150" s="143"/>
      <c r="S150" s="143"/>
      <c r="T150" s="143"/>
      <c r="U150" s="143"/>
      <c r="V150" s="143"/>
      <c r="W150" s="143"/>
      <c r="X150" s="143"/>
      <c r="Y150" s="143"/>
      <c r="Z150" s="134"/>
      <c r="AA150" s="143"/>
      <c r="AB150" s="137"/>
      <c r="AC150" s="137"/>
      <c r="AD150" s="134"/>
      <c r="AE150" s="133"/>
      <c r="AF150" s="139"/>
      <c r="AG150" s="143"/>
      <c r="AH150" s="143"/>
      <c r="AI150" s="143"/>
      <c r="AJ150" s="141"/>
      <c r="AK150" s="142"/>
      <c r="AL150" s="142"/>
      <c r="AM150" s="142"/>
      <c r="AN150" s="142"/>
      <c r="AO150" s="143"/>
      <c r="AP150" s="133"/>
      <c r="AQ150" s="133"/>
      <c r="AR150" s="133"/>
      <c r="AS150" s="133"/>
      <c r="AT150" s="133"/>
      <c r="AU150" s="133"/>
      <c r="AV150" s="133"/>
      <c r="AW150" s="133"/>
      <c r="AX150" s="144"/>
      <c r="AY150" s="144"/>
      <c r="AZ150" s="133"/>
    </row>
    <row r="151" ht="15.75" customHeight="1">
      <c r="A151" s="133"/>
      <c r="B151" s="133"/>
      <c r="C151" s="133"/>
      <c r="D151" s="133"/>
      <c r="E151" s="133"/>
      <c r="F151" s="133"/>
      <c r="G151" s="133"/>
      <c r="H151" s="133"/>
      <c r="I151" s="133"/>
      <c r="J151" s="133"/>
      <c r="K151" s="133"/>
      <c r="L151" s="134"/>
      <c r="M151" s="134"/>
      <c r="N151" s="133"/>
      <c r="O151" s="133"/>
      <c r="P151" s="133"/>
      <c r="Q151" s="143"/>
      <c r="R151" s="143"/>
      <c r="S151" s="143"/>
      <c r="T151" s="143"/>
      <c r="U151" s="143"/>
      <c r="V151" s="143"/>
      <c r="W151" s="143"/>
      <c r="X151" s="143"/>
      <c r="Y151" s="143"/>
      <c r="Z151" s="134"/>
      <c r="AA151" s="143"/>
      <c r="AB151" s="137"/>
      <c r="AC151" s="137"/>
      <c r="AD151" s="134"/>
      <c r="AE151" s="133"/>
      <c r="AF151" s="139"/>
      <c r="AG151" s="143"/>
      <c r="AH151" s="143"/>
      <c r="AI151" s="143"/>
      <c r="AJ151" s="141"/>
      <c r="AK151" s="142"/>
      <c r="AL151" s="142"/>
      <c r="AM151" s="142"/>
      <c r="AN151" s="142"/>
      <c r="AO151" s="143"/>
      <c r="AP151" s="133"/>
      <c r="AQ151" s="133"/>
      <c r="AR151" s="133"/>
      <c r="AS151" s="133"/>
      <c r="AT151" s="133"/>
      <c r="AU151" s="133"/>
      <c r="AV151" s="133"/>
      <c r="AW151" s="133"/>
      <c r="AX151" s="144"/>
      <c r="AY151" s="144"/>
      <c r="AZ151" s="133"/>
    </row>
    <row r="152" ht="15.75" customHeight="1">
      <c r="A152" s="133"/>
      <c r="B152" s="133"/>
      <c r="C152" s="133"/>
      <c r="D152" s="133"/>
      <c r="E152" s="133"/>
      <c r="F152" s="133"/>
      <c r="G152" s="133"/>
      <c r="H152" s="133"/>
      <c r="I152" s="133"/>
      <c r="J152" s="133"/>
      <c r="K152" s="133"/>
      <c r="L152" s="134"/>
      <c r="M152" s="134"/>
      <c r="N152" s="133"/>
      <c r="O152" s="133"/>
      <c r="P152" s="133"/>
      <c r="Q152" s="143"/>
      <c r="R152" s="143"/>
      <c r="S152" s="143"/>
      <c r="T152" s="143"/>
      <c r="U152" s="143"/>
      <c r="V152" s="143"/>
      <c r="W152" s="143"/>
      <c r="X152" s="143"/>
      <c r="Y152" s="143"/>
      <c r="Z152" s="134"/>
      <c r="AA152" s="143"/>
      <c r="AB152" s="137"/>
      <c r="AC152" s="137"/>
      <c r="AD152" s="134"/>
      <c r="AE152" s="133"/>
      <c r="AF152" s="139"/>
      <c r="AG152" s="143"/>
      <c r="AH152" s="143"/>
      <c r="AI152" s="143"/>
      <c r="AJ152" s="141"/>
      <c r="AK152" s="142"/>
      <c r="AL152" s="142"/>
      <c r="AM152" s="142"/>
      <c r="AN152" s="142"/>
      <c r="AO152" s="143"/>
      <c r="AP152" s="133"/>
      <c r="AQ152" s="133"/>
      <c r="AR152" s="133"/>
      <c r="AS152" s="133"/>
      <c r="AT152" s="133"/>
      <c r="AU152" s="133"/>
      <c r="AV152" s="133"/>
      <c r="AW152" s="133"/>
      <c r="AX152" s="144"/>
      <c r="AY152" s="144"/>
      <c r="AZ152" s="133"/>
    </row>
    <row r="153" ht="15.75" customHeight="1">
      <c r="A153" s="133"/>
      <c r="B153" s="133"/>
      <c r="C153" s="133"/>
      <c r="D153" s="133"/>
      <c r="E153" s="133"/>
      <c r="F153" s="133"/>
      <c r="G153" s="133"/>
      <c r="H153" s="133"/>
      <c r="I153" s="133"/>
      <c r="J153" s="133"/>
      <c r="K153" s="133"/>
      <c r="L153" s="134"/>
      <c r="M153" s="134"/>
      <c r="N153" s="133"/>
      <c r="O153" s="133"/>
      <c r="P153" s="133"/>
      <c r="Q153" s="143"/>
      <c r="R153" s="143"/>
      <c r="S153" s="143"/>
      <c r="T153" s="143"/>
      <c r="U153" s="143"/>
      <c r="V153" s="143"/>
      <c r="W153" s="143"/>
      <c r="X153" s="143"/>
      <c r="Y153" s="143"/>
      <c r="Z153" s="134"/>
      <c r="AA153" s="143"/>
      <c r="AB153" s="137"/>
      <c r="AC153" s="137"/>
      <c r="AD153" s="134"/>
      <c r="AE153" s="133"/>
      <c r="AF153" s="139"/>
      <c r="AG153" s="143"/>
      <c r="AH153" s="143"/>
      <c r="AI153" s="143"/>
      <c r="AJ153" s="141"/>
      <c r="AK153" s="142"/>
      <c r="AL153" s="142"/>
      <c r="AM153" s="142"/>
      <c r="AN153" s="142"/>
      <c r="AO153" s="143"/>
      <c r="AP153" s="133"/>
      <c r="AQ153" s="133"/>
      <c r="AR153" s="133"/>
      <c r="AS153" s="133"/>
      <c r="AT153" s="133"/>
      <c r="AU153" s="133"/>
      <c r="AV153" s="133"/>
      <c r="AW153" s="133"/>
      <c r="AX153" s="144"/>
      <c r="AY153" s="144"/>
      <c r="AZ153" s="133"/>
    </row>
    <row r="154" ht="15.75" customHeight="1">
      <c r="A154" s="133"/>
      <c r="B154" s="133"/>
      <c r="C154" s="133"/>
      <c r="D154" s="133"/>
      <c r="E154" s="133"/>
      <c r="F154" s="133"/>
      <c r="G154" s="133"/>
      <c r="H154" s="133"/>
      <c r="I154" s="133"/>
      <c r="J154" s="133"/>
      <c r="K154" s="133"/>
      <c r="L154" s="134"/>
      <c r="M154" s="134"/>
      <c r="N154" s="133"/>
      <c r="O154" s="133"/>
      <c r="P154" s="133"/>
      <c r="Q154" s="143"/>
      <c r="R154" s="143"/>
      <c r="S154" s="143"/>
      <c r="T154" s="143"/>
      <c r="U154" s="143"/>
      <c r="V154" s="143"/>
      <c r="W154" s="143"/>
      <c r="X154" s="143"/>
      <c r="Y154" s="143"/>
      <c r="Z154" s="134"/>
      <c r="AA154" s="143"/>
      <c r="AB154" s="137"/>
      <c r="AC154" s="137"/>
      <c r="AD154" s="134"/>
      <c r="AE154" s="133"/>
      <c r="AF154" s="139"/>
      <c r="AG154" s="143"/>
      <c r="AH154" s="143"/>
      <c r="AI154" s="143"/>
      <c r="AJ154" s="141"/>
      <c r="AK154" s="142"/>
      <c r="AL154" s="142"/>
      <c r="AM154" s="142"/>
      <c r="AN154" s="142"/>
      <c r="AO154" s="143"/>
      <c r="AP154" s="133"/>
      <c r="AQ154" s="133"/>
      <c r="AR154" s="133"/>
      <c r="AS154" s="133"/>
      <c r="AT154" s="133"/>
      <c r="AU154" s="133"/>
      <c r="AV154" s="133"/>
      <c r="AW154" s="133"/>
      <c r="AX154" s="144"/>
      <c r="AY154" s="144"/>
      <c r="AZ154" s="133"/>
    </row>
    <row r="155" ht="15.75" customHeight="1">
      <c r="A155" s="133"/>
      <c r="B155" s="133"/>
      <c r="C155" s="133"/>
      <c r="D155" s="133"/>
      <c r="E155" s="133"/>
      <c r="F155" s="133"/>
      <c r="G155" s="133"/>
      <c r="H155" s="133"/>
      <c r="I155" s="133"/>
      <c r="J155" s="133"/>
      <c r="K155" s="133"/>
      <c r="L155" s="134"/>
      <c r="M155" s="134"/>
      <c r="N155" s="133"/>
      <c r="O155" s="133"/>
      <c r="P155" s="133"/>
      <c r="Q155" s="143"/>
      <c r="R155" s="143"/>
      <c r="S155" s="143"/>
      <c r="T155" s="143"/>
      <c r="U155" s="143"/>
      <c r="V155" s="143"/>
      <c r="W155" s="143"/>
      <c r="X155" s="143"/>
      <c r="Y155" s="143"/>
      <c r="Z155" s="134"/>
      <c r="AA155" s="143"/>
      <c r="AB155" s="137"/>
      <c r="AC155" s="137"/>
      <c r="AD155" s="134"/>
      <c r="AE155" s="133"/>
      <c r="AF155" s="139"/>
      <c r="AG155" s="143"/>
      <c r="AH155" s="143"/>
      <c r="AI155" s="143"/>
      <c r="AJ155" s="141"/>
      <c r="AK155" s="142"/>
      <c r="AL155" s="142"/>
      <c r="AM155" s="142"/>
      <c r="AN155" s="142"/>
      <c r="AO155" s="143"/>
      <c r="AP155" s="133"/>
      <c r="AQ155" s="133"/>
      <c r="AR155" s="133"/>
      <c r="AS155" s="133"/>
      <c r="AT155" s="133"/>
      <c r="AU155" s="133"/>
      <c r="AV155" s="133"/>
      <c r="AW155" s="133"/>
      <c r="AX155" s="144"/>
      <c r="AY155" s="144"/>
      <c r="AZ155" s="133"/>
    </row>
    <row r="156" ht="15.75" customHeight="1">
      <c r="A156" s="133"/>
      <c r="B156" s="133"/>
      <c r="C156" s="133"/>
      <c r="D156" s="133"/>
      <c r="E156" s="133"/>
      <c r="F156" s="133"/>
      <c r="G156" s="133"/>
      <c r="H156" s="133"/>
      <c r="I156" s="133"/>
      <c r="J156" s="133"/>
      <c r="K156" s="133"/>
      <c r="L156" s="134"/>
      <c r="M156" s="134"/>
      <c r="N156" s="133"/>
      <c r="O156" s="133"/>
      <c r="P156" s="133"/>
      <c r="Q156" s="143"/>
      <c r="R156" s="143"/>
      <c r="S156" s="143"/>
      <c r="T156" s="143"/>
      <c r="U156" s="143"/>
      <c r="V156" s="143"/>
      <c r="W156" s="143"/>
      <c r="X156" s="143"/>
      <c r="Y156" s="143"/>
      <c r="Z156" s="134"/>
      <c r="AA156" s="143"/>
      <c r="AB156" s="137"/>
      <c r="AC156" s="137"/>
      <c r="AD156" s="134"/>
      <c r="AE156" s="133"/>
      <c r="AF156" s="139"/>
      <c r="AG156" s="143"/>
      <c r="AH156" s="143"/>
      <c r="AI156" s="143"/>
      <c r="AJ156" s="141"/>
      <c r="AK156" s="142"/>
      <c r="AL156" s="142"/>
      <c r="AM156" s="142"/>
      <c r="AN156" s="142"/>
      <c r="AO156" s="143"/>
      <c r="AP156" s="133"/>
      <c r="AQ156" s="133"/>
      <c r="AR156" s="133"/>
      <c r="AS156" s="133"/>
      <c r="AT156" s="133"/>
      <c r="AU156" s="133"/>
      <c r="AV156" s="133"/>
      <c r="AW156" s="133"/>
      <c r="AX156" s="144"/>
      <c r="AY156" s="144"/>
      <c r="AZ156" s="133"/>
    </row>
    <row r="157" ht="15.75" customHeight="1">
      <c r="A157" s="133"/>
      <c r="B157" s="133"/>
      <c r="C157" s="133"/>
      <c r="D157" s="133"/>
      <c r="E157" s="133"/>
      <c r="F157" s="133"/>
      <c r="G157" s="133"/>
      <c r="H157" s="133"/>
      <c r="I157" s="133"/>
      <c r="J157" s="133"/>
      <c r="K157" s="133"/>
      <c r="L157" s="134"/>
      <c r="M157" s="134"/>
      <c r="N157" s="133"/>
      <c r="O157" s="133"/>
      <c r="P157" s="133"/>
      <c r="Q157" s="143"/>
      <c r="R157" s="143"/>
      <c r="S157" s="143"/>
      <c r="T157" s="143"/>
      <c r="U157" s="143"/>
      <c r="V157" s="143"/>
      <c r="W157" s="143"/>
      <c r="X157" s="143"/>
      <c r="Y157" s="143"/>
      <c r="Z157" s="134"/>
      <c r="AA157" s="143"/>
      <c r="AB157" s="137"/>
      <c r="AC157" s="137"/>
      <c r="AD157" s="134"/>
      <c r="AE157" s="133"/>
      <c r="AF157" s="139"/>
      <c r="AG157" s="143"/>
      <c r="AH157" s="143"/>
      <c r="AI157" s="143"/>
      <c r="AJ157" s="141"/>
      <c r="AK157" s="142"/>
      <c r="AL157" s="142"/>
      <c r="AM157" s="142"/>
      <c r="AN157" s="142"/>
      <c r="AO157" s="143"/>
      <c r="AP157" s="133"/>
      <c r="AQ157" s="133"/>
      <c r="AR157" s="133"/>
      <c r="AS157" s="133"/>
      <c r="AT157" s="133"/>
      <c r="AU157" s="133"/>
      <c r="AV157" s="133"/>
      <c r="AW157" s="133"/>
      <c r="AX157" s="144"/>
      <c r="AY157" s="144"/>
      <c r="AZ157" s="133"/>
    </row>
    <row r="158" ht="15.75" customHeight="1">
      <c r="A158" s="133"/>
      <c r="B158" s="133"/>
      <c r="C158" s="133"/>
      <c r="D158" s="133"/>
      <c r="E158" s="133"/>
      <c r="F158" s="133"/>
      <c r="G158" s="133"/>
      <c r="H158" s="133"/>
      <c r="I158" s="133"/>
      <c r="J158" s="133"/>
      <c r="K158" s="133"/>
      <c r="L158" s="134"/>
      <c r="M158" s="134"/>
      <c r="N158" s="133"/>
      <c r="O158" s="133"/>
      <c r="P158" s="133"/>
      <c r="Q158" s="143"/>
      <c r="R158" s="143"/>
      <c r="S158" s="143"/>
      <c r="T158" s="143"/>
      <c r="U158" s="143"/>
      <c r="V158" s="143"/>
      <c r="W158" s="143"/>
      <c r="X158" s="143"/>
      <c r="Y158" s="143"/>
      <c r="Z158" s="134"/>
      <c r="AA158" s="143"/>
      <c r="AB158" s="137"/>
      <c r="AC158" s="137"/>
      <c r="AD158" s="134"/>
      <c r="AE158" s="133"/>
      <c r="AF158" s="139"/>
      <c r="AG158" s="143"/>
      <c r="AH158" s="143"/>
      <c r="AI158" s="143"/>
      <c r="AJ158" s="141"/>
      <c r="AK158" s="142"/>
      <c r="AL158" s="142"/>
      <c r="AM158" s="142"/>
      <c r="AN158" s="142"/>
      <c r="AO158" s="143"/>
      <c r="AP158" s="133"/>
      <c r="AQ158" s="133"/>
      <c r="AR158" s="133"/>
      <c r="AS158" s="133"/>
      <c r="AT158" s="133"/>
      <c r="AU158" s="133"/>
      <c r="AV158" s="133"/>
      <c r="AW158" s="133"/>
      <c r="AX158" s="144"/>
      <c r="AY158" s="144"/>
      <c r="AZ158" s="133"/>
    </row>
    <row r="159" ht="15.75" customHeight="1">
      <c r="A159" s="133"/>
      <c r="B159" s="133"/>
      <c r="C159" s="133"/>
      <c r="D159" s="133"/>
      <c r="E159" s="133"/>
      <c r="F159" s="133"/>
      <c r="G159" s="133"/>
      <c r="H159" s="133"/>
      <c r="I159" s="133"/>
      <c r="J159" s="133"/>
      <c r="K159" s="133"/>
      <c r="L159" s="134"/>
      <c r="M159" s="134"/>
      <c r="N159" s="133"/>
      <c r="O159" s="133"/>
      <c r="P159" s="133"/>
      <c r="Q159" s="143"/>
      <c r="R159" s="143"/>
      <c r="S159" s="143"/>
      <c r="T159" s="143"/>
      <c r="U159" s="143"/>
      <c r="V159" s="143"/>
      <c r="W159" s="143"/>
      <c r="X159" s="143"/>
      <c r="Y159" s="143"/>
      <c r="Z159" s="134"/>
      <c r="AA159" s="143"/>
      <c r="AB159" s="137"/>
      <c r="AC159" s="137"/>
      <c r="AD159" s="134"/>
      <c r="AE159" s="133"/>
      <c r="AF159" s="139"/>
      <c r="AG159" s="143"/>
      <c r="AH159" s="143"/>
      <c r="AI159" s="143"/>
      <c r="AJ159" s="141"/>
      <c r="AK159" s="142"/>
      <c r="AL159" s="142"/>
      <c r="AM159" s="142"/>
      <c r="AN159" s="142"/>
      <c r="AO159" s="143"/>
      <c r="AP159" s="133"/>
      <c r="AQ159" s="133"/>
      <c r="AR159" s="133"/>
      <c r="AS159" s="133"/>
      <c r="AT159" s="133"/>
      <c r="AU159" s="133"/>
      <c r="AV159" s="133"/>
      <c r="AW159" s="133"/>
      <c r="AX159" s="144"/>
      <c r="AY159" s="144"/>
      <c r="AZ159" s="133"/>
    </row>
    <row r="160" ht="15.75" customHeight="1">
      <c r="A160" s="133"/>
      <c r="B160" s="133"/>
      <c r="C160" s="133"/>
      <c r="D160" s="133"/>
      <c r="E160" s="146"/>
      <c r="F160" s="133"/>
      <c r="G160" s="133"/>
      <c r="H160" s="133"/>
      <c r="I160" s="133"/>
      <c r="J160" s="133"/>
      <c r="K160" s="133"/>
      <c r="L160" s="134"/>
      <c r="M160" s="134"/>
      <c r="N160" s="133"/>
      <c r="O160" s="133"/>
      <c r="P160" s="133"/>
      <c r="Q160" s="143"/>
      <c r="R160" s="134"/>
      <c r="S160" s="143"/>
      <c r="T160" s="143"/>
      <c r="U160" s="143"/>
      <c r="V160" s="143"/>
      <c r="W160" s="143"/>
      <c r="X160" s="143"/>
      <c r="Y160" s="143"/>
      <c r="Z160" s="134"/>
      <c r="AA160" s="143"/>
      <c r="AB160" s="137"/>
      <c r="AC160" s="137"/>
      <c r="AD160" s="134"/>
      <c r="AE160" s="133"/>
      <c r="AF160" s="139"/>
      <c r="AG160" s="143"/>
      <c r="AH160" s="143"/>
      <c r="AI160" s="143"/>
      <c r="AJ160" s="141"/>
      <c r="AK160" s="142"/>
      <c r="AL160" s="142"/>
      <c r="AM160" s="142"/>
      <c r="AN160" s="142"/>
      <c r="AO160" s="143"/>
      <c r="AP160" s="133"/>
      <c r="AQ160" s="133"/>
      <c r="AR160" s="133"/>
      <c r="AS160" s="145"/>
      <c r="AT160" s="145"/>
      <c r="AU160" s="145"/>
      <c r="AV160" s="133"/>
      <c r="AW160" s="133"/>
      <c r="AX160" s="144"/>
      <c r="AY160" s="144"/>
      <c r="AZ160" s="133"/>
    </row>
    <row r="161" ht="15.75" customHeight="1">
      <c r="A161" s="133"/>
      <c r="B161" s="133"/>
      <c r="C161" s="133"/>
      <c r="D161" s="133"/>
      <c r="E161" s="146"/>
      <c r="F161" s="133"/>
      <c r="G161" s="133"/>
      <c r="H161" s="133"/>
      <c r="I161" s="133"/>
      <c r="J161" s="133"/>
      <c r="K161" s="133"/>
      <c r="L161" s="134"/>
      <c r="M161" s="134"/>
      <c r="N161" s="133"/>
      <c r="O161" s="133"/>
      <c r="P161" s="133"/>
      <c r="Q161" s="143"/>
      <c r="R161" s="134"/>
      <c r="S161" s="143"/>
      <c r="T161" s="143"/>
      <c r="U161" s="143"/>
      <c r="V161" s="143"/>
      <c r="W161" s="143"/>
      <c r="X161" s="143"/>
      <c r="Y161" s="143"/>
      <c r="Z161" s="134"/>
      <c r="AA161" s="143"/>
      <c r="AB161" s="137"/>
      <c r="AC161" s="137"/>
      <c r="AD161" s="134"/>
      <c r="AE161" s="133"/>
      <c r="AF161" s="139"/>
      <c r="AG161" s="143"/>
      <c r="AH161" s="143"/>
      <c r="AI161" s="143"/>
      <c r="AJ161" s="141"/>
      <c r="AK161" s="142"/>
      <c r="AL161" s="142"/>
      <c r="AM161" s="142"/>
      <c r="AN161" s="142"/>
      <c r="AO161" s="143"/>
      <c r="AP161" s="133"/>
      <c r="AQ161" s="133"/>
      <c r="AR161" s="133"/>
      <c r="AS161" s="145"/>
      <c r="AT161" s="145"/>
      <c r="AU161" s="145"/>
      <c r="AV161" s="133"/>
      <c r="AW161" s="133"/>
      <c r="AX161" s="144"/>
      <c r="AY161" s="144"/>
      <c r="AZ161" s="133"/>
    </row>
    <row r="162" ht="15.75" customHeight="1">
      <c r="A162" s="133"/>
      <c r="B162" s="133"/>
      <c r="C162" s="133"/>
      <c r="D162" s="133"/>
      <c r="E162" s="133"/>
      <c r="F162" s="133"/>
      <c r="G162" s="133"/>
      <c r="H162" s="133"/>
      <c r="I162" s="133"/>
      <c r="J162" s="133"/>
      <c r="K162" s="133"/>
      <c r="L162" s="134"/>
      <c r="M162" s="134"/>
      <c r="N162" s="133"/>
      <c r="O162" s="133"/>
      <c r="P162" s="133"/>
      <c r="Q162" s="143"/>
      <c r="R162" s="143"/>
      <c r="S162" s="143"/>
      <c r="T162" s="143"/>
      <c r="U162" s="143"/>
      <c r="V162" s="143"/>
      <c r="W162" s="143"/>
      <c r="X162" s="143"/>
      <c r="Y162" s="143"/>
      <c r="Z162" s="134"/>
      <c r="AA162" s="143"/>
      <c r="AB162" s="137"/>
      <c r="AC162" s="137"/>
      <c r="AD162" s="134"/>
      <c r="AE162" s="133"/>
      <c r="AF162" s="139"/>
      <c r="AG162" s="143"/>
      <c r="AH162" s="143"/>
      <c r="AI162" s="143"/>
      <c r="AJ162" s="141"/>
      <c r="AK162" s="142"/>
      <c r="AL162" s="142"/>
      <c r="AM162" s="142"/>
      <c r="AN162" s="142"/>
      <c r="AO162" s="143"/>
      <c r="AP162" s="133"/>
      <c r="AQ162" s="133"/>
      <c r="AR162" s="133"/>
      <c r="AS162" s="133"/>
      <c r="AT162" s="133"/>
      <c r="AU162" s="133"/>
      <c r="AV162" s="133"/>
      <c r="AW162" s="133"/>
      <c r="AX162" s="144"/>
      <c r="AY162" s="144"/>
      <c r="AZ162" s="133"/>
    </row>
    <row r="163" ht="15.75" customHeight="1">
      <c r="A163" s="133"/>
      <c r="B163" s="133"/>
      <c r="C163" s="133"/>
      <c r="D163" s="133"/>
      <c r="E163" s="133"/>
      <c r="F163" s="133"/>
      <c r="G163" s="133"/>
      <c r="H163" s="133"/>
      <c r="I163" s="133"/>
      <c r="J163" s="133"/>
      <c r="K163" s="133"/>
      <c r="L163" s="134"/>
      <c r="M163" s="134"/>
      <c r="N163" s="133"/>
      <c r="O163" s="133"/>
      <c r="P163" s="133"/>
      <c r="Q163" s="143"/>
      <c r="R163" s="143"/>
      <c r="S163" s="143"/>
      <c r="T163" s="143"/>
      <c r="U163" s="143"/>
      <c r="V163" s="143"/>
      <c r="W163" s="143"/>
      <c r="X163" s="143"/>
      <c r="Y163" s="143"/>
      <c r="Z163" s="134"/>
      <c r="AA163" s="143"/>
      <c r="AB163" s="137"/>
      <c r="AC163" s="137"/>
      <c r="AD163" s="134"/>
      <c r="AE163" s="133"/>
      <c r="AF163" s="139"/>
      <c r="AG163" s="143"/>
      <c r="AH163" s="143"/>
      <c r="AI163" s="143"/>
      <c r="AJ163" s="141"/>
      <c r="AK163" s="142"/>
      <c r="AL163" s="142"/>
      <c r="AM163" s="142"/>
      <c r="AN163" s="142"/>
      <c r="AO163" s="143"/>
      <c r="AP163" s="133"/>
      <c r="AQ163" s="133"/>
      <c r="AR163" s="133"/>
      <c r="AS163" s="133"/>
      <c r="AT163" s="133"/>
      <c r="AU163" s="133"/>
      <c r="AV163" s="133"/>
      <c r="AW163" s="133"/>
      <c r="AX163" s="144"/>
      <c r="AY163" s="144"/>
      <c r="AZ163" s="133"/>
    </row>
    <row r="164" ht="15.75" customHeight="1">
      <c r="A164" s="133"/>
      <c r="B164" s="133"/>
      <c r="C164" s="133"/>
      <c r="D164" s="133"/>
      <c r="E164" s="133"/>
      <c r="F164" s="133"/>
      <c r="G164" s="133"/>
      <c r="H164" s="133"/>
      <c r="I164" s="133"/>
      <c r="J164" s="133"/>
      <c r="K164" s="133"/>
      <c r="L164" s="134"/>
      <c r="M164" s="134"/>
      <c r="N164" s="133"/>
      <c r="O164" s="133"/>
      <c r="P164" s="133"/>
      <c r="Q164" s="143"/>
      <c r="R164" s="134"/>
      <c r="S164" s="143"/>
      <c r="T164" s="143"/>
      <c r="U164" s="143"/>
      <c r="V164" s="143"/>
      <c r="W164" s="143"/>
      <c r="X164" s="143"/>
      <c r="Y164" s="143"/>
      <c r="Z164" s="133"/>
      <c r="AA164" s="143"/>
      <c r="AB164" s="137"/>
      <c r="AC164" s="137"/>
      <c r="AD164" s="134"/>
      <c r="AE164" s="133"/>
      <c r="AF164" s="139"/>
      <c r="AG164" s="143"/>
      <c r="AH164" s="143"/>
      <c r="AI164" s="143"/>
      <c r="AJ164" s="141"/>
      <c r="AK164" s="142"/>
      <c r="AL164" s="142"/>
      <c r="AM164" s="142"/>
      <c r="AN164" s="142"/>
      <c r="AO164" s="143"/>
      <c r="AP164" s="133"/>
      <c r="AQ164" s="133"/>
      <c r="AR164" s="133"/>
      <c r="AS164" s="145"/>
      <c r="AT164" s="145"/>
      <c r="AU164" s="146"/>
      <c r="AV164" s="133"/>
      <c r="AW164" s="133"/>
      <c r="AX164" s="144"/>
      <c r="AY164" s="144"/>
      <c r="AZ164" s="133"/>
    </row>
    <row r="165" ht="15.75" customHeight="1">
      <c r="A165" s="133"/>
      <c r="B165" s="133"/>
      <c r="C165" s="133"/>
      <c r="D165" s="133"/>
      <c r="E165" s="133"/>
      <c r="F165" s="133"/>
      <c r="G165" s="133"/>
      <c r="H165" s="133"/>
      <c r="I165" s="133"/>
      <c r="J165" s="133"/>
      <c r="K165" s="133"/>
      <c r="L165" s="134"/>
      <c r="M165" s="134"/>
      <c r="N165" s="133"/>
      <c r="O165" s="133"/>
      <c r="P165" s="133"/>
      <c r="Q165" s="143"/>
      <c r="R165" s="143"/>
      <c r="S165" s="143"/>
      <c r="T165" s="143"/>
      <c r="U165" s="143"/>
      <c r="V165" s="143"/>
      <c r="W165" s="143"/>
      <c r="X165" s="143"/>
      <c r="Y165" s="143"/>
      <c r="Z165" s="134"/>
      <c r="AA165" s="143"/>
      <c r="AB165" s="137"/>
      <c r="AC165" s="137"/>
      <c r="AD165" s="134"/>
      <c r="AE165" s="133"/>
      <c r="AF165" s="139"/>
      <c r="AG165" s="143"/>
      <c r="AH165" s="143"/>
      <c r="AI165" s="143"/>
      <c r="AJ165" s="141"/>
      <c r="AK165" s="142"/>
      <c r="AL165" s="142"/>
      <c r="AM165" s="142"/>
      <c r="AN165" s="142"/>
      <c r="AO165" s="143"/>
      <c r="AP165" s="133"/>
      <c r="AQ165" s="133"/>
      <c r="AR165" s="133"/>
      <c r="AS165" s="133"/>
      <c r="AT165" s="133"/>
      <c r="AU165" s="133"/>
      <c r="AV165" s="133"/>
      <c r="AW165" s="133"/>
      <c r="AX165" s="144"/>
      <c r="AY165" s="144"/>
      <c r="AZ165" s="133"/>
    </row>
    <row r="166" ht="15.75" customHeight="1">
      <c r="A166" s="133"/>
      <c r="B166" s="133"/>
      <c r="C166" s="133"/>
      <c r="D166" s="133"/>
      <c r="E166" s="133"/>
      <c r="F166" s="133"/>
      <c r="G166" s="133"/>
      <c r="H166" s="133"/>
      <c r="I166" s="133"/>
      <c r="J166" s="133"/>
      <c r="K166" s="133"/>
      <c r="L166" s="134"/>
      <c r="M166" s="134"/>
      <c r="N166" s="133"/>
      <c r="O166" s="133"/>
      <c r="P166" s="133"/>
      <c r="Q166" s="143"/>
      <c r="R166" s="143"/>
      <c r="S166" s="143"/>
      <c r="T166" s="143"/>
      <c r="U166" s="143"/>
      <c r="V166" s="143"/>
      <c r="W166" s="143"/>
      <c r="X166" s="143"/>
      <c r="Y166" s="143"/>
      <c r="Z166" s="134"/>
      <c r="AA166" s="143"/>
      <c r="AB166" s="137"/>
      <c r="AC166" s="137"/>
      <c r="AD166" s="134"/>
      <c r="AE166" s="133"/>
      <c r="AF166" s="143"/>
      <c r="AG166" s="143"/>
      <c r="AH166" s="143"/>
      <c r="AI166" s="143"/>
      <c r="AJ166" s="141"/>
      <c r="AK166" s="142"/>
      <c r="AL166" s="142"/>
      <c r="AM166" s="142"/>
      <c r="AN166" s="142"/>
      <c r="AO166" s="143"/>
      <c r="AP166" s="133"/>
      <c r="AQ166" s="133"/>
      <c r="AR166" s="133"/>
      <c r="AS166" s="133"/>
      <c r="AT166" s="133"/>
      <c r="AU166" s="133"/>
      <c r="AV166" s="133"/>
      <c r="AW166" s="133"/>
      <c r="AX166" s="144"/>
      <c r="AY166" s="144"/>
      <c r="AZ166" s="133"/>
    </row>
    <row r="167" ht="15.75" customHeight="1">
      <c r="A167" s="133"/>
      <c r="B167" s="133"/>
      <c r="C167" s="133"/>
      <c r="D167" s="133"/>
      <c r="E167" s="133"/>
      <c r="F167" s="133"/>
      <c r="G167" s="133"/>
      <c r="H167" s="133"/>
      <c r="I167" s="133"/>
      <c r="J167" s="133"/>
      <c r="K167" s="133"/>
      <c r="L167" s="134"/>
      <c r="M167" s="134"/>
      <c r="N167" s="133"/>
      <c r="O167" s="133"/>
      <c r="P167" s="133"/>
      <c r="Q167" s="143"/>
      <c r="R167" s="143"/>
      <c r="S167" s="143"/>
      <c r="T167" s="143"/>
      <c r="U167" s="143"/>
      <c r="V167" s="143"/>
      <c r="W167" s="143"/>
      <c r="X167" s="143"/>
      <c r="Y167" s="143"/>
      <c r="Z167" s="134"/>
      <c r="AA167" s="143"/>
      <c r="AB167" s="137"/>
      <c r="AC167" s="137"/>
      <c r="AD167" s="134"/>
      <c r="AE167" s="133"/>
      <c r="AF167" s="139"/>
      <c r="AG167" s="143"/>
      <c r="AH167" s="143"/>
      <c r="AI167" s="143"/>
      <c r="AJ167" s="141"/>
      <c r="AK167" s="142"/>
      <c r="AL167" s="142"/>
      <c r="AM167" s="142"/>
      <c r="AN167" s="142"/>
      <c r="AO167" s="143"/>
      <c r="AP167" s="133"/>
      <c r="AQ167" s="133"/>
      <c r="AR167" s="133"/>
      <c r="AS167" s="133"/>
      <c r="AT167" s="133"/>
      <c r="AU167" s="133"/>
      <c r="AV167" s="133"/>
      <c r="AW167" s="133"/>
      <c r="AX167" s="144"/>
      <c r="AY167" s="144"/>
      <c r="AZ167" s="133"/>
    </row>
    <row r="168" ht="15.75" customHeight="1">
      <c r="A168" s="133"/>
      <c r="B168" s="133"/>
      <c r="C168" s="133"/>
      <c r="D168" s="133"/>
      <c r="E168" s="133"/>
      <c r="F168" s="133"/>
      <c r="G168" s="133"/>
      <c r="H168" s="133"/>
      <c r="I168" s="133"/>
      <c r="J168" s="133"/>
      <c r="K168" s="133"/>
      <c r="L168" s="134"/>
      <c r="M168" s="134"/>
      <c r="N168" s="133"/>
      <c r="O168" s="133"/>
      <c r="P168" s="133"/>
      <c r="Q168" s="143"/>
      <c r="R168" s="143"/>
      <c r="S168" s="143"/>
      <c r="T168" s="143"/>
      <c r="U168" s="143"/>
      <c r="V168" s="143"/>
      <c r="W168" s="143"/>
      <c r="X168" s="143"/>
      <c r="Y168" s="143"/>
      <c r="Z168" s="134"/>
      <c r="AA168" s="143"/>
      <c r="AB168" s="137"/>
      <c r="AC168" s="137"/>
      <c r="AD168" s="134"/>
      <c r="AE168" s="133"/>
      <c r="AF168" s="139"/>
      <c r="AG168" s="143"/>
      <c r="AH168" s="143"/>
      <c r="AI168" s="143"/>
      <c r="AJ168" s="141"/>
      <c r="AK168" s="142"/>
      <c r="AL168" s="142"/>
      <c r="AM168" s="142"/>
      <c r="AN168" s="142"/>
      <c r="AO168" s="143"/>
      <c r="AP168" s="133"/>
      <c r="AQ168" s="133"/>
      <c r="AR168" s="133"/>
      <c r="AS168" s="133"/>
      <c r="AT168" s="133"/>
      <c r="AU168" s="133"/>
      <c r="AV168" s="133"/>
      <c r="AW168" s="133"/>
      <c r="AX168" s="144"/>
      <c r="AY168" s="144"/>
      <c r="AZ168" s="133"/>
    </row>
    <row r="169" ht="15.75" customHeight="1">
      <c r="A169" s="133"/>
      <c r="B169" s="133"/>
      <c r="C169" s="133"/>
      <c r="D169" s="133"/>
      <c r="E169" s="146"/>
      <c r="F169" s="133"/>
      <c r="G169" s="133"/>
      <c r="H169" s="133"/>
      <c r="I169" s="133"/>
      <c r="J169" s="133"/>
      <c r="K169" s="133"/>
      <c r="L169" s="134"/>
      <c r="M169" s="134"/>
      <c r="N169" s="133"/>
      <c r="O169" s="133"/>
      <c r="P169" s="133"/>
      <c r="Q169" s="143"/>
      <c r="R169" s="143"/>
      <c r="S169" s="143"/>
      <c r="T169" s="143"/>
      <c r="U169" s="143"/>
      <c r="V169" s="143"/>
      <c r="W169" s="143"/>
      <c r="X169" s="143"/>
      <c r="Y169" s="143"/>
      <c r="Z169" s="134"/>
      <c r="AA169" s="143"/>
      <c r="AB169" s="137"/>
      <c r="AC169" s="137"/>
      <c r="AD169" s="134"/>
      <c r="AE169" s="133"/>
      <c r="AF169" s="139"/>
      <c r="AG169" s="143"/>
      <c r="AH169" s="143"/>
      <c r="AI169" s="143"/>
      <c r="AJ169" s="141"/>
      <c r="AK169" s="142"/>
      <c r="AL169" s="142"/>
      <c r="AM169" s="142"/>
      <c r="AN169" s="142"/>
      <c r="AO169" s="143"/>
      <c r="AP169" s="133"/>
      <c r="AQ169" s="133"/>
      <c r="AR169" s="133"/>
      <c r="AS169" s="133"/>
      <c r="AT169" s="133"/>
      <c r="AU169" s="133"/>
      <c r="AV169" s="133"/>
      <c r="AW169" s="133"/>
      <c r="AX169" s="144"/>
      <c r="AY169" s="144"/>
      <c r="AZ169" s="133"/>
    </row>
    <row r="170" ht="15.75" customHeight="1">
      <c r="A170" s="133"/>
      <c r="B170" s="133"/>
      <c r="C170" s="133"/>
      <c r="D170" s="133"/>
      <c r="E170" s="133"/>
      <c r="F170" s="133"/>
      <c r="G170" s="133"/>
      <c r="H170" s="133"/>
      <c r="I170" s="133"/>
      <c r="J170" s="133"/>
      <c r="K170" s="133"/>
      <c r="L170" s="134"/>
      <c r="M170" s="134"/>
      <c r="N170" s="133"/>
      <c r="O170" s="133"/>
      <c r="P170" s="133"/>
      <c r="Q170" s="143"/>
      <c r="R170" s="143"/>
      <c r="S170" s="143"/>
      <c r="T170" s="143"/>
      <c r="U170" s="143"/>
      <c r="V170" s="143"/>
      <c r="W170" s="143"/>
      <c r="X170" s="143"/>
      <c r="Y170" s="143"/>
      <c r="Z170" s="134"/>
      <c r="AA170" s="143"/>
      <c r="AB170" s="137"/>
      <c r="AC170" s="137"/>
      <c r="AD170" s="134"/>
      <c r="AE170" s="133"/>
      <c r="AF170" s="139"/>
      <c r="AG170" s="143"/>
      <c r="AH170" s="143"/>
      <c r="AI170" s="143"/>
      <c r="AJ170" s="141"/>
      <c r="AK170" s="142"/>
      <c r="AL170" s="142"/>
      <c r="AM170" s="142"/>
      <c r="AN170" s="142"/>
      <c r="AO170" s="143"/>
      <c r="AP170" s="133"/>
      <c r="AQ170" s="133"/>
      <c r="AR170" s="133"/>
      <c r="AS170" s="133"/>
      <c r="AT170" s="133"/>
      <c r="AU170" s="133"/>
      <c r="AV170" s="133"/>
      <c r="AW170" s="133"/>
      <c r="AX170" s="144"/>
      <c r="AY170" s="144"/>
      <c r="AZ170" s="133"/>
    </row>
    <row r="171" ht="15.75" customHeight="1">
      <c r="A171" s="133"/>
      <c r="B171" s="133"/>
      <c r="C171" s="133"/>
      <c r="D171" s="133"/>
      <c r="E171" s="133"/>
      <c r="F171" s="133"/>
      <c r="G171" s="133"/>
      <c r="H171" s="133"/>
      <c r="I171" s="133"/>
      <c r="J171" s="133"/>
      <c r="K171" s="133"/>
      <c r="L171" s="134"/>
      <c r="M171" s="134"/>
      <c r="N171" s="133"/>
      <c r="O171" s="133"/>
      <c r="P171" s="133"/>
      <c r="Q171" s="143"/>
      <c r="R171" s="134"/>
      <c r="S171" s="143"/>
      <c r="T171" s="143"/>
      <c r="U171" s="143"/>
      <c r="V171" s="143"/>
      <c r="W171" s="143"/>
      <c r="X171" s="143"/>
      <c r="Y171" s="143"/>
      <c r="Z171" s="133"/>
      <c r="AA171" s="143"/>
      <c r="AB171" s="137"/>
      <c r="AC171" s="137"/>
      <c r="AD171" s="134"/>
      <c r="AE171" s="133"/>
      <c r="AF171" s="143"/>
      <c r="AG171" s="143"/>
      <c r="AH171" s="143"/>
      <c r="AI171" s="143"/>
      <c r="AJ171" s="141"/>
      <c r="AK171" s="142"/>
      <c r="AL171" s="142"/>
      <c r="AM171" s="142"/>
      <c r="AN171" s="142"/>
      <c r="AO171" s="143"/>
      <c r="AP171" s="133"/>
      <c r="AQ171" s="133"/>
      <c r="AR171" s="133"/>
      <c r="AS171" s="145"/>
      <c r="AT171" s="146"/>
      <c r="AU171" s="146"/>
      <c r="AV171" s="133"/>
      <c r="AW171" s="133"/>
      <c r="AX171" s="144"/>
      <c r="AY171" s="144"/>
      <c r="AZ171" s="133"/>
    </row>
    <row r="172" ht="15.75" customHeight="1">
      <c r="A172" s="133"/>
      <c r="B172" s="133"/>
      <c r="C172" s="133"/>
      <c r="D172" s="133"/>
      <c r="E172" s="133"/>
      <c r="F172" s="133"/>
      <c r="G172" s="133"/>
      <c r="H172" s="133"/>
      <c r="I172" s="133"/>
      <c r="J172" s="133"/>
      <c r="K172" s="133"/>
      <c r="L172" s="134"/>
      <c r="M172" s="134"/>
      <c r="N172" s="133"/>
      <c r="O172" s="133"/>
      <c r="P172" s="133"/>
      <c r="Q172" s="143"/>
      <c r="R172" s="143"/>
      <c r="S172" s="143"/>
      <c r="T172" s="143"/>
      <c r="U172" s="143"/>
      <c r="V172" s="143"/>
      <c r="W172" s="143"/>
      <c r="X172" s="143"/>
      <c r="Y172" s="143"/>
      <c r="Z172" s="134"/>
      <c r="AA172" s="143"/>
      <c r="AB172" s="137"/>
      <c r="AC172" s="137"/>
      <c r="AD172" s="134"/>
      <c r="AE172" s="133"/>
      <c r="AF172" s="143"/>
      <c r="AG172" s="143"/>
      <c r="AH172" s="143"/>
      <c r="AI172" s="143"/>
      <c r="AJ172" s="141"/>
      <c r="AK172" s="142"/>
      <c r="AL172" s="142"/>
      <c r="AM172" s="142"/>
      <c r="AN172" s="142"/>
      <c r="AO172" s="143"/>
      <c r="AP172" s="133"/>
      <c r="AQ172" s="133"/>
      <c r="AR172" s="133"/>
      <c r="AS172" s="133"/>
      <c r="AT172" s="133"/>
      <c r="AU172" s="133"/>
      <c r="AV172" s="133"/>
      <c r="AW172" s="133"/>
      <c r="AX172" s="144"/>
      <c r="AY172" s="144"/>
      <c r="AZ172" s="133"/>
    </row>
    <row r="173" ht="15.75" customHeight="1">
      <c r="A173" s="133"/>
      <c r="B173" s="133"/>
      <c r="C173" s="133"/>
      <c r="D173" s="133"/>
      <c r="E173" s="133"/>
      <c r="F173" s="133"/>
      <c r="G173" s="133"/>
      <c r="H173" s="133"/>
      <c r="I173" s="133"/>
      <c r="J173" s="133"/>
      <c r="K173" s="133"/>
      <c r="L173" s="134"/>
      <c r="M173" s="134"/>
      <c r="N173" s="133"/>
      <c r="O173" s="133"/>
      <c r="P173" s="133"/>
      <c r="Q173" s="143"/>
      <c r="R173" s="143"/>
      <c r="S173" s="143"/>
      <c r="T173" s="143"/>
      <c r="U173" s="143"/>
      <c r="V173" s="143"/>
      <c r="W173" s="143"/>
      <c r="X173" s="143"/>
      <c r="Y173" s="143"/>
      <c r="Z173" s="134"/>
      <c r="AA173" s="143"/>
      <c r="AB173" s="137"/>
      <c r="AC173" s="137"/>
      <c r="AD173" s="134"/>
      <c r="AE173" s="133"/>
      <c r="AF173" s="139"/>
      <c r="AG173" s="143"/>
      <c r="AH173" s="143"/>
      <c r="AI173" s="143"/>
      <c r="AJ173" s="141"/>
      <c r="AK173" s="142"/>
      <c r="AL173" s="142"/>
      <c r="AM173" s="142"/>
      <c r="AN173" s="142"/>
      <c r="AO173" s="143"/>
      <c r="AP173" s="133"/>
      <c r="AQ173" s="133"/>
      <c r="AR173" s="133"/>
      <c r="AS173" s="133"/>
      <c r="AT173" s="133"/>
      <c r="AU173" s="133"/>
      <c r="AV173" s="133"/>
      <c r="AW173" s="133"/>
      <c r="AX173" s="144"/>
      <c r="AY173" s="144"/>
      <c r="AZ173" s="133"/>
    </row>
    <row r="174" ht="15.75" customHeight="1">
      <c r="A174" s="133"/>
      <c r="B174" s="133"/>
      <c r="C174" s="133"/>
      <c r="D174" s="133"/>
      <c r="E174" s="133"/>
      <c r="F174" s="133"/>
      <c r="G174" s="133"/>
      <c r="H174" s="133"/>
      <c r="I174" s="133"/>
      <c r="J174" s="133"/>
      <c r="K174" s="133"/>
      <c r="L174" s="134"/>
      <c r="M174" s="134"/>
      <c r="N174" s="133"/>
      <c r="O174" s="133"/>
      <c r="P174" s="133"/>
      <c r="Q174" s="143"/>
      <c r="R174" s="143"/>
      <c r="S174" s="143"/>
      <c r="T174" s="143"/>
      <c r="U174" s="143"/>
      <c r="V174" s="143"/>
      <c r="W174" s="143"/>
      <c r="X174" s="143"/>
      <c r="Y174" s="143"/>
      <c r="Z174" s="134"/>
      <c r="AA174" s="143"/>
      <c r="AB174" s="137"/>
      <c r="AC174" s="137"/>
      <c r="AD174" s="134"/>
      <c r="AE174" s="133"/>
      <c r="AF174" s="139"/>
      <c r="AG174" s="143"/>
      <c r="AH174" s="143"/>
      <c r="AI174" s="143"/>
      <c r="AJ174" s="141"/>
      <c r="AK174" s="142"/>
      <c r="AL174" s="142"/>
      <c r="AM174" s="142"/>
      <c r="AN174" s="142"/>
      <c r="AO174" s="143"/>
      <c r="AP174" s="133"/>
      <c r="AQ174" s="133"/>
      <c r="AR174" s="133"/>
      <c r="AS174" s="133"/>
      <c r="AT174" s="133"/>
      <c r="AU174" s="133"/>
      <c r="AV174" s="133"/>
      <c r="AW174" s="133"/>
      <c r="AX174" s="144"/>
      <c r="AY174" s="144"/>
      <c r="AZ174" s="133"/>
    </row>
    <row r="175" ht="15.75" customHeight="1">
      <c r="A175" s="133"/>
      <c r="B175" s="133"/>
      <c r="C175" s="133"/>
      <c r="D175" s="133"/>
      <c r="E175" s="133"/>
      <c r="F175" s="133"/>
      <c r="G175" s="133"/>
      <c r="H175" s="133"/>
      <c r="I175" s="133"/>
      <c r="J175" s="133"/>
      <c r="K175" s="133"/>
      <c r="L175" s="134"/>
      <c r="M175" s="134"/>
      <c r="N175" s="133"/>
      <c r="O175" s="133"/>
      <c r="P175" s="133"/>
      <c r="Q175" s="143"/>
      <c r="R175" s="143"/>
      <c r="S175" s="143"/>
      <c r="T175" s="143"/>
      <c r="U175" s="143"/>
      <c r="V175" s="143"/>
      <c r="W175" s="143"/>
      <c r="X175" s="143"/>
      <c r="Y175" s="143"/>
      <c r="Z175" s="134"/>
      <c r="AA175" s="143"/>
      <c r="AB175" s="137"/>
      <c r="AC175" s="137"/>
      <c r="AD175" s="134"/>
      <c r="AE175" s="133"/>
      <c r="AF175" s="143"/>
      <c r="AG175" s="143"/>
      <c r="AH175" s="143"/>
      <c r="AI175" s="143"/>
      <c r="AJ175" s="141"/>
      <c r="AK175" s="142"/>
      <c r="AL175" s="142"/>
      <c r="AM175" s="142"/>
      <c r="AN175" s="142"/>
      <c r="AO175" s="143"/>
      <c r="AP175" s="133"/>
      <c r="AQ175" s="133"/>
      <c r="AR175" s="133"/>
      <c r="AS175" s="133"/>
      <c r="AT175" s="133"/>
      <c r="AU175" s="133"/>
      <c r="AV175" s="133"/>
      <c r="AW175" s="133"/>
      <c r="AX175" s="144"/>
      <c r="AY175" s="144"/>
      <c r="AZ175" s="133"/>
    </row>
    <row r="176" ht="15.75" customHeight="1">
      <c r="A176" s="133"/>
      <c r="B176" s="133"/>
      <c r="C176" s="133"/>
      <c r="D176" s="133"/>
      <c r="E176" s="133"/>
      <c r="F176" s="133"/>
      <c r="G176" s="133"/>
      <c r="H176" s="133"/>
      <c r="I176" s="133"/>
      <c r="J176" s="133"/>
      <c r="K176" s="133"/>
      <c r="L176" s="134"/>
      <c r="M176" s="134"/>
      <c r="N176" s="133"/>
      <c r="O176" s="133"/>
      <c r="P176" s="133"/>
      <c r="Q176" s="143"/>
      <c r="R176" s="143"/>
      <c r="S176" s="143"/>
      <c r="T176" s="143"/>
      <c r="U176" s="143"/>
      <c r="V176" s="143"/>
      <c r="W176" s="143"/>
      <c r="X176" s="143"/>
      <c r="Y176" s="143"/>
      <c r="Z176" s="134"/>
      <c r="AA176" s="143"/>
      <c r="AB176" s="137"/>
      <c r="AC176" s="137"/>
      <c r="AD176" s="134"/>
      <c r="AE176" s="133"/>
      <c r="AF176" s="143"/>
      <c r="AG176" s="143"/>
      <c r="AH176" s="143"/>
      <c r="AI176" s="143"/>
      <c r="AJ176" s="141"/>
      <c r="AK176" s="142"/>
      <c r="AL176" s="142"/>
      <c r="AM176" s="142"/>
      <c r="AN176" s="142"/>
      <c r="AO176" s="143"/>
      <c r="AP176" s="133"/>
      <c r="AQ176" s="133"/>
      <c r="AR176" s="133"/>
      <c r="AS176" s="133"/>
      <c r="AT176" s="133"/>
      <c r="AU176" s="133"/>
      <c r="AV176" s="133"/>
      <c r="AW176" s="133"/>
      <c r="AX176" s="144"/>
      <c r="AY176" s="144"/>
      <c r="AZ176" s="133"/>
    </row>
    <row r="177" ht="15.75" customHeight="1">
      <c r="A177" s="133"/>
      <c r="B177" s="133"/>
      <c r="C177" s="133"/>
      <c r="D177" s="133"/>
      <c r="E177" s="133"/>
      <c r="F177" s="133"/>
      <c r="G177" s="133"/>
      <c r="H177" s="133"/>
      <c r="I177" s="133"/>
      <c r="J177" s="133"/>
      <c r="K177" s="133"/>
      <c r="L177" s="134"/>
      <c r="M177" s="134"/>
      <c r="N177" s="133"/>
      <c r="O177" s="133"/>
      <c r="P177" s="133"/>
      <c r="Q177" s="143"/>
      <c r="R177" s="143"/>
      <c r="S177" s="143"/>
      <c r="T177" s="143"/>
      <c r="U177" s="143"/>
      <c r="V177" s="143"/>
      <c r="W177" s="143"/>
      <c r="X177" s="143"/>
      <c r="Y177" s="143"/>
      <c r="Z177" s="134"/>
      <c r="AA177" s="143"/>
      <c r="AB177" s="137"/>
      <c r="AC177" s="137"/>
      <c r="AD177" s="134"/>
      <c r="AE177" s="133"/>
      <c r="AF177" s="139"/>
      <c r="AG177" s="143"/>
      <c r="AH177" s="143"/>
      <c r="AI177" s="143"/>
      <c r="AJ177" s="141"/>
      <c r="AK177" s="142"/>
      <c r="AL177" s="142"/>
      <c r="AM177" s="142"/>
      <c r="AN177" s="142"/>
      <c r="AO177" s="143"/>
      <c r="AP177" s="133"/>
      <c r="AQ177" s="133"/>
      <c r="AR177" s="133"/>
      <c r="AS177" s="133"/>
      <c r="AT177" s="133"/>
      <c r="AU177" s="133"/>
      <c r="AV177" s="133"/>
      <c r="AW177" s="133"/>
      <c r="AX177" s="144"/>
      <c r="AY177" s="144"/>
      <c r="AZ177" s="133"/>
    </row>
    <row r="178" ht="15.75" customHeight="1">
      <c r="A178" s="133"/>
      <c r="B178" s="133"/>
      <c r="C178" s="133"/>
      <c r="D178" s="133"/>
      <c r="E178" s="133"/>
      <c r="F178" s="133"/>
      <c r="G178" s="133"/>
      <c r="H178" s="133"/>
      <c r="I178" s="133"/>
      <c r="J178" s="133"/>
      <c r="K178" s="133"/>
      <c r="L178" s="134"/>
      <c r="M178" s="134"/>
      <c r="N178" s="133"/>
      <c r="O178" s="133"/>
      <c r="P178" s="133"/>
      <c r="Q178" s="143"/>
      <c r="R178" s="143"/>
      <c r="S178" s="143"/>
      <c r="T178" s="143"/>
      <c r="U178" s="143"/>
      <c r="V178" s="143"/>
      <c r="W178" s="143"/>
      <c r="X178" s="143"/>
      <c r="Y178" s="143"/>
      <c r="Z178" s="134"/>
      <c r="AA178" s="143"/>
      <c r="AB178" s="137"/>
      <c r="AC178" s="137"/>
      <c r="AD178" s="134"/>
      <c r="AE178" s="133"/>
      <c r="AF178" s="139"/>
      <c r="AG178" s="143"/>
      <c r="AH178" s="143"/>
      <c r="AI178" s="143"/>
      <c r="AJ178" s="141"/>
      <c r="AK178" s="142"/>
      <c r="AL178" s="142"/>
      <c r="AM178" s="142"/>
      <c r="AN178" s="142"/>
      <c r="AO178" s="143"/>
      <c r="AP178" s="133"/>
      <c r="AQ178" s="133"/>
      <c r="AR178" s="133"/>
      <c r="AS178" s="133"/>
      <c r="AT178" s="133"/>
      <c r="AU178" s="133"/>
      <c r="AV178" s="133"/>
      <c r="AW178" s="133"/>
      <c r="AX178" s="144"/>
      <c r="AY178" s="144"/>
      <c r="AZ178" s="133"/>
    </row>
    <row r="179" ht="15.75" customHeight="1">
      <c r="A179" s="133"/>
      <c r="B179" s="133"/>
      <c r="C179" s="133"/>
      <c r="D179" s="133"/>
      <c r="E179" s="133"/>
      <c r="F179" s="133"/>
      <c r="G179" s="133"/>
      <c r="H179" s="133"/>
      <c r="I179" s="133"/>
      <c r="J179" s="133"/>
      <c r="K179" s="133"/>
      <c r="L179" s="134"/>
      <c r="M179" s="134"/>
      <c r="N179" s="133"/>
      <c r="O179" s="133"/>
      <c r="P179" s="133"/>
      <c r="Q179" s="143"/>
      <c r="R179" s="143"/>
      <c r="S179" s="143"/>
      <c r="T179" s="143"/>
      <c r="U179" s="143"/>
      <c r="V179" s="143"/>
      <c r="W179" s="143"/>
      <c r="X179" s="143"/>
      <c r="Y179" s="143"/>
      <c r="Z179" s="134"/>
      <c r="AA179" s="143"/>
      <c r="AB179" s="137"/>
      <c r="AC179" s="137"/>
      <c r="AD179" s="134"/>
      <c r="AE179" s="133"/>
      <c r="AF179" s="139"/>
      <c r="AG179" s="143"/>
      <c r="AH179" s="143"/>
      <c r="AI179" s="143"/>
      <c r="AJ179" s="141"/>
      <c r="AK179" s="142"/>
      <c r="AL179" s="142"/>
      <c r="AM179" s="142"/>
      <c r="AN179" s="142"/>
      <c r="AO179" s="143"/>
      <c r="AP179" s="133"/>
      <c r="AQ179" s="133"/>
      <c r="AR179" s="133"/>
      <c r="AS179" s="133"/>
      <c r="AT179" s="133"/>
      <c r="AU179" s="133"/>
      <c r="AV179" s="133"/>
      <c r="AW179" s="133"/>
      <c r="AX179" s="144"/>
      <c r="AY179" s="144"/>
      <c r="AZ179" s="133"/>
    </row>
    <row r="180" ht="15.75" customHeight="1">
      <c r="A180" s="133"/>
      <c r="B180" s="133"/>
      <c r="C180" s="133"/>
      <c r="D180" s="133"/>
      <c r="E180" s="133"/>
      <c r="F180" s="133"/>
      <c r="G180" s="133"/>
      <c r="H180" s="133"/>
      <c r="I180" s="133"/>
      <c r="J180" s="133"/>
      <c r="K180" s="133"/>
      <c r="L180" s="134"/>
      <c r="M180" s="134"/>
      <c r="N180" s="133"/>
      <c r="O180" s="133"/>
      <c r="P180" s="133"/>
      <c r="Q180" s="143"/>
      <c r="R180" s="143"/>
      <c r="S180" s="143"/>
      <c r="T180" s="143"/>
      <c r="U180" s="143"/>
      <c r="V180" s="143"/>
      <c r="W180" s="143"/>
      <c r="X180" s="143"/>
      <c r="Y180" s="143"/>
      <c r="Z180" s="134"/>
      <c r="AA180" s="143"/>
      <c r="AB180" s="137"/>
      <c r="AC180" s="137"/>
      <c r="AD180" s="134"/>
      <c r="AE180" s="133"/>
      <c r="AF180" s="139"/>
      <c r="AG180" s="143"/>
      <c r="AH180" s="143"/>
      <c r="AI180" s="143"/>
      <c r="AJ180" s="141"/>
      <c r="AK180" s="142"/>
      <c r="AL180" s="142"/>
      <c r="AM180" s="142"/>
      <c r="AN180" s="142"/>
      <c r="AO180" s="143"/>
      <c r="AP180" s="133"/>
      <c r="AQ180" s="133"/>
      <c r="AR180" s="133"/>
      <c r="AS180" s="133"/>
      <c r="AT180" s="133"/>
      <c r="AU180" s="133"/>
      <c r="AV180" s="133"/>
      <c r="AW180" s="133"/>
      <c r="AX180" s="144"/>
      <c r="AY180" s="144"/>
      <c r="AZ180" s="133"/>
    </row>
    <row r="181" ht="15.75" customHeight="1">
      <c r="A181" s="133"/>
      <c r="B181" s="133"/>
      <c r="C181" s="133"/>
      <c r="D181" s="133"/>
      <c r="E181" s="133"/>
      <c r="F181" s="133"/>
      <c r="G181" s="133"/>
      <c r="H181" s="133"/>
      <c r="I181" s="133"/>
      <c r="J181" s="133"/>
      <c r="K181" s="133"/>
      <c r="L181" s="134"/>
      <c r="M181" s="134"/>
      <c r="N181" s="133"/>
      <c r="O181" s="133"/>
      <c r="P181" s="133"/>
      <c r="Q181" s="143"/>
      <c r="R181" s="143"/>
      <c r="S181" s="143"/>
      <c r="T181" s="143"/>
      <c r="U181" s="143"/>
      <c r="V181" s="143"/>
      <c r="W181" s="143"/>
      <c r="X181" s="143"/>
      <c r="Y181" s="143"/>
      <c r="Z181" s="134"/>
      <c r="AA181" s="143"/>
      <c r="AB181" s="137"/>
      <c r="AC181" s="137"/>
      <c r="AD181" s="134"/>
      <c r="AE181" s="133"/>
      <c r="AF181" s="139"/>
      <c r="AG181" s="143"/>
      <c r="AH181" s="143"/>
      <c r="AI181" s="143"/>
      <c r="AJ181" s="141"/>
      <c r="AK181" s="142"/>
      <c r="AL181" s="142"/>
      <c r="AM181" s="142"/>
      <c r="AN181" s="142"/>
      <c r="AO181" s="143"/>
      <c r="AP181" s="133"/>
      <c r="AQ181" s="133"/>
      <c r="AR181" s="133"/>
      <c r="AS181" s="133"/>
      <c r="AT181" s="133"/>
      <c r="AU181" s="133"/>
      <c r="AV181" s="133"/>
      <c r="AW181" s="133"/>
      <c r="AX181" s="144"/>
      <c r="AY181" s="144"/>
      <c r="AZ181" s="133"/>
    </row>
    <row r="182" ht="15.75" customHeight="1">
      <c r="A182" s="133"/>
      <c r="B182" s="133"/>
      <c r="C182" s="133"/>
      <c r="D182" s="133"/>
      <c r="E182" s="133"/>
      <c r="F182" s="133"/>
      <c r="G182" s="133"/>
      <c r="H182" s="133"/>
      <c r="I182" s="133"/>
      <c r="J182" s="133"/>
      <c r="K182" s="133"/>
      <c r="L182" s="134"/>
      <c r="M182" s="134"/>
      <c r="N182" s="133"/>
      <c r="O182" s="133"/>
      <c r="P182" s="133"/>
      <c r="Q182" s="143"/>
      <c r="R182" s="143"/>
      <c r="S182" s="143"/>
      <c r="T182" s="143"/>
      <c r="U182" s="143"/>
      <c r="V182" s="143"/>
      <c r="W182" s="143"/>
      <c r="X182" s="143"/>
      <c r="Y182" s="143"/>
      <c r="Z182" s="134"/>
      <c r="AA182" s="143"/>
      <c r="AB182" s="137"/>
      <c r="AC182" s="137"/>
      <c r="AD182" s="134"/>
      <c r="AE182" s="133"/>
      <c r="AF182" s="139"/>
      <c r="AG182" s="143"/>
      <c r="AH182" s="143"/>
      <c r="AI182" s="143"/>
      <c r="AJ182" s="141"/>
      <c r="AK182" s="142"/>
      <c r="AL182" s="142"/>
      <c r="AM182" s="142"/>
      <c r="AN182" s="142"/>
      <c r="AO182" s="143"/>
      <c r="AP182" s="133"/>
      <c r="AQ182" s="133"/>
      <c r="AR182" s="133"/>
      <c r="AS182" s="133"/>
      <c r="AT182" s="133"/>
      <c r="AU182" s="133"/>
      <c r="AV182" s="133"/>
      <c r="AW182" s="133"/>
      <c r="AX182" s="144"/>
      <c r="AY182" s="144"/>
      <c r="AZ182" s="133"/>
    </row>
    <row r="183" ht="15.75" customHeight="1">
      <c r="A183" s="133"/>
      <c r="B183" s="133"/>
      <c r="C183" s="133"/>
      <c r="D183" s="133"/>
      <c r="E183" s="133"/>
      <c r="F183" s="133"/>
      <c r="G183" s="133"/>
      <c r="H183" s="133"/>
      <c r="I183" s="133"/>
      <c r="J183" s="133"/>
      <c r="K183" s="133"/>
      <c r="L183" s="134"/>
      <c r="M183" s="134"/>
      <c r="N183" s="133"/>
      <c r="O183" s="133"/>
      <c r="P183" s="133"/>
      <c r="Q183" s="143"/>
      <c r="R183" s="143"/>
      <c r="S183" s="143"/>
      <c r="T183" s="143"/>
      <c r="U183" s="143"/>
      <c r="V183" s="143"/>
      <c r="W183" s="143"/>
      <c r="X183" s="143"/>
      <c r="Y183" s="143"/>
      <c r="Z183" s="134"/>
      <c r="AA183" s="143"/>
      <c r="AB183" s="137"/>
      <c r="AC183" s="137"/>
      <c r="AD183" s="134"/>
      <c r="AE183" s="133"/>
      <c r="AF183" s="139"/>
      <c r="AG183" s="143"/>
      <c r="AH183" s="143"/>
      <c r="AI183" s="143"/>
      <c r="AJ183" s="141"/>
      <c r="AK183" s="142"/>
      <c r="AL183" s="142"/>
      <c r="AM183" s="142"/>
      <c r="AN183" s="142"/>
      <c r="AO183" s="143"/>
      <c r="AP183" s="133"/>
      <c r="AQ183" s="133"/>
      <c r="AR183" s="133"/>
      <c r="AS183" s="133"/>
      <c r="AT183" s="133"/>
      <c r="AU183" s="133"/>
      <c r="AV183" s="133"/>
      <c r="AW183" s="133"/>
      <c r="AX183" s="144"/>
      <c r="AY183" s="144"/>
      <c r="AZ183" s="133"/>
    </row>
    <row r="184" ht="15.75" customHeight="1">
      <c r="A184" s="133"/>
      <c r="B184" s="133"/>
      <c r="C184" s="133"/>
      <c r="D184" s="133"/>
      <c r="E184" s="133"/>
      <c r="F184" s="133"/>
      <c r="G184" s="133"/>
      <c r="H184" s="133"/>
      <c r="I184" s="133"/>
      <c r="J184" s="133"/>
      <c r="K184" s="133"/>
      <c r="L184" s="134"/>
      <c r="M184" s="134"/>
      <c r="N184" s="133"/>
      <c r="O184" s="133"/>
      <c r="P184" s="133"/>
      <c r="Q184" s="143"/>
      <c r="R184" s="143"/>
      <c r="S184" s="143"/>
      <c r="T184" s="143"/>
      <c r="U184" s="143"/>
      <c r="V184" s="143"/>
      <c r="W184" s="143"/>
      <c r="X184" s="143"/>
      <c r="Y184" s="143"/>
      <c r="Z184" s="134"/>
      <c r="AA184" s="143"/>
      <c r="AB184" s="137"/>
      <c r="AC184" s="137"/>
      <c r="AD184" s="134"/>
      <c r="AE184" s="133"/>
      <c r="AF184" s="139"/>
      <c r="AG184" s="143"/>
      <c r="AH184" s="143"/>
      <c r="AI184" s="143"/>
      <c r="AJ184" s="141"/>
      <c r="AK184" s="142"/>
      <c r="AL184" s="142"/>
      <c r="AM184" s="142"/>
      <c r="AN184" s="142"/>
      <c r="AO184" s="143"/>
      <c r="AP184" s="133"/>
      <c r="AQ184" s="133"/>
      <c r="AR184" s="133"/>
      <c r="AS184" s="133"/>
      <c r="AT184" s="133"/>
      <c r="AU184" s="133"/>
      <c r="AV184" s="133"/>
      <c r="AW184" s="133"/>
      <c r="AX184" s="144"/>
      <c r="AY184" s="144"/>
      <c r="AZ184" s="133"/>
    </row>
    <row r="185" ht="15.75" customHeight="1">
      <c r="A185" s="133"/>
      <c r="B185" s="133"/>
      <c r="C185" s="133"/>
      <c r="D185" s="133"/>
      <c r="E185" s="146"/>
      <c r="F185" s="133"/>
      <c r="G185" s="133"/>
      <c r="H185" s="133"/>
      <c r="I185" s="133"/>
      <c r="J185" s="133"/>
      <c r="K185" s="133"/>
      <c r="L185" s="134"/>
      <c r="M185" s="134"/>
      <c r="N185" s="133"/>
      <c r="O185" s="133"/>
      <c r="P185" s="133"/>
      <c r="Q185" s="143"/>
      <c r="R185" s="134"/>
      <c r="S185" s="143"/>
      <c r="T185" s="143"/>
      <c r="U185" s="134"/>
      <c r="V185" s="134"/>
      <c r="W185" s="134"/>
      <c r="X185" s="134"/>
      <c r="Y185" s="134"/>
      <c r="Z185" s="134"/>
      <c r="AA185" s="134"/>
      <c r="AB185" s="137"/>
      <c r="AC185" s="137"/>
      <c r="AD185" s="134"/>
      <c r="AE185" s="133"/>
      <c r="AF185" s="139"/>
      <c r="AG185" s="143"/>
      <c r="AH185" s="143"/>
      <c r="AI185" s="143"/>
      <c r="AJ185" s="141"/>
      <c r="AK185" s="142"/>
      <c r="AL185" s="142"/>
      <c r="AM185" s="142"/>
      <c r="AN185" s="142"/>
      <c r="AO185" s="143"/>
      <c r="AP185" s="133"/>
      <c r="AQ185" s="133"/>
      <c r="AR185" s="133"/>
      <c r="AS185" s="145"/>
      <c r="AT185" s="146"/>
      <c r="AU185" s="146"/>
      <c r="AV185" s="133"/>
      <c r="AW185" s="133"/>
      <c r="AX185" s="144"/>
      <c r="AY185" s="144"/>
      <c r="AZ185" s="133"/>
    </row>
    <row r="186" ht="15.75" customHeight="1">
      <c r="A186" s="133"/>
      <c r="B186" s="133"/>
      <c r="C186" s="133"/>
      <c r="D186" s="133"/>
      <c r="E186" s="146"/>
      <c r="F186" s="133"/>
      <c r="G186" s="133"/>
      <c r="H186" s="133"/>
      <c r="I186" s="133"/>
      <c r="J186" s="133"/>
      <c r="K186" s="133"/>
      <c r="L186" s="134"/>
      <c r="M186" s="134"/>
      <c r="N186" s="133"/>
      <c r="O186" s="133"/>
      <c r="P186" s="133"/>
      <c r="Q186" s="143"/>
      <c r="R186" s="134"/>
      <c r="S186" s="143"/>
      <c r="T186" s="143"/>
      <c r="U186" s="134"/>
      <c r="V186" s="134"/>
      <c r="W186" s="134"/>
      <c r="X186" s="134"/>
      <c r="Y186" s="134"/>
      <c r="Z186" s="134"/>
      <c r="AA186" s="134"/>
      <c r="AB186" s="137"/>
      <c r="AC186" s="137"/>
      <c r="AD186" s="134"/>
      <c r="AE186" s="133"/>
      <c r="AF186" s="139"/>
      <c r="AG186" s="143"/>
      <c r="AH186" s="143"/>
      <c r="AI186" s="143"/>
      <c r="AJ186" s="141"/>
      <c r="AK186" s="142"/>
      <c r="AL186" s="142"/>
      <c r="AM186" s="142"/>
      <c r="AN186" s="142"/>
      <c r="AO186" s="143"/>
      <c r="AP186" s="133"/>
      <c r="AQ186" s="133"/>
      <c r="AR186" s="133"/>
      <c r="AS186" s="145"/>
      <c r="AT186" s="146"/>
      <c r="AU186" s="146"/>
      <c r="AV186" s="133"/>
      <c r="AW186" s="133"/>
      <c r="AX186" s="144"/>
      <c r="AY186" s="144"/>
      <c r="AZ186" s="133"/>
    </row>
    <row r="187" ht="15.75" customHeight="1">
      <c r="A187" s="133"/>
      <c r="B187" s="133"/>
      <c r="C187" s="133"/>
      <c r="D187" s="133"/>
      <c r="E187" s="146"/>
      <c r="F187" s="133"/>
      <c r="G187" s="133"/>
      <c r="H187" s="133"/>
      <c r="I187" s="133"/>
      <c r="J187" s="133"/>
      <c r="K187" s="133"/>
      <c r="L187" s="134"/>
      <c r="M187" s="134"/>
      <c r="N187" s="133"/>
      <c r="O187" s="133"/>
      <c r="P187" s="133"/>
      <c r="Q187" s="143"/>
      <c r="R187" s="134"/>
      <c r="S187" s="143"/>
      <c r="T187" s="143"/>
      <c r="U187" s="134"/>
      <c r="V187" s="134"/>
      <c r="W187" s="134"/>
      <c r="X187" s="134"/>
      <c r="Y187" s="134"/>
      <c r="Z187" s="134"/>
      <c r="AA187" s="134"/>
      <c r="AB187" s="137"/>
      <c r="AC187" s="137"/>
      <c r="AD187" s="134"/>
      <c r="AE187" s="133"/>
      <c r="AF187" s="139"/>
      <c r="AG187" s="143"/>
      <c r="AH187" s="143"/>
      <c r="AI187" s="143"/>
      <c r="AJ187" s="141"/>
      <c r="AK187" s="142"/>
      <c r="AL187" s="142"/>
      <c r="AM187" s="142"/>
      <c r="AN187" s="142"/>
      <c r="AO187" s="143"/>
      <c r="AP187" s="133"/>
      <c r="AQ187" s="133"/>
      <c r="AR187" s="133"/>
      <c r="AS187" s="145"/>
      <c r="AT187" s="146"/>
      <c r="AU187" s="146"/>
      <c r="AV187" s="133"/>
      <c r="AW187" s="133"/>
      <c r="AX187" s="144"/>
      <c r="AY187" s="144"/>
      <c r="AZ187" s="133"/>
    </row>
    <row r="188" ht="15.75" customHeight="1">
      <c r="A188" s="133"/>
      <c r="B188" s="133"/>
      <c r="C188" s="133"/>
      <c r="D188" s="133"/>
      <c r="E188" s="146"/>
      <c r="F188" s="133"/>
      <c r="G188" s="133"/>
      <c r="H188" s="133"/>
      <c r="I188" s="133"/>
      <c r="J188" s="133"/>
      <c r="K188" s="133"/>
      <c r="L188" s="134"/>
      <c r="M188" s="134"/>
      <c r="N188" s="133"/>
      <c r="O188" s="133"/>
      <c r="P188" s="133"/>
      <c r="Q188" s="143"/>
      <c r="R188" s="134"/>
      <c r="S188" s="143"/>
      <c r="T188" s="143"/>
      <c r="U188" s="134"/>
      <c r="V188" s="134"/>
      <c r="W188" s="134"/>
      <c r="X188" s="134"/>
      <c r="Y188" s="134"/>
      <c r="Z188" s="134"/>
      <c r="AA188" s="134"/>
      <c r="AB188" s="137"/>
      <c r="AC188" s="137"/>
      <c r="AD188" s="134"/>
      <c r="AE188" s="133"/>
      <c r="AF188" s="139"/>
      <c r="AG188" s="143"/>
      <c r="AH188" s="143"/>
      <c r="AI188" s="143"/>
      <c r="AJ188" s="141"/>
      <c r="AK188" s="142"/>
      <c r="AL188" s="142"/>
      <c r="AM188" s="142"/>
      <c r="AN188" s="142"/>
      <c r="AO188" s="143"/>
      <c r="AP188" s="133"/>
      <c r="AQ188" s="133"/>
      <c r="AR188" s="133"/>
      <c r="AS188" s="145"/>
      <c r="AT188" s="146"/>
      <c r="AU188" s="146"/>
      <c r="AV188" s="133"/>
      <c r="AW188" s="133"/>
      <c r="AX188" s="144"/>
      <c r="AY188" s="144"/>
      <c r="AZ188" s="133"/>
    </row>
    <row r="189" ht="15.75" customHeight="1">
      <c r="A189" s="133"/>
      <c r="B189" s="133"/>
      <c r="C189" s="133"/>
      <c r="D189" s="133"/>
      <c r="E189" s="133"/>
      <c r="F189" s="133"/>
      <c r="G189" s="133"/>
      <c r="H189" s="133"/>
      <c r="I189" s="133"/>
      <c r="J189" s="133"/>
      <c r="K189" s="133"/>
      <c r="L189" s="134"/>
      <c r="M189" s="134"/>
      <c r="N189" s="133"/>
      <c r="O189" s="133"/>
      <c r="P189" s="133"/>
      <c r="Q189" s="143"/>
      <c r="R189" s="143"/>
      <c r="S189" s="143"/>
      <c r="T189" s="143"/>
      <c r="U189" s="143"/>
      <c r="V189" s="143"/>
      <c r="W189" s="143"/>
      <c r="X189" s="143"/>
      <c r="Y189" s="143"/>
      <c r="Z189" s="134"/>
      <c r="AA189" s="143"/>
      <c r="AB189" s="137"/>
      <c r="AC189" s="137"/>
      <c r="AD189" s="134"/>
      <c r="AE189" s="133"/>
      <c r="AF189" s="139"/>
      <c r="AG189" s="143"/>
      <c r="AH189" s="143"/>
      <c r="AI189" s="143"/>
      <c r="AJ189" s="141"/>
      <c r="AK189" s="142"/>
      <c r="AL189" s="142"/>
      <c r="AM189" s="142"/>
      <c r="AN189" s="142"/>
      <c r="AO189" s="143"/>
      <c r="AP189" s="133"/>
      <c r="AQ189" s="133"/>
      <c r="AR189" s="133"/>
      <c r="AS189" s="133"/>
      <c r="AT189" s="133"/>
      <c r="AU189" s="133"/>
      <c r="AV189" s="133"/>
      <c r="AW189" s="133"/>
      <c r="AX189" s="144"/>
      <c r="AY189" s="144"/>
      <c r="AZ189" s="133"/>
    </row>
    <row r="190" ht="15.75" customHeight="1">
      <c r="A190" s="133"/>
      <c r="B190" s="133"/>
      <c r="C190" s="133"/>
      <c r="D190" s="133"/>
      <c r="E190" s="133"/>
      <c r="F190" s="133"/>
      <c r="G190" s="133"/>
      <c r="H190" s="133"/>
      <c r="I190" s="133"/>
      <c r="J190" s="133"/>
      <c r="K190" s="133"/>
      <c r="L190" s="134"/>
      <c r="M190" s="134"/>
      <c r="N190" s="133"/>
      <c r="O190" s="133"/>
      <c r="P190" s="133"/>
      <c r="Q190" s="143"/>
      <c r="R190" s="143"/>
      <c r="S190" s="143"/>
      <c r="T190" s="143"/>
      <c r="U190" s="143"/>
      <c r="V190" s="143"/>
      <c r="W190" s="143"/>
      <c r="X190" s="143"/>
      <c r="Y190" s="143"/>
      <c r="Z190" s="134"/>
      <c r="AA190" s="143"/>
      <c r="AB190" s="137"/>
      <c r="AC190" s="137"/>
      <c r="AD190" s="134"/>
      <c r="AE190" s="133"/>
      <c r="AF190" s="139"/>
      <c r="AG190" s="143"/>
      <c r="AH190" s="143"/>
      <c r="AI190" s="143"/>
      <c r="AJ190" s="141"/>
      <c r="AK190" s="142"/>
      <c r="AL190" s="142"/>
      <c r="AM190" s="142"/>
      <c r="AN190" s="142"/>
      <c r="AO190" s="143"/>
      <c r="AP190" s="133"/>
      <c r="AQ190" s="133"/>
      <c r="AR190" s="133"/>
      <c r="AS190" s="133"/>
      <c r="AT190" s="133"/>
      <c r="AU190" s="133"/>
      <c r="AV190" s="133"/>
      <c r="AW190" s="133"/>
      <c r="AX190" s="144"/>
      <c r="AY190" s="144"/>
      <c r="AZ190" s="133"/>
    </row>
    <row r="191" ht="15.75" customHeight="1">
      <c r="A191" s="133"/>
      <c r="B191" s="133"/>
      <c r="C191" s="133"/>
      <c r="D191" s="133"/>
      <c r="E191" s="133"/>
      <c r="F191" s="133"/>
      <c r="G191" s="133"/>
      <c r="H191" s="133"/>
      <c r="I191" s="133"/>
      <c r="J191" s="133"/>
      <c r="K191" s="133"/>
      <c r="L191" s="134"/>
      <c r="M191" s="134"/>
      <c r="N191" s="133"/>
      <c r="O191" s="133"/>
      <c r="P191" s="133"/>
      <c r="Q191" s="143"/>
      <c r="R191" s="143"/>
      <c r="S191" s="143"/>
      <c r="T191" s="143"/>
      <c r="U191" s="143"/>
      <c r="V191" s="143"/>
      <c r="W191" s="143"/>
      <c r="X191" s="143"/>
      <c r="Y191" s="143"/>
      <c r="Z191" s="134"/>
      <c r="AA191" s="143"/>
      <c r="AB191" s="137"/>
      <c r="AC191" s="137"/>
      <c r="AD191" s="134"/>
      <c r="AE191" s="133"/>
      <c r="AF191" s="139"/>
      <c r="AG191" s="143"/>
      <c r="AH191" s="143"/>
      <c r="AI191" s="143"/>
      <c r="AJ191" s="141"/>
      <c r="AK191" s="142"/>
      <c r="AL191" s="142"/>
      <c r="AM191" s="142"/>
      <c r="AN191" s="142"/>
      <c r="AO191" s="143"/>
      <c r="AP191" s="133"/>
      <c r="AQ191" s="133"/>
      <c r="AR191" s="133"/>
      <c r="AS191" s="133"/>
      <c r="AT191" s="133"/>
      <c r="AU191" s="133"/>
      <c r="AV191" s="133"/>
      <c r="AW191" s="133"/>
      <c r="AX191" s="144"/>
      <c r="AY191" s="144"/>
      <c r="AZ191" s="133"/>
    </row>
    <row r="192" ht="15.75" customHeight="1">
      <c r="A192" s="133"/>
      <c r="B192" s="133"/>
      <c r="C192" s="133"/>
      <c r="D192" s="133"/>
      <c r="E192" s="133"/>
      <c r="F192" s="133"/>
      <c r="G192" s="133"/>
      <c r="H192" s="133"/>
      <c r="I192" s="133"/>
      <c r="J192" s="133"/>
      <c r="K192" s="133"/>
      <c r="L192" s="134"/>
      <c r="M192" s="134"/>
      <c r="N192" s="133"/>
      <c r="O192" s="133"/>
      <c r="P192" s="133"/>
      <c r="Q192" s="143"/>
      <c r="R192" s="143"/>
      <c r="S192" s="143"/>
      <c r="T192" s="143"/>
      <c r="U192" s="143"/>
      <c r="V192" s="143"/>
      <c r="W192" s="143"/>
      <c r="X192" s="143"/>
      <c r="Y192" s="143"/>
      <c r="Z192" s="134"/>
      <c r="AA192" s="143"/>
      <c r="AB192" s="137"/>
      <c r="AC192" s="137"/>
      <c r="AD192" s="134"/>
      <c r="AE192" s="133"/>
      <c r="AF192" s="143"/>
      <c r="AG192" s="143"/>
      <c r="AH192" s="143"/>
      <c r="AI192" s="143"/>
      <c r="AJ192" s="141"/>
      <c r="AK192" s="142"/>
      <c r="AL192" s="142"/>
      <c r="AM192" s="142"/>
      <c r="AN192" s="142"/>
      <c r="AO192" s="143"/>
      <c r="AP192" s="133"/>
      <c r="AQ192" s="133"/>
      <c r="AR192" s="133"/>
      <c r="AS192" s="133"/>
      <c r="AT192" s="133"/>
      <c r="AU192" s="133"/>
      <c r="AV192" s="133"/>
      <c r="AW192" s="133"/>
      <c r="AX192" s="144"/>
      <c r="AY192" s="144"/>
      <c r="AZ192" s="133"/>
    </row>
    <row r="193" ht="15.75" customHeight="1">
      <c r="A193" s="133"/>
      <c r="B193" s="133"/>
      <c r="C193" s="133"/>
      <c r="D193" s="133"/>
      <c r="E193" s="133"/>
      <c r="F193" s="133"/>
      <c r="G193" s="133"/>
      <c r="H193" s="133"/>
      <c r="I193" s="133"/>
      <c r="J193" s="133"/>
      <c r="K193" s="133"/>
      <c r="L193" s="134"/>
      <c r="M193" s="134"/>
      <c r="N193" s="133"/>
      <c r="O193" s="133"/>
      <c r="P193" s="133"/>
      <c r="Q193" s="143"/>
      <c r="R193" s="143"/>
      <c r="S193" s="143"/>
      <c r="T193" s="143"/>
      <c r="U193" s="143"/>
      <c r="V193" s="143"/>
      <c r="W193" s="143"/>
      <c r="X193" s="143"/>
      <c r="Y193" s="143"/>
      <c r="Z193" s="134"/>
      <c r="AA193" s="143"/>
      <c r="AB193" s="137"/>
      <c r="AC193" s="137"/>
      <c r="AD193" s="134"/>
      <c r="AE193" s="133"/>
      <c r="AF193" s="139"/>
      <c r="AG193" s="143"/>
      <c r="AH193" s="143"/>
      <c r="AI193" s="143"/>
      <c r="AJ193" s="141"/>
      <c r="AK193" s="142"/>
      <c r="AL193" s="142"/>
      <c r="AM193" s="142"/>
      <c r="AN193" s="142"/>
      <c r="AO193" s="143"/>
      <c r="AP193" s="133"/>
      <c r="AQ193" s="133"/>
      <c r="AR193" s="133"/>
      <c r="AS193" s="133"/>
      <c r="AT193" s="133"/>
      <c r="AU193" s="133"/>
      <c r="AV193" s="133"/>
      <c r="AW193" s="133"/>
      <c r="AX193" s="144"/>
      <c r="AY193" s="144"/>
      <c r="AZ193" s="133"/>
    </row>
    <row r="194" ht="15.75" customHeight="1">
      <c r="A194" s="133"/>
      <c r="B194" s="133"/>
      <c r="C194" s="133"/>
      <c r="D194" s="133"/>
      <c r="E194" s="133"/>
      <c r="F194" s="133"/>
      <c r="G194" s="133"/>
      <c r="H194" s="133"/>
      <c r="I194" s="133"/>
      <c r="J194" s="133"/>
      <c r="K194" s="133"/>
      <c r="L194" s="134"/>
      <c r="M194" s="134"/>
      <c r="N194" s="133"/>
      <c r="O194" s="133"/>
      <c r="P194" s="133"/>
      <c r="Q194" s="143"/>
      <c r="R194" s="143"/>
      <c r="S194" s="143"/>
      <c r="T194" s="143"/>
      <c r="U194" s="143"/>
      <c r="V194" s="143"/>
      <c r="W194" s="143"/>
      <c r="X194" s="143"/>
      <c r="Y194" s="143"/>
      <c r="Z194" s="134"/>
      <c r="AA194" s="143"/>
      <c r="AB194" s="137"/>
      <c r="AC194" s="137"/>
      <c r="AD194" s="134"/>
      <c r="AE194" s="133"/>
      <c r="AF194" s="139"/>
      <c r="AG194" s="143"/>
      <c r="AH194" s="143"/>
      <c r="AI194" s="143"/>
      <c r="AJ194" s="141"/>
      <c r="AK194" s="142"/>
      <c r="AL194" s="142"/>
      <c r="AM194" s="142"/>
      <c r="AN194" s="142"/>
      <c r="AO194" s="143"/>
      <c r="AP194" s="133"/>
      <c r="AQ194" s="133"/>
      <c r="AR194" s="133"/>
      <c r="AS194" s="133"/>
      <c r="AT194" s="133"/>
      <c r="AU194" s="133"/>
      <c r="AV194" s="133"/>
      <c r="AW194" s="133"/>
      <c r="AX194" s="144"/>
      <c r="AY194" s="144"/>
      <c r="AZ194" s="133"/>
    </row>
    <row r="195" ht="15.75" customHeight="1">
      <c r="A195" s="133"/>
      <c r="B195" s="133"/>
      <c r="C195" s="133"/>
      <c r="D195" s="133"/>
      <c r="E195" s="133"/>
      <c r="F195" s="133"/>
      <c r="G195" s="133"/>
      <c r="H195" s="133"/>
      <c r="I195" s="133"/>
      <c r="J195" s="133"/>
      <c r="K195" s="133"/>
      <c r="L195" s="134"/>
      <c r="M195" s="134"/>
      <c r="N195" s="133"/>
      <c r="O195" s="133"/>
      <c r="P195" s="133"/>
      <c r="Q195" s="143"/>
      <c r="R195" s="143"/>
      <c r="S195" s="143"/>
      <c r="T195" s="143"/>
      <c r="U195" s="143"/>
      <c r="V195" s="143"/>
      <c r="W195" s="143"/>
      <c r="X195" s="143"/>
      <c r="Y195" s="143"/>
      <c r="Z195" s="134"/>
      <c r="AA195" s="143"/>
      <c r="AB195" s="137"/>
      <c r="AC195" s="137"/>
      <c r="AD195" s="134"/>
      <c r="AE195" s="133"/>
      <c r="AF195" s="139"/>
      <c r="AG195" s="143"/>
      <c r="AH195" s="143"/>
      <c r="AI195" s="143"/>
      <c r="AJ195" s="141"/>
      <c r="AK195" s="142"/>
      <c r="AL195" s="142"/>
      <c r="AM195" s="142"/>
      <c r="AN195" s="142"/>
      <c r="AO195" s="143"/>
      <c r="AP195" s="133"/>
      <c r="AQ195" s="133"/>
      <c r="AR195" s="133"/>
      <c r="AS195" s="133"/>
      <c r="AT195" s="133"/>
      <c r="AU195" s="133"/>
      <c r="AV195" s="133"/>
      <c r="AW195" s="133"/>
      <c r="AX195" s="144"/>
      <c r="AY195" s="144"/>
      <c r="AZ195" s="133"/>
    </row>
    <row r="196" ht="15.75" customHeight="1">
      <c r="A196" s="133"/>
      <c r="B196" s="133"/>
      <c r="C196" s="133"/>
      <c r="D196" s="133"/>
      <c r="E196" s="133"/>
      <c r="F196" s="133"/>
      <c r="G196" s="133"/>
      <c r="H196" s="133"/>
      <c r="I196" s="133"/>
      <c r="J196" s="133"/>
      <c r="K196" s="133"/>
      <c r="L196" s="134"/>
      <c r="M196" s="134"/>
      <c r="N196" s="133"/>
      <c r="O196" s="133"/>
      <c r="P196" s="133"/>
      <c r="Q196" s="143"/>
      <c r="R196" s="143"/>
      <c r="S196" s="143"/>
      <c r="T196" s="143"/>
      <c r="U196" s="143"/>
      <c r="V196" s="143"/>
      <c r="W196" s="143"/>
      <c r="X196" s="143"/>
      <c r="Y196" s="143"/>
      <c r="Z196" s="134"/>
      <c r="AA196" s="143"/>
      <c r="AB196" s="137"/>
      <c r="AC196" s="137"/>
      <c r="AD196" s="134"/>
      <c r="AE196" s="133"/>
      <c r="AF196" s="139"/>
      <c r="AG196" s="143"/>
      <c r="AH196" s="143"/>
      <c r="AI196" s="143"/>
      <c r="AJ196" s="141"/>
      <c r="AK196" s="142"/>
      <c r="AL196" s="142"/>
      <c r="AM196" s="142"/>
      <c r="AN196" s="142"/>
      <c r="AO196" s="143"/>
      <c r="AP196" s="133"/>
      <c r="AQ196" s="133"/>
      <c r="AR196" s="133"/>
      <c r="AS196" s="133"/>
      <c r="AT196" s="133"/>
      <c r="AU196" s="133"/>
      <c r="AV196" s="133"/>
      <c r="AW196" s="133"/>
      <c r="AX196" s="144"/>
      <c r="AY196" s="144"/>
      <c r="AZ196" s="133"/>
    </row>
    <row r="197" ht="15.75" customHeight="1">
      <c r="A197" s="133"/>
      <c r="B197" s="133"/>
      <c r="C197" s="133"/>
      <c r="D197" s="133"/>
      <c r="E197" s="133"/>
      <c r="F197" s="133"/>
      <c r="G197" s="133"/>
      <c r="H197" s="133"/>
      <c r="I197" s="133"/>
      <c r="J197" s="133"/>
      <c r="K197" s="133"/>
      <c r="L197" s="134"/>
      <c r="M197" s="134"/>
      <c r="N197" s="133"/>
      <c r="O197" s="133"/>
      <c r="P197" s="133"/>
      <c r="Q197" s="143"/>
      <c r="R197" s="143"/>
      <c r="S197" s="143"/>
      <c r="T197" s="143"/>
      <c r="U197" s="143"/>
      <c r="V197" s="143"/>
      <c r="W197" s="143"/>
      <c r="X197" s="143"/>
      <c r="Y197" s="143"/>
      <c r="Z197" s="134"/>
      <c r="AA197" s="143"/>
      <c r="AB197" s="137"/>
      <c r="AC197" s="137"/>
      <c r="AD197" s="134"/>
      <c r="AE197" s="133"/>
      <c r="AF197" s="139"/>
      <c r="AG197" s="143"/>
      <c r="AH197" s="143"/>
      <c r="AI197" s="143"/>
      <c r="AJ197" s="141"/>
      <c r="AK197" s="142"/>
      <c r="AL197" s="142"/>
      <c r="AM197" s="142"/>
      <c r="AN197" s="142"/>
      <c r="AO197" s="143"/>
      <c r="AP197" s="133"/>
      <c r="AQ197" s="133"/>
      <c r="AR197" s="133"/>
      <c r="AS197" s="133"/>
      <c r="AT197" s="133"/>
      <c r="AU197" s="133"/>
      <c r="AV197" s="133"/>
      <c r="AW197" s="133"/>
      <c r="AX197" s="144"/>
      <c r="AY197" s="144"/>
      <c r="AZ197" s="133"/>
    </row>
    <row r="198" ht="15.75" customHeight="1">
      <c r="A198" s="133"/>
      <c r="B198" s="133"/>
      <c r="C198" s="133"/>
      <c r="D198" s="133"/>
      <c r="E198" s="133"/>
      <c r="F198" s="133"/>
      <c r="G198" s="133"/>
      <c r="H198" s="133"/>
      <c r="I198" s="133"/>
      <c r="J198" s="133"/>
      <c r="K198" s="133"/>
      <c r="L198" s="134"/>
      <c r="M198" s="134"/>
      <c r="N198" s="133"/>
      <c r="O198" s="133"/>
      <c r="P198" s="133"/>
      <c r="Q198" s="143"/>
      <c r="R198" s="143"/>
      <c r="S198" s="143"/>
      <c r="T198" s="143"/>
      <c r="U198" s="143"/>
      <c r="V198" s="143"/>
      <c r="W198" s="143"/>
      <c r="X198" s="143"/>
      <c r="Y198" s="143"/>
      <c r="Z198" s="134"/>
      <c r="AA198" s="143"/>
      <c r="AB198" s="137"/>
      <c r="AC198" s="137"/>
      <c r="AD198" s="134"/>
      <c r="AE198" s="133"/>
      <c r="AF198" s="139"/>
      <c r="AG198" s="143"/>
      <c r="AH198" s="143"/>
      <c r="AI198" s="143"/>
      <c r="AJ198" s="141"/>
      <c r="AK198" s="142"/>
      <c r="AL198" s="142"/>
      <c r="AM198" s="142"/>
      <c r="AN198" s="142"/>
      <c r="AO198" s="143"/>
      <c r="AP198" s="133"/>
      <c r="AQ198" s="133"/>
      <c r="AR198" s="133"/>
      <c r="AS198" s="133"/>
      <c r="AT198" s="133"/>
      <c r="AU198" s="133"/>
      <c r="AV198" s="133"/>
      <c r="AW198" s="133"/>
      <c r="AX198" s="144"/>
      <c r="AY198" s="144"/>
      <c r="AZ198" s="133"/>
    </row>
    <row r="199" ht="15.75" customHeight="1">
      <c r="A199" s="133"/>
      <c r="B199" s="133"/>
      <c r="C199" s="133"/>
      <c r="D199" s="133"/>
      <c r="E199" s="133"/>
      <c r="F199" s="133"/>
      <c r="G199" s="133"/>
      <c r="H199" s="133"/>
      <c r="I199" s="133"/>
      <c r="J199" s="133"/>
      <c r="K199" s="133"/>
      <c r="L199" s="134"/>
      <c r="M199" s="134"/>
      <c r="N199" s="133"/>
      <c r="O199" s="133"/>
      <c r="P199" s="133"/>
      <c r="Q199" s="143"/>
      <c r="R199" s="143"/>
      <c r="S199" s="143"/>
      <c r="T199" s="143"/>
      <c r="U199" s="143"/>
      <c r="V199" s="143"/>
      <c r="W199" s="143"/>
      <c r="X199" s="143"/>
      <c r="Y199" s="143"/>
      <c r="Z199" s="134"/>
      <c r="AA199" s="143"/>
      <c r="AB199" s="137"/>
      <c r="AC199" s="137"/>
      <c r="AD199" s="134"/>
      <c r="AE199" s="133"/>
      <c r="AF199" s="139"/>
      <c r="AG199" s="143"/>
      <c r="AH199" s="143"/>
      <c r="AI199" s="143"/>
      <c r="AJ199" s="141"/>
      <c r="AK199" s="142"/>
      <c r="AL199" s="142"/>
      <c r="AM199" s="142"/>
      <c r="AN199" s="142"/>
      <c r="AO199" s="143"/>
      <c r="AP199" s="133"/>
      <c r="AQ199" s="133"/>
      <c r="AR199" s="133"/>
      <c r="AS199" s="133"/>
      <c r="AT199" s="133"/>
      <c r="AU199" s="133"/>
      <c r="AV199" s="133"/>
      <c r="AW199" s="133"/>
      <c r="AX199" s="144"/>
      <c r="AY199" s="144"/>
      <c r="AZ199" s="133"/>
    </row>
    <row r="200" ht="15.75" customHeight="1">
      <c r="A200" s="133"/>
      <c r="B200" s="133"/>
      <c r="C200" s="133"/>
      <c r="D200" s="133"/>
      <c r="E200" s="146"/>
      <c r="F200" s="133"/>
      <c r="G200" s="133"/>
      <c r="H200" s="133"/>
      <c r="I200" s="133"/>
      <c r="J200" s="133"/>
      <c r="K200" s="133"/>
      <c r="L200" s="134"/>
      <c r="M200" s="134"/>
      <c r="N200" s="133"/>
      <c r="O200" s="133"/>
      <c r="P200" s="133"/>
      <c r="Q200" s="143"/>
      <c r="R200" s="134"/>
      <c r="S200" s="143"/>
      <c r="T200" s="143"/>
      <c r="U200" s="134"/>
      <c r="V200" s="134"/>
      <c r="W200" s="134"/>
      <c r="X200" s="134"/>
      <c r="Y200" s="134"/>
      <c r="Z200" s="134"/>
      <c r="AA200" s="134"/>
      <c r="AB200" s="137"/>
      <c r="AC200" s="137"/>
      <c r="AD200" s="134"/>
      <c r="AE200" s="133"/>
      <c r="AF200" s="139"/>
      <c r="AG200" s="143"/>
      <c r="AH200" s="143"/>
      <c r="AI200" s="143"/>
      <c r="AJ200" s="141"/>
      <c r="AK200" s="142"/>
      <c r="AL200" s="142"/>
      <c r="AM200" s="142"/>
      <c r="AN200" s="142"/>
      <c r="AO200" s="143"/>
      <c r="AP200" s="133"/>
      <c r="AQ200" s="133"/>
      <c r="AR200" s="133"/>
      <c r="AS200" s="145"/>
      <c r="AT200" s="145"/>
      <c r="AU200" s="146"/>
      <c r="AV200" s="133"/>
      <c r="AW200" s="133"/>
      <c r="AX200" s="144"/>
      <c r="AY200" s="144"/>
      <c r="AZ200" s="133"/>
    </row>
    <row r="201" ht="15.75" customHeight="1">
      <c r="A201" s="133"/>
      <c r="B201" s="133"/>
      <c r="C201" s="133"/>
      <c r="D201" s="133"/>
      <c r="E201" s="133"/>
      <c r="F201" s="133"/>
      <c r="G201" s="133"/>
      <c r="H201" s="133"/>
      <c r="I201" s="133"/>
      <c r="J201" s="133"/>
      <c r="K201" s="133"/>
      <c r="L201" s="134"/>
      <c r="M201" s="134"/>
      <c r="N201" s="133"/>
      <c r="O201" s="133"/>
      <c r="P201" s="133"/>
      <c r="Q201" s="143"/>
      <c r="R201" s="143"/>
      <c r="S201" s="143"/>
      <c r="T201" s="143"/>
      <c r="U201" s="143"/>
      <c r="V201" s="143"/>
      <c r="W201" s="143"/>
      <c r="X201" s="143"/>
      <c r="Y201" s="143"/>
      <c r="Z201" s="134"/>
      <c r="AA201" s="143"/>
      <c r="AB201" s="137"/>
      <c r="AC201" s="137"/>
      <c r="AD201" s="134"/>
      <c r="AE201" s="133"/>
      <c r="AF201" s="139"/>
      <c r="AG201" s="143"/>
      <c r="AH201" s="143"/>
      <c r="AI201" s="143"/>
      <c r="AJ201" s="141"/>
      <c r="AK201" s="142"/>
      <c r="AL201" s="142"/>
      <c r="AM201" s="142"/>
      <c r="AN201" s="142"/>
      <c r="AO201" s="143"/>
      <c r="AP201" s="133"/>
      <c r="AQ201" s="133"/>
      <c r="AR201" s="133"/>
      <c r="AS201" s="133"/>
      <c r="AT201" s="133"/>
      <c r="AU201" s="133"/>
      <c r="AV201" s="133"/>
      <c r="AW201" s="133"/>
      <c r="AX201" s="144"/>
      <c r="AY201" s="144"/>
      <c r="AZ201" s="133"/>
    </row>
    <row r="202" ht="15.75" customHeight="1">
      <c r="A202" s="133"/>
      <c r="B202" s="133"/>
      <c r="C202" s="133"/>
      <c r="D202" s="133"/>
      <c r="E202" s="146"/>
      <c r="F202" s="133"/>
      <c r="G202" s="133"/>
      <c r="H202" s="133"/>
      <c r="I202" s="133"/>
      <c r="J202" s="133"/>
      <c r="K202" s="133"/>
      <c r="L202" s="134"/>
      <c r="M202" s="134"/>
      <c r="N202" s="133"/>
      <c r="O202" s="133"/>
      <c r="P202" s="133"/>
      <c r="Q202" s="143"/>
      <c r="R202" s="134"/>
      <c r="S202" s="143"/>
      <c r="T202" s="143"/>
      <c r="U202" s="143"/>
      <c r="V202" s="143"/>
      <c r="W202" s="143"/>
      <c r="X202" s="143"/>
      <c r="Y202" s="143"/>
      <c r="Z202" s="134"/>
      <c r="AA202" s="143"/>
      <c r="AB202" s="137"/>
      <c r="AC202" s="137"/>
      <c r="AD202" s="134"/>
      <c r="AE202" s="133"/>
      <c r="AF202" s="139"/>
      <c r="AG202" s="143"/>
      <c r="AH202" s="143"/>
      <c r="AI202" s="143"/>
      <c r="AJ202" s="141"/>
      <c r="AK202" s="142"/>
      <c r="AL202" s="142"/>
      <c r="AM202" s="142"/>
      <c r="AN202" s="142"/>
      <c r="AO202" s="143"/>
      <c r="AP202" s="133"/>
      <c r="AQ202" s="133"/>
      <c r="AR202" s="133"/>
      <c r="AS202" s="145"/>
      <c r="AT202" s="145"/>
      <c r="AU202" s="145"/>
      <c r="AV202" s="133"/>
      <c r="AW202" s="133"/>
      <c r="AX202" s="144"/>
      <c r="AY202" s="144"/>
      <c r="AZ202" s="133"/>
    </row>
    <row r="203" ht="15.75" customHeight="1">
      <c r="A203" s="133"/>
      <c r="B203" s="133"/>
      <c r="C203" s="133"/>
      <c r="D203" s="133"/>
      <c r="E203" s="133"/>
      <c r="F203" s="133"/>
      <c r="G203" s="133"/>
      <c r="H203" s="133"/>
      <c r="I203" s="133"/>
      <c r="J203" s="133"/>
      <c r="K203" s="133"/>
      <c r="L203" s="134"/>
      <c r="M203" s="134"/>
      <c r="N203" s="133"/>
      <c r="O203" s="133"/>
      <c r="P203" s="133"/>
      <c r="Q203" s="143"/>
      <c r="R203" s="143"/>
      <c r="S203" s="143"/>
      <c r="T203" s="143"/>
      <c r="U203" s="134"/>
      <c r="V203" s="134"/>
      <c r="W203" s="134"/>
      <c r="X203" s="134"/>
      <c r="Y203" s="134"/>
      <c r="Z203" s="134"/>
      <c r="AA203" s="134"/>
      <c r="AB203" s="137"/>
      <c r="AC203" s="137"/>
      <c r="AD203" s="134"/>
      <c r="AE203" s="133"/>
      <c r="AF203" s="139"/>
      <c r="AG203" s="143"/>
      <c r="AH203" s="143"/>
      <c r="AI203" s="143"/>
      <c r="AJ203" s="141"/>
      <c r="AK203" s="142"/>
      <c r="AL203" s="142"/>
      <c r="AM203" s="142"/>
      <c r="AN203" s="142"/>
      <c r="AO203" s="143"/>
      <c r="AP203" s="133"/>
      <c r="AQ203" s="133"/>
      <c r="AR203" s="133"/>
      <c r="AS203" s="133"/>
      <c r="AT203" s="133"/>
      <c r="AU203" s="133"/>
      <c r="AV203" s="133"/>
      <c r="AW203" s="133"/>
      <c r="AX203" s="144"/>
      <c r="AY203" s="144"/>
      <c r="AZ203" s="133"/>
    </row>
    <row r="204" ht="15.75" customHeight="1">
      <c r="A204" s="133"/>
      <c r="B204" s="133"/>
      <c r="C204" s="133"/>
      <c r="D204" s="133"/>
      <c r="E204" s="133"/>
      <c r="F204" s="133"/>
      <c r="G204" s="133"/>
      <c r="H204" s="133"/>
      <c r="I204" s="133"/>
      <c r="J204" s="133"/>
      <c r="K204" s="133"/>
      <c r="L204" s="134"/>
      <c r="M204" s="134"/>
      <c r="N204" s="133"/>
      <c r="O204" s="133"/>
      <c r="P204" s="133"/>
      <c r="Q204" s="143"/>
      <c r="R204" s="143"/>
      <c r="S204" s="143"/>
      <c r="T204" s="143"/>
      <c r="U204" s="134"/>
      <c r="V204" s="134"/>
      <c r="W204" s="134"/>
      <c r="X204" s="134"/>
      <c r="Y204" s="134"/>
      <c r="Z204" s="134"/>
      <c r="AA204" s="134"/>
      <c r="AB204" s="137"/>
      <c r="AC204" s="137"/>
      <c r="AD204" s="134"/>
      <c r="AE204" s="133"/>
      <c r="AF204" s="139"/>
      <c r="AG204" s="143"/>
      <c r="AH204" s="143"/>
      <c r="AI204" s="143"/>
      <c r="AJ204" s="141"/>
      <c r="AK204" s="142"/>
      <c r="AL204" s="142"/>
      <c r="AM204" s="142"/>
      <c r="AN204" s="142"/>
      <c r="AO204" s="143"/>
      <c r="AP204" s="133"/>
      <c r="AQ204" s="133"/>
      <c r="AR204" s="133"/>
      <c r="AS204" s="133"/>
      <c r="AT204" s="133"/>
      <c r="AU204" s="133"/>
      <c r="AV204" s="133"/>
      <c r="AW204" s="133"/>
      <c r="AX204" s="144"/>
      <c r="AY204" s="144"/>
      <c r="AZ204" s="133"/>
    </row>
    <row r="205" ht="15.75" customHeight="1">
      <c r="A205" s="133"/>
      <c r="B205" s="133"/>
      <c r="C205" s="133"/>
      <c r="D205" s="133"/>
      <c r="E205" s="133"/>
      <c r="F205" s="133"/>
      <c r="G205" s="133"/>
      <c r="H205" s="133"/>
      <c r="I205" s="133"/>
      <c r="J205" s="133"/>
      <c r="K205" s="133"/>
      <c r="L205" s="134"/>
      <c r="M205" s="134"/>
      <c r="N205" s="133"/>
      <c r="O205" s="133"/>
      <c r="P205" s="133"/>
      <c r="Q205" s="143"/>
      <c r="R205" s="143"/>
      <c r="S205" s="143"/>
      <c r="T205" s="143"/>
      <c r="U205" s="143"/>
      <c r="V205" s="143"/>
      <c r="W205" s="143"/>
      <c r="X205" s="143"/>
      <c r="Y205" s="143"/>
      <c r="Z205" s="134"/>
      <c r="AA205" s="143"/>
      <c r="AB205" s="137"/>
      <c r="AC205" s="137"/>
      <c r="AD205" s="134"/>
      <c r="AE205" s="133"/>
      <c r="AF205" s="139"/>
      <c r="AG205" s="143"/>
      <c r="AH205" s="143"/>
      <c r="AI205" s="143"/>
      <c r="AJ205" s="141"/>
      <c r="AK205" s="142"/>
      <c r="AL205" s="142"/>
      <c r="AM205" s="142"/>
      <c r="AN205" s="142"/>
      <c r="AO205" s="143"/>
      <c r="AP205" s="133"/>
      <c r="AQ205" s="133"/>
      <c r="AR205" s="133"/>
      <c r="AS205" s="133"/>
      <c r="AT205" s="133"/>
      <c r="AU205" s="133"/>
      <c r="AV205" s="133"/>
      <c r="AW205" s="133"/>
      <c r="AX205" s="144"/>
      <c r="AY205" s="144"/>
      <c r="AZ205" s="133"/>
    </row>
    <row r="206" ht="15.75" customHeight="1">
      <c r="A206" s="133"/>
      <c r="B206" s="133"/>
      <c r="C206" s="133"/>
      <c r="D206" s="133"/>
      <c r="E206" s="146"/>
      <c r="F206" s="133"/>
      <c r="G206" s="133"/>
      <c r="H206" s="133"/>
      <c r="I206" s="133"/>
      <c r="J206" s="133"/>
      <c r="K206" s="133"/>
      <c r="L206" s="134"/>
      <c r="M206" s="134"/>
      <c r="N206" s="133"/>
      <c r="O206" s="133"/>
      <c r="P206" s="133"/>
      <c r="Q206" s="143"/>
      <c r="R206" s="143"/>
      <c r="S206" s="143"/>
      <c r="T206" s="143"/>
      <c r="U206" s="143"/>
      <c r="V206" s="143"/>
      <c r="W206" s="143"/>
      <c r="X206" s="143"/>
      <c r="Y206" s="143"/>
      <c r="Z206" s="134"/>
      <c r="AA206" s="143"/>
      <c r="AB206" s="137"/>
      <c r="AC206" s="137"/>
      <c r="AD206" s="134"/>
      <c r="AE206" s="133"/>
      <c r="AF206" s="139"/>
      <c r="AG206" s="143"/>
      <c r="AH206" s="143"/>
      <c r="AI206" s="143"/>
      <c r="AJ206" s="141"/>
      <c r="AK206" s="142"/>
      <c r="AL206" s="142"/>
      <c r="AM206" s="142"/>
      <c r="AN206" s="142"/>
      <c r="AO206" s="143"/>
      <c r="AP206" s="133"/>
      <c r="AQ206" s="133"/>
      <c r="AR206" s="133"/>
      <c r="AS206" s="133"/>
      <c r="AT206" s="133"/>
      <c r="AU206" s="133"/>
      <c r="AV206" s="133"/>
      <c r="AW206" s="133"/>
      <c r="AX206" s="144"/>
      <c r="AY206" s="144"/>
      <c r="AZ206" s="133"/>
    </row>
    <row r="207" ht="15.75" customHeight="1">
      <c r="A207" s="133"/>
      <c r="B207" s="133"/>
      <c r="C207" s="133"/>
      <c r="D207" s="133"/>
      <c r="E207" s="133"/>
      <c r="F207" s="133"/>
      <c r="G207" s="133"/>
      <c r="H207" s="133"/>
      <c r="I207" s="133"/>
      <c r="J207" s="133"/>
      <c r="K207" s="133"/>
      <c r="L207" s="134"/>
      <c r="M207" s="134"/>
      <c r="N207" s="133"/>
      <c r="O207" s="133"/>
      <c r="P207" s="133"/>
      <c r="Q207" s="143"/>
      <c r="R207" s="143"/>
      <c r="S207" s="143"/>
      <c r="T207" s="143"/>
      <c r="U207" s="143"/>
      <c r="V207" s="143"/>
      <c r="W207" s="143"/>
      <c r="X207" s="143"/>
      <c r="Y207" s="143"/>
      <c r="Z207" s="134"/>
      <c r="AA207" s="143"/>
      <c r="AB207" s="137"/>
      <c r="AC207" s="137"/>
      <c r="AD207" s="134"/>
      <c r="AE207" s="133"/>
      <c r="AF207" s="139"/>
      <c r="AG207" s="143"/>
      <c r="AH207" s="143"/>
      <c r="AI207" s="143"/>
      <c r="AJ207" s="141"/>
      <c r="AK207" s="142"/>
      <c r="AL207" s="142"/>
      <c r="AM207" s="142"/>
      <c r="AN207" s="142"/>
      <c r="AO207" s="143"/>
      <c r="AP207" s="133"/>
      <c r="AQ207" s="133"/>
      <c r="AR207" s="133"/>
      <c r="AS207" s="133"/>
      <c r="AT207" s="133"/>
      <c r="AU207" s="133"/>
      <c r="AV207" s="133"/>
      <c r="AW207" s="133"/>
      <c r="AX207" s="144"/>
      <c r="AY207" s="144"/>
      <c r="AZ207" s="133"/>
    </row>
    <row r="208" ht="15.75" customHeight="1">
      <c r="A208" s="133"/>
      <c r="B208" s="133"/>
      <c r="C208" s="133"/>
      <c r="D208" s="133"/>
      <c r="E208" s="133"/>
      <c r="F208" s="133"/>
      <c r="G208" s="133"/>
      <c r="H208" s="133"/>
      <c r="I208" s="133"/>
      <c r="J208" s="133"/>
      <c r="K208" s="133"/>
      <c r="L208" s="134"/>
      <c r="M208" s="134"/>
      <c r="N208" s="133"/>
      <c r="O208" s="133"/>
      <c r="P208" s="133"/>
      <c r="Q208" s="143"/>
      <c r="R208" s="143"/>
      <c r="S208" s="143"/>
      <c r="T208" s="143"/>
      <c r="U208" s="134"/>
      <c r="V208" s="134"/>
      <c r="W208" s="134"/>
      <c r="X208" s="134"/>
      <c r="Y208" s="134"/>
      <c r="Z208" s="134"/>
      <c r="AA208" s="134"/>
      <c r="AB208" s="137"/>
      <c r="AC208" s="137"/>
      <c r="AD208" s="134"/>
      <c r="AE208" s="133"/>
      <c r="AF208" s="139"/>
      <c r="AG208" s="143"/>
      <c r="AH208" s="143"/>
      <c r="AI208" s="143"/>
      <c r="AJ208" s="141"/>
      <c r="AK208" s="142"/>
      <c r="AL208" s="142"/>
      <c r="AM208" s="142"/>
      <c r="AN208" s="142"/>
      <c r="AO208" s="143"/>
      <c r="AP208" s="133"/>
      <c r="AQ208" s="133"/>
      <c r="AR208" s="133"/>
      <c r="AS208" s="133"/>
      <c r="AT208" s="133"/>
      <c r="AU208" s="133"/>
      <c r="AV208" s="133"/>
      <c r="AW208" s="133"/>
      <c r="AX208" s="144"/>
      <c r="AY208" s="144"/>
      <c r="AZ208" s="133"/>
    </row>
    <row r="209" ht="15.75" customHeight="1">
      <c r="A209" s="133"/>
      <c r="B209" s="133"/>
      <c r="C209" s="133"/>
      <c r="D209" s="133"/>
      <c r="E209" s="133"/>
      <c r="F209" s="133"/>
      <c r="G209" s="133"/>
      <c r="H209" s="133"/>
      <c r="I209" s="133"/>
      <c r="J209" s="133"/>
      <c r="K209" s="133"/>
      <c r="L209" s="134"/>
      <c r="M209" s="134"/>
      <c r="N209" s="133"/>
      <c r="O209" s="133"/>
      <c r="P209" s="133"/>
      <c r="Q209" s="143"/>
      <c r="R209" s="143"/>
      <c r="S209" s="143"/>
      <c r="T209" s="143"/>
      <c r="U209" s="134"/>
      <c r="V209" s="134"/>
      <c r="W209" s="134"/>
      <c r="X209" s="134"/>
      <c r="Y209" s="134"/>
      <c r="Z209" s="134"/>
      <c r="AA209" s="134"/>
      <c r="AB209" s="137"/>
      <c r="AC209" s="137"/>
      <c r="AD209" s="134"/>
      <c r="AE209" s="133"/>
      <c r="AF209" s="139"/>
      <c r="AG209" s="143"/>
      <c r="AH209" s="143"/>
      <c r="AI209" s="143"/>
      <c r="AJ209" s="141"/>
      <c r="AK209" s="142"/>
      <c r="AL209" s="142"/>
      <c r="AM209" s="142"/>
      <c r="AN209" s="142"/>
      <c r="AO209" s="143"/>
      <c r="AP209" s="133"/>
      <c r="AQ209" s="133"/>
      <c r="AR209" s="133"/>
      <c r="AS209" s="133"/>
      <c r="AT209" s="133"/>
      <c r="AU209" s="133"/>
      <c r="AV209" s="133"/>
      <c r="AW209" s="133"/>
      <c r="AX209" s="144"/>
      <c r="AY209" s="144"/>
      <c r="AZ209" s="133"/>
    </row>
    <row r="210" ht="15.75" customHeight="1">
      <c r="A210" s="133"/>
      <c r="B210" s="133"/>
      <c r="C210" s="133"/>
      <c r="D210" s="133"/>
      <c r="E210" s="133"/>
      <c r="F210" s="133"/>
      <c r="G210" s="133"/>
      <c r="H210" s="133"/>
      <c r="I210" s="133"/>
      <c r="J210" s="133"/>
      <c r="K210" s="133"/>
      <c r="L210" s="134"/>
      <c r="M210" s="134"/>
      <c r="N210" s="133"/>
      <c r="O210" s="133"/>
      <c r="P210" s="133"/>
      <c r="Q210" s="143"/>
      <c r="R210" s="143"/>
      <c r="S210" s="143"/>
      <c r="T210" s="143"/>
      <c r="U210" s="143"/>
      <c r="V210" s="143"/>
      <c r="W210" s="143"/>
      <c r="X210" s="143"/>
      <c r="Y210" s="143"/>
      <c r="Z210" s="134"/>
      <c r="AA210" s="143"/>
      <c r="AB210" s="137"/>
      <c r="AC210" s="137"/>
      <c r="AD210" s="134"/>
      <c r="AE210" s="133"/>
      <c r="AF210" s="143"/>
      <c r="AG210" s="143"/>
      <c r="AH210" s="143"/>
      <c r="AI210" s="143"/>
      <c r="AJ210" s="141"/>
      <c r="AK210" s="142"/>
      <c r="AL210" s="142"/>
      <c r="AM210" s="142"/>
      <c r="AN210" s="142"/>
      <c r="AO210" s="143"/>
      <c r="AP210" s="133"/>
      <c r="AQ210" s="133"/>
      <c r="AR210" s="133"/>
      <c r="AS210" s="133"/>
      <c r="AT210" s="133"/>
      <c r="AU210" s="133"/>
      <c r="AV210" s="133"/>
      <c r="AW210" s="133"/>
      <c r="AX210" s="144"/>
      <c r="AY210" s="144"/>
      <c r="AZ210" s="133"/>
    </row>
    <row r="211" ht="15.75" customHeight="1">
      <c r="A211" s="133"/>
      <c r="B211" s="133"/>
      <c r="C211" s="133"/>
      <c r="D211" s="133"/>
      <c r="E211" s="133"/>
      <c r="F211" s="133"/>
      <c r="G211" s="133"/>
      <c r="H211" s="133"/>
      <c r="I211" s="133"/>
      <c r="J211" s="133"/>
      <c r="K211" s="133"/>
      <c r="L211" s="134"/>
      <c r="M211" s="134"/>
      <c r="N211" s="133"/>
      <c r="O211" s="133"/>
      <c r="P211" s="133"/>
      <c r="Q211" s="143"/>
      <c r="R211" s="143"/>
      <c r="S211" s="143"/>
      <c r="T211" s="143"/>
      <c r="U211" s="134"/>
      <c r="V211" s="134"/>
      <c r="W211" s="134"/>
      <c r="X211" s="134"/>
      <c r="Y211" s="134"/>
      <c r="Z211" s="134"/>
      <c r="AA211" s="134"/>
      <c r="AB211" s="137"/>
      <c r="AC211" s="137"/>
      <c r="AD211" s="134"/>
      <c r="AE211" s="133"/>
      <c r="AF211" s="139"/>
      <c r="AG211" s="143"/>
      <c r="AH211" s="143"/>
      <c r="AI211" s="143"/>
      <c r="AJ211" s="141"/>
      <c r="AK211" s="142"/>
      <c r="AL211" s="142"/>
      <c r="AM211" s="142"/>
      <c r="AN211" s="142"/>
      <c r="AO211" s="143"/>
      <c r="AP211" s="133"/>
      <c r="AQ211" s="133"/>
      <c r="AR211" s="133"/>
      <c r="AS211" s="133"/>
      <c r="AT211" s="133"/>
      <c r="AU211" s="133"/>
      <c r="AV211" s="133"/>
      <c r="AW211" s="133"/>
      <c r="AX211" s="144"/>
      <c r="AY211" s="144"/>
      <c r="AZ211" s="133"/>
    </row>
    <row r="212" ht="15.75" customHeight="1">
      <c r="A212" s="133"/>
      <c r="B212" s="133"/>
      <c r="C212" s="133"/>
      <c r="D212" s="133"/>
      <c r="E212" s="133"/>
      <c r="F212" s="133"/>
      <c r="G212" s="133"/>
      <c r="H212" s="133"/>
      <c r="I212" s="133"/>
      <c r="J212" s="133"/>
      <c r="K212" s="133"/>
      <c r="L212" s="134"/>
      <c r="M212" s="134"/>
      <c r="N212" s="133"/>
      <c r="O212" s="133"/>
      <c r="P212" s="133"/>
      <c r="Q212" s="143"/>
      <c r="R212" s="143"/>
      <c r="S212" s="143"/>
      <c r="T212" s="143"/>
      <c r="U212" s="143"/>
      <c r="V212" s="143"/>
      <c r="W212" s="143"/>
      <c r="X212" s="143"/>
      <c r="Y212" s="143"/>
      <c r="Z212" s="134"/>
      <c r="AA212" s="143"/>
      <c r="AB212" s="137"/>
      <c r="AC212" s="137"/>
      <c r="AD212" s="134"/>
      <c r="AE212" s="133"/>
      <c r="AF212" s="143"/>
      <c r="AG212" s="143"/>
      <c r="AH212" s="143"/>
      <c r="AI212" s="143"/>
      <c r="AJ212" s="141"/>
      <c r="AK212" s="142"/>
      <c r="AL212" s="142"/>
      <c r="AM212" s="142"/>
      <c r="AN212" s="142"/>
      <c r="AO212" s="143"/>
      <c r="AP212" s="133"/>
      <c r="AQ212" s="133"/>
      <c r="AR212" s="133"/>
      <c r="AS212" s="133"/>
      <c r="AT212" s="133"/>
      <c r="AU212" s="133"/>
      <c r="AV212" s="133"/>
      <c r="AW212" s="133"/>
      <c r="AX212" s="144"/>
      <c r="AY212" s="144"/>
      <c r="AZ212" s="133"/>
    </row>
    <row r="213" ht="15.75" customHeight="1">
      <c r="A213" s="133"/>
      <c r="B213" s="133"/>
      <c r="C213" s="133"/>
      <c r="D213" s="133"/>
      <c r="E213" s="133"/>
      <c r="F213" s="133"/>
      <c r="G213" s="133"/>
      <c r="H213" s="133"/>
      <c r="I213" s="133"/>
      <c r="J213" s="133"/>
      <c r="K213" s="133"/>
      <c r="L213" s="134"/>
      <c r="M213" s="134"/>
      <c r="N213" s="133"/>
      <c r="O213" s="133"/>
      <c r="P213" s="133"/>
      <c r="Q213" s="143"/>
      <c r="R213" s="143"/>
      <c r="S213" s="143"/>
      <c r="T213" s="143"/>
      <c r="U213" s="143"/>
      <c r="V213" s="143"/>
      <c r="W213" s="143"/>
      <c r="X213" s="143"/>
      <c r="Y213" s="143"/>
      <c r="Z213" s="134"/>
      <c r="AA213" s="143"/>
      <c r="AB213" s="137"/>
      <c r="AC213" s="137"/>
      <c r="AD213" s="134"/>
      <c r="AE213" s="133"/>
      <c r="AF213" s="143"/>
      <c r="AG213" s="143"/>
      <c r="AH213" s="143"/>
      <c r="AI213" s="143"/>
      <c r="AJ213" s="141"/>
      <c r="AK213" s="142"/>
      <c r="AL213" s="142"/>
      <c r="AM213" s="142"/>
      <c r="AN213" s="142"/>
      <c r="AO213" s="143"/>
      <c r="AP213" s="133"/>
      <c r="AQ213" s="133"/>
      <c r="AR213" s="133"/>
      <c r="AS213" s="133"/>
      <c r="AT213" s="133"/>
      <c r="AU213" s="133"/>
      <c r="AV213" s="133"/>
      <c r="AW213" s="133"/>
      <c r="AX213" s="144"/>
      <c r="AY213" s="144"/>
      <c r="AZ213" s="133"/>
    </row>
    <row r="214" ht="15.75" customHeight="1">
      <c r="A214" s="133"/>
      <c r="B214" s="133"/>
      <c r="C214" s="133"/>
      <c r="D214" s="133"/>
      <c r="E214" s="133"/>
      <c r="F214" s="133"/>
      <c r="G214" s="133"/>
      <c r="H214" s="133"/>
      <c r="I214" s="133"/>
      <c r="J214" s="133"/>
      <c r="K214" s="133"/>
      <c r="L214" s="134"/>
      <c r="M214" s="134"/>
      <c r="N214" s="133"/>
      <c r="O214" s="133"/>
      <c r="P214" s="133"/>
      <c r="Q214" s="143"/>
      <c r="R214" s="143"/>
      <c r="S214" s="143"/>
      <c r="T214" s="143"/>
      <c r="U214" s="143"/>
      <c r="V214" s="143"/>
      <c r="W214" s="143"/>
      <c r="X214" s="143"/>
      <c r="Y214" s="143"/>
      <c r="Z214" s="133"/>
      <c r="AA214" s="143"/>
      <c r="AB214" s="137"/>
      <c r="AC214" s="137"/>
      <c r="AD214" s="134"/>
      <c r="AE214" s="133"/>
      <c r="AF214" s="143"/>
      <c r="AG214" s="143"/>
      <c r="AH214" s="143"/>
      <c r="AI214" s="143"/>
      <c r="AJ214" s="141"/>
      <c r="AK214" s="142"/>
      <c r="AL214" s="142"/>
      <c r="AM214" s="142"/>
      <c r="AN214" s="142"/>
      <c r="AO214" s="143"/>
      <c r="AP214" s="133"/>
      <c r="AQ214" s="133"/>
      <c r="AR214" s="133"/>
      <c r="AS214" s="133"/>
      <c r="AT214" s="133"/>
      <c r="AU214" s="133"/>
      <c r="AV214" s="133"/>
      <c r="AW214" s="133"/>
      <c r="AX214" s="144"/>
      <c r="AY214" s="144"/>
      <c r="AZ214" s="133"/>
    </row>
    <row r="215" ht="15.75" customHeight="1">
      <c r="A215" s="133"/>
      <c r="B215" s="133"/>
      <c r="C215" s="133"/>
      <c r="D215" s="133"/>
      <c r="E215" s="133"/>
      <c r="F215" s="133"/>
      <c r="G215" s="133"/>
      <c r="H215" s="133"/>
      <c r="I215" s="133"/>
      <c r="J215" s="133"/>
      <c r="K215" s="133"/>
      <c r="L215" s="134"/>
      <c r="M215" s="134"/>
      <c r="N215" s="133"/>
      <c r="O215" s="133"/>
      <c r="P215" s="133"/>
      <c r="Q215" s="143"/>
      <c r="R215" s="143"/>
      <c r="S215" s="143"/>
      <c r="T215" s="143"/>
      <c r="U215" s="143"/>
      <c r="V215" s="143"/>
      <c r="W215" s="143"/>
      <c r="X215" s="143"/>
      <c r="Y215" s="143"/>
      <c r="Z215" s="134"/>
      <c r="AA215" s="143"/>
      <c r="AB215" s="137"/>
      <c r="AC215" s="137"/>
      <c r="AD215" s="134"/>
      <c r="AE215" s="133"/>
      <c r="AF215" s="143"/>
      <c r="AG215" s="143"/>
      <c r="AH215" s="143"/>
      <c r="AI215" s="143"/>
      <c r="AJ215" s="141"/>
      <c r="AK215" s="142"/>
      <c r="AL215" s="142"/>
      <c r="AM215" s="142"/>
      <c r="AN215" s="142"/>
      <c r="AO215" s="143"/>
      <c r="AP215" s="133"/>
      <c r="AQ215" s="133"/>
      <c r="AR215" s="133"/>
      <c r="AS215" s="133"/>
      <c r="AT215" s="133"/>
      <c r="AU215" s="133"/>
      <c r="AV215" s="133"/>
      <c r="AW215" s="133"/>
      <c r="AX215" s="144"/>
      <c r="AY215" s="144"/>
      <c r="AZ215" s="133"/>
    </row>
    <row r="216" ht="15.75" customHeight="1">
      <c r="A216" s="133"/>
      <c r="B216" s="133"/>
      <c r="C216" s="133"/>
      <c r="D216" s="133"/>
      <c r="E216" s="133"/>
      <c r="F216" s="133"/>
      <c r="G216" s="133"/>
      <c r="H216" s="133"/>
      <c r="I216" s="133"/>
      <c r="J216" s="133"/>
      <c r="K216" s="133"/>
      <c r="L216" s="134"/>
      <c r="M216" s="134"/>
      <c r="N216" s="133"/>
      <c r="O216" s="133"/>
      <c r="P216" s="133"/>
      <c r="Q216" s="143"/>
      <c r="R216" s="143"/>
      <c r="S216" s="143"/>
      <c r="T216" s="143"/>
      <c r="U216" s="134"/>
      <c r="V216" s="134"/>
      <c r="W216" s="134"/>
      <c r="X216" s="134"/>
      <c r="Y216" s="134"/>
      <c r="Z216" s="134"/>
      <c r="AA216" s="134"/>
      <c r="AB216" s="137"/>
      <c r="AC216" s="137"/>
      <c r="AD216" s="134"/>
      <c r="AE216" s="133"/>
      <c r="AF216" s="143"/>
      <c r="AG216" s="143"/>
      <c r="AH216" s="143"/>
      <c r="AI216" s="143"/>
      <c r="AJ216" s="141"/>
      <c r="AK216" s="142"/>
      <c r="AL216" s="142"/>
      <c r="AM216" s="142"/>
      <c r="AN216" s="142"/>
      <c r="AO216" s="143"/>
      <c r="AP216" s="133"/>
      <c r="AQ216" s="133"/>
      <c r="AR216" s="133"/>
      <c r="AS216" s="133"/>
      <c r="AT216" s="133"/>
      <c r="AU216" s="133"/>
      <c r="AV216" s="133"/>
      <c r="AW216" s="133"/>
      <c r="AX216" s="144"/>
      <c r="AY216" s="144"/>
      <c r="AZ216" s="133"/>
    </row>
    <row r="217" ht="15.75" customHeight="1">
      <c r="A217" s="133"/>
      <c r="B217" s="133"/>
      <c r="C217" s="133"/>
      <c r="D217" s="133"/>
      <c r="E217" s="133"/>
      <c r="F217" s="133"/>
      <c r="G217" s="133"/>
      <c r="H217" s="133"/>
      <c r="I217" s="133"/>
      <c r="J217" s="133"/>
      <c r="K217" s="133"/>
      <c r="L217" s="134"/>
      <c r="M217" s="134"/>
      <c r="N217" s="133"/>
      <c r="O217" s="133"/>
      <c r="P217" s="133"/>
      <c r="Q217" s="143"/>
      <c r="R217" s="143"/>
      <c r="S217" s="143"/>
      <c r="T217" s="143"/>
      <c r="U217" s="143"/>
      <c r="V217" s="143"/>
      <c r="W217" s="143"/>
      <c r="X217" s="143"/>
      <c r="Y217" s="143"/>
      <c r="Z217" s="134"/>
      <c r="AA217" s="143"/>
      <c r="AB217" s="137"/>
      <c r="AC217" s="137"/>
      <c r="AD217" s="134"/>
      <c r="AE217" s="133"/>
      <c r="AF217" s="139"/>
      <c r="AG217" s="143"/>
      <c r="AH217" s="143"/>
      <c r="AI217" s="143"/>
      <c r="AJ217" s="141"/>
      <c r="AK217" s="142"/>
      <c r="AL217" s="142"/>
      <c r="AM217" s="142"/>
      <c r="AN217" s="142"/>
      <c r="AO217" s="143"/>
      <c r="AP217" s="133"/>
      <c r="AQ217" s="133"/>
      <c r="AR217" s="133"/>
      <c r="AS217" s="133"/>
      <c r="AT217" s="133"/>
      <c r="AU217" s="133"/>
      <c r="AV217" s="133"/>
      <c r="AW217" s="133"/>
      <c r="AX217" s="144"/>
      <c r="AY217" s="144"/>
      <c r="AZ217" s="133"/>
    </row>
    <row r="218" ht="15.75" customHeight="1">
      <c r="A218" s="133"/>
      <c r="B218" s="133"/>
      <c r="C218" s="133"/>
      <c r="D218" s="133"/>
      <c r="E218" s="133"/>
      <c r="F218" s="133"/>
      <c r="G218" s="133"/>
      <c r="H218" s="133"/>
      <c r="I218" s="133"/>
      <c r="J218" s="133"/>
      <c r="K218" s="133"/>
      <c r="L218" s="134"/>
      <c r="M218" s="134"/>
      <c r="N218" s="133"/>
      <c r="O218" s="133"/>
      <c r="P218" s="133"/>
      <c r="Q218" s="143"/>
      <c r="R218" s="143"/>
      <c r="S218" s="143"/>
      <c r="T218" s="143"/>
      <c r="U218" s="143"/>
      <c r="V218" s="143"/>
      <c r="W218" s="143"/>
      <c r="X218" s="143"/>
      <c r="Y218" s="143"/>
      <c r="Z218" s="134"/>
      <c r="AA218" s="143"/>
      <c r="AB218" s="137"/>
      <c r="AC218" s="137"/>
      <c r="AD218" s="134"/>
      <c r="AE218" s="133"/>
      <c r="AF218" s="139"/>
      <c r="AG218" s="143"/>
      <c r="AH218" s="143"/>
      <c r="AI218" s="143"/>
      <c r="AJ218" s="141"/>
      <c r="AK218" s="142"/>
      <c r="AL218" s="142"/>
      <c r="AM218" s="142"/>
      <c r="AN218" s="142"/>
      <c r="AO218" s="143"/>
      <c r="AP218" s="133"/>
      <c r="AQ218" s="133"/>
      <c r="AR218" s="133"/>
      <c r="AS218" s="133"/>
      <c r="AT218" s="133"/>
      <c r="AU218" s="133"/>
      <c r="AV218" s="133"/>
      <c r="AW218" s="133"/>
      <c r="AX218" s="144"/>
      <c r="AY218" s="144"/>
      <c r="AZ218" s="133"/>
    </row>
    <row r="219" ht="15.75" customHeight="1">
      <c r="A219" s="133"/>
      <c r="B219" s="133"/>
      <c r="C219" s="133"/>
      <c r="D219" s="133"/>
      <c r="E219" s="133"/>
      <c r="F219" s="133"/>
      <c r="G219" s="133"/>
      <c r="H219" s="133"/>
      <c r="I219" s="133"/>
      <c r="J219" s="133"/>
      <c r="K219" s="133"/>
      <c r="L219" s="134"/>
      <c r="M219" s="134"/>
      <c r="N219" s="133"/>
      <c r="O219" s="133"/>
      <c r="P219" s="133"/>
      <c r="Q219" s="143"/>
      <c r="R219" s="143"/>
      <c r="S219" s="143"/>
      <c r="T219" s="143"/>
      <c r="U219" s="143"/>
      <c r="V219" s="143"/>
      <c r="W219" s="143"/>
      <c r="X219" s="143"/>
      <c r="Y219" s="143"/>
      <c r="Z219" s="134"/>
      <c r="AA219" s="143"/>
      <c r="AB219" s="137"/>
      <c r="AC219" s="137"/>
      <c r="AD219" s="134"/>
      <c r="AE219" s="133"/>
      <c r="AF219" s="139"/>
      <c r="AG219" s="143"/>
      <c r="AH219" s="143"/>
      <c r="AI219" s="143"/>
      <c r="AJ219" s="141"/>
      <c r="AK219" s="142"/>
      <c r="AL219" s="142"/>
      <c r="AM219" s="142"/>
      <c r="AN219" s="142"/>
      <c r="AO219" s="143"/>
      <c r="AP219" s="133"/>
      <c r="AQ219" s="133"/>
      <c r="AR219" s="133"/>
      <c r="AS219" s="133"/>
      <c r="AT219" s="133"/>
      <c r="AU219" s="133"/>
      <c r="AV219" s="133"/>
      <c r="AW219" s="133"/>
      <c r="AX219" s="144"/>
      <c r="AY219" s="144"/>
      <c r="AZ219" s="133"/>
    </row>
    <row r="220" ht="15.75" customHeight="1">
      <c r="A220" s="133"/>
      <c r="B220" s="133"/>
      <c r="C220" s="133"/>
      <c r="D220" s="133"/>
      <c r="E220" s="133"/>
      <c r="F220" s="133"/>
      <c r="G220" s="133"/>
      <c r="H220" s="133"/>
      <c r="I220" s="133"/>
      <c r="J220" s="133"/>
      <c r="K220" s="133"/>
      <c r="L220" s="134"/>
      <c r="M220" s="134"/>
      <c r="N220" s="133"/>
      <c r="O220" s="133"/>
      <c r="P220" s="133"/>
      <c r="Q220" s="143"/>
      <c r="R220" s="134"/>
      <c r="S220" s="143"/>
      <c r="T220" s="143"/>
      <c r="U220" s="143"/>
      <c r="V220" s="143"/>
      <c r="W220" s="143"/>
      <c r="X220" s="143"/>
      <c r="Y220" s="143"/>
      <c r="Z220" s="134"/>
      <c r="AA220" s="143"/>
      <c r="AB220" s="137"/>
      <c r="AC220" s="137"/>
      <c r="AD220" s="134"/>
      <c r="AE220" s="133"/>
      <c r="AF220" s="139"/>
      <c r="AG220" s="143"/>
      <c r="AH220" s="143"/>
      <c r="AI220" s="143"/>
      <c r="AJ220" s="141"/>
      <c r="AK220" s="142"/>
      <c r="AL220" s="142"/>
      <c r="AM220" s="142"/>
      <c r="AN220" s="142"/>
      <c r="AO220" s="143"/>
      <c r="AP220" s="133"/>
      <c r="AQ220" s="133"/>
      <c r="AR220" s="133"/>
      <c r="AS220" s="145"/>
      <c r="AT220" s="146"/>
      <c r="AU220" s="146"/>
      <c r="AV220" s="133"/>
      <c r="AW220" s="133"/>
      <c r="AX220" s="144"/>
      <c r="AY220" s="144"/>
      <c r="AZ220" s="133"/>
    </row>
    <row r="221" ht="15.75" customHeight="1">
      <c r="A221" s="147"/>
      <c r="B221" s="147"/>
      <c r="C221" s="147"/>
      <c r="D221" s="147"/>
      <c r="E221" s="147"/>
      <c r="F221" s="147"/>
      <c r="G221" s="147"/>
      <c r="H221" s="147"/>
      <c r="I221" s="147"/>
      <c r="J221" s="147"/>
      <c r="K221" s="147"/>
      <c r="L221" s="147"/>
      <c r="M221" s="147"/>
      <c r="N221" s="147"/>
      <c r="O221" s="147"/>
      <c r="P221" s="147"/>
      <c r="Q221" s="147"/>
      <c r="R221" s="147"/>
      <c r="S221" s="147"/>
      <c r="T221" s="147"/>
      <c r="U221" s="147"/>
      <c r="V221" s="147"/>
      <c r="W221" s="147"/>
      <c r="X221" s="147"/>
      <c r="Y221" s="147"/>
      <c r="Z221" s="147"/>
      <c r="AA221" s="147"/>
      <c r="AB221" s="147"/>
      <c r="AC221" s="147"/>
      <c r="AD221" s="147"/>
      <c r="AE221" s="147"/>
      <c r="AF221" s="147"/>
      <c r="AG221" s="147"/>
      <c r="AH221" s="147"/>
      <c r="AI221" s="147"/>
      <c r="AJ221" s="147"/>
      <c r="AK221" s="147"/>
      <c r="AL221" s="147"/>
      <c r="AM221" s="147"/>
      <c r="AN221" s="147"/>
      <c r="AO221" s="147"/>
      <c r="AP221" s="147"/>
      <c r="AQ221" s="147"/>
      <c r="AR221" s="147"/>
      <c r="AS221" s="147"/>
      <c r="AT221" s="147"/>
      <c r="AU221" s="147"/>
      <c r="AV221" s="147"/>
      <c r="AW221" s="147"/>
      <c r="AX221" s="147"/>
      <c r="AY221" s="147"/>
      <c r="AZ221" s="147"/>
    </row>
    <row r="222" ht="15.75" customHeight="1">
      <c r="A222" s="147"/>
      <c r="B222" s="147"/>
      <c r="C222" s="147"/>
      <c r="D222" s="147"/>
      <c r="E222" s="147"/>
      <c r="F222" s="147"/>
      <c r="G222" s="147"/>
      <c r="H222" s="147"/>
      <c r="I222" s="147"/>
      <c r="J222" s="147"/>
      <c r="K222" s="147"/>
      <c r="L222" s="147"/>
      <c r="M222" s="147"/>
      <c r="N222" s="147"/>
      <c r="O222" s="147"/>
      <c r="P222" s="147"/>
      <c r="Q222" s="147"/>
      <c r="R222" s="147"/>
      <c r="S222" s="147"/>
      <c r="T222" s="147"/>
      <c r="U222" s="147"/>
      <c r="V222" s="147"/>
      <c r="W222" s="147"/>
      <c r="X222" s="147"/>
      <c r="Y222" s="147"/>
      <c r="Z222" s="147"/>
      <c r="AA222" s="147"/>
      <c r="AB222" s="147"/>
      <c r="AC222" s="147"/>
      <c r="AD222" s="147"/>
      <c r="AE222" s="147"/>
      <c r="AF222" s="147"/>
      <c r="AG222" s="147"/>
      <c r="AH222" s="147"/>
      <c r="AI222" s="147"/>
      <c r="AJ222" s="147"/>
      <c r="AK222" s="147"/>
      <c r="AL222" s="147"/>
      <c r="AM222" s="147"/>
      <c r="AN222" s="147"/>
      <c r="AO222" s="147"/>
      <c r="AP222" s="147"/>
      <c r="AQ222" s="147"/>
      <c r="AR222" s="147"/>
      <c r="AS222" s="147"/>
      <c r="AT222" s="147"/>
      <c r="AU222" s="147"/>
      <c r="AV222" s="147"/>
      <c r="AW222" s="147"/>
      <c r="AX222" s="147"/>
      <c r="AY222" s="147"/>
      <c r="AZ222" s="147"/>
    </row>
    <row r="223" ht="15.75" customHeight="1">
      <c r="A223" s="147"/>
      <c r="B223" s="147"/>
      <c r="C223" s="147"/>
      <c r="D223" s="147"/>
      <c r="E223" s="147"/>
      <c r="F223" s="147"/>
      <c r="G223" s="147"/>
      <c r="H223" s="147"/>
      <c r="I223" s="147"/>
      <c r="J223" s="147"/>
      <c r="K223" s="147"/>
      <c r="L223" s="147"/>
      <c r="M223" s="147"/>
      <c r="N223" s="147"/>
      <c r="O223" s="147"/>
      <c r="P223" s="147"/>
      <c r="Q223" s="147"/>
      <c r="R223" s="147"/>
      <c r="S223" s="147"/>
      <c r="T223" s="147"/>
      <c r="U223" s="147"/>
      <c r="V223" s="147"/>
      <c r="W223" s="147"/>
      <c r="X223" s="147"/>
      <c r="Y223" s="147"/>
      <c r="Z223" s="147"/>
      <c r="AA223" s="147"/>
      <c r="AB223" s="147"/>
      <c r="AC223" s="147"/>
      <c r="AD223" s="147"/>
      <c r="AE223" s="147"/>
      <c r="AF223" s="147"/>
      <c r="AG223" s="147"/>
      <c r="AH223" s="147"/>
      <c r="AI223" s="147"/>
      <c r="AJ223" s="147"/>
      <c r="AK223" s="147"/>
      <c r="AL223" s="147"/>
      <c r="AM223" s="147"/>
      <c r="AN223" s="147"/>
      <c r="AO223" s="147"/>
      <c r="AP223" s="147"/>
      <c r="AQ223" s="147"/>
      <c r="AR223" s="147"/>
      <c r="AS223" s="147"/>
      <c r="AT223" s="147"/>
      <c r="AU223" s="147"/>
      <c r="AV223" s="147"/>
      <c r="AW223" s="147"/>
      <c r="AX223" s="147"/>
      <c r="AY223" s="147"/>
      <c r="AZ223" s="147"/>
    </row>
    <row r="224" ht="15.75" customHeight="1">
      <c r="A224" s="147"/>
      <c r="B224" s="147"/>
      <c r="C224" s="147"/>
      <c r="D224" s="147"/>
      <c r="E224" s="147"/>
      <c r="F224" s="147"/>
      <c r="G224" s="147"/>
      <c r="H224" s="147"/>
      <c r="I224" s="147"/>
      <c r="J224" s="147"/>
      <c r="K224" s="147"/>
      <c r="L224" s="147"/>
      <c r="M224" s="147"/>
      <c r="N224" s="147"/>
      <c r="O224" s="147"/>
      <c r="P224" s="147"/>
      <c r="Q224" s="147"/>
      <c r="R224" s="147"/>
      <c r="S224" s="147"/>
      <c r="T224" s="147"/>
      <c r="U224" s="147"/>
      <c r="V224" s="147"/>
      <c r="W224" s="147"/>
      <c r="X224" s="147"/>
      <c r="Y224" s="147"/>
      <c r="Z224" s="147"/>
      <c r="AA224" s="147"/>
      <c r="AB224" s="147"/>
      <c r="AC224" s="147"/>
      <c r="AD224" s="147"/>
      <c r="AE224" s="147"/>
      <c r="AF224" s="147"/>
      <c r="AG224" s="147"/>
      <c r="AH224" s="147"/>
      <c r="AI224" s="147"/>
      <c r="AJ224" s="147"/>
      <c r="AK224" s="147"/>
      <c r="AL224" s="147"/>
      <c r="AM224" s="147"/>
      <c r="AN224" s="147"/>
      <c r="AO224" s="147"/>
      <c r="AP224" s="147"/>
      <c r="AQ224" s="147"/>
      <c r="AR224" s="147"/>
      <c r="AS224" s="147"/>
      <c r="AT224" s="147"/>
      <c r="AU224" s="147"/>
      <c r="AV224" s="147"/>
      <c r="AW224" s="147"/>
      <c r="AX224" s="147"/>
      <c r="AY224" s="147"/>
      <c r="AZ224" s="147"/>
    </row>
    <row r="225" ht="15.75" customHeight="1">
      <c r="A225" s="147"/>
      <c r="B225" s="147"/>
      <c r="C225" s="147"/>
      <c r="D225" s="147"/>
      <c r="E225" s="147"/>
      <c r="F225" s="147"/>
      <c r="G225" s="147"/>
      <c r="H225" s="147"/>
      <c r="I225" s="147"/>
      <c r="J225" s="147"/>
      <c r="K225" s="147"/>
      <c r="L225" s="147"/>
      <c r="M225" s="147"/>
      <c r="N225" s="147"/>
      <c r="O225" s="147"/>
      <c r="P225" s="147"/>
      <c r="Q225" s="147"/>
      <c r="R225" s="147"/>
      <c r="S225" s="147"/>
      <c r="T225" s="147"/>
      <c r="U225" s="147"/>
      <c r="V225" s="147"/>
      <c r="W225" s="147"/>
      <c r="X225" s="147"/>
      <c r="Y225" s="147"/>
      <c r="Z225" s="147"/>
      <c r="AA225" s="147"/>
      <c r="AB225" s="147"/>
      <c r="AC225" s="147"/>
      <c r="AD225" s="147"/>
      <c r="AE225" s="147"/>
      <c r="AF225" s="147"/>
      <c r="AG225" s="147"/>
      <c r="AH225" s="147"/>
      <c r="AI225" s="147"/>
      <c r="AJ225" s="147"/>
      <c r="AK225" s="147"/>
      <c r="AL225" s="147"/>
      <c r="AM225" s="147"/>
      <c r="AN225" s="147"/>
      <c r="AO225" s="147"/>
      <c r="AP225" s="147"/>
      <c r="AQ225" s="147"/>
      <c r="AR225" s="147"/>
      <c r="AS225" s="147"/>
      <c r="AT225" s="147"/>
      <c r="AU225" s="147"/>
      <c r="AV225" s="147"/>
      <c r="AW225" s="147"/>
      <c r="AX225" s="147"/>
      <c r="AY225" s="147"/>
      <c r="AZ225" s="147"/>
    </row>
    <row r="226" ht="15.75" customHeight="1">
      <c r="A226" s="147"/>
      <c r="B226" s="147"/>
      <c r="C226" s="147"/>
      <c r="D226" s="147"/>
      <c r="E226" s="147"/>
      <c r="F226" s="147"/>
      <c r="G226" s="147"/>
      <c r="H226" s="147"/>
      <c r="I226" s="147"/>
      <c r="J226" s="147"/>
      <c r="K226" s="147"/>
      <c r="L226" s="147"/>
      <c r="M226" s="147"/>
      <c r="N226" s="147"/>
      <c r="O226" s="147"/>
      <c r="P226" s="147"/>
      <c r="Q226" s="147"/>
      <c r="R226" s="147"/>
      <c r="S226" s="147"/>
      <c r="T226" s="147"/>
      <c r="U226" s="147"/>
      <c r="V226" s="147"/>
      <c r="W226" s="147"/>
      <c r="X226" s="147"/>
      <c r="Y226" s="147"/>
      <c r="Z226" s="147"/>
      <c r="AA226" s="147"/>
      <c r="AB226" s="147"/>
      <c r="AC226" s="147"/>
      <c r="AD226" s="147"/>
      <c r="AE226" s="147"/>
      <c r="AF226" s="147"/>
      <c r="AG226" s="147"/>
      <c r="AH226" s="147"/>
      <c r="AI226" s="147"/>
      <c r="AJ226" s="147"/>
      <c r="AK226" s="147"/>
      <c r="AL226" s="147"/>
      <c r="AM226" s="147"/>
      <c r="AN226" s="147"/>
      <c r="AO226" s="147"/>
      <c r="AP226" s="147"/>
      <c r="AQ226" s="147"/>
      <c r="AR226" s="147"/>
      <c r="AS226" s="147"/>
      <c r="AT226" s="147"/>
      <c r="AU226" s="147"/>
      <c r="AV226" s="147"/>
      <c r="AW226" s="147"/>
      <c r="AX226" s="147"/>
      <c r="AY226" s="147"/>
      <c r="AZ226" s="147"/>
    </row>
    <row r="227" ht="15.75" customHeight="1">
      <c r="A227" s="147"/>
      <c r="B227" s="147"/>
      <c r="C227" s="147"/>
      <c r="D227" s="147"/>
      <c r="E227" s="147"/>
      <c r="F227" s="147"/>
      <c r="G227" s="147"/>
      <c r="H227" s="147"/>
      <c r="I227" s="147"/>
      <c r="J227" s="147"/>
      <c r="K227" s="147"/>
      <c r="L227" s="147"/>
      <c r="M227" s="147"/>
      <c r="N227" s="147"/>
      <c r="O227" s="147"/>
      <c r="P227" s="147"/>
      <c r="Q227" s="147"/>
      <c r="R227" s="147"/>
      <c r="S227" s="147"/>
      <c r="T227" s="147"/>
      <c r="U227" s="147"/>
      <c r="V227" s="147"/>
      <c r="W227" s="147"/>
      <c r="X227" s="147"/>
      <c r="Y227" s="147"/>
      <c r="Z227" s="147"/>
      <c r="AA227" s="147"/>
      <c r="AB227" s="147"/>
      <c r="AC227" s="147"/>
      <c r="AD227" s="147"/>
      <c r="AE227" s="147"/>
      <c r="AF227" s="147"/>
      <c r="AG227" s="147"/>
      <c r="AH227" s="147"/>
      <c r="AI227" s="147"/>
      <c r="AJ227" s="147"/>
      <c r="AK227" s="147"/>
      <c r="AL227" s="147"/>
      <c r="AM227" s="147"/>
      <c r="AN227" s="147"/>
      <c r="AO227" s="147"/>
      <c r="AP227" s="147"/>
      <c r="AQ227" s="147"/>
      <c r="AR227" s="147"/>
      <c r="AS227" s="147"/>
      <c r="AT227" s="147"/>
      <c r="AU227" s="147"/>
      <c r="AV227" s="147"/>
      <c r="AW227" s="147"/>
      <c r="AX227" s="147"/>
      <c r="AY227" s="147"/>
      <c r="AZ227" s="147"/>
    </row>
    <row r="228" ht="15.75" customHeight="1">
      <c r="A228" s="147"/>
      <c r="B228" s="147"/>
      <c r="C228" s="147"/>
      <c r="D228" s="147"/>
      <c r="E228" s="147"/>
      <c r="F228" s="147"/>
      <c r="G228" s="147"/>
      <c r="H228" s="147"/>
      <c r="I228" s="147"/>
      <c r="J228" s="147"/>
      <c r="K228" s="147"/>
      <c r="L228" s="147"/>
      <c r="M228" s="147"/>
      <c r="N228" s="147"/>
      <c r="O228" s="147"/>
      <c r="P228" s="147"/>
      <c r="Q228" s="147"/>
      <c r="R228" s="147"/>
      <c r="S228" s="147"/>
      <c r="T228" s="147"/>
      <c r="U228" s="147"/>
      <c r="V228" s="147"/>
      <c r="W228" s="147"/>
      <c r="X228" s="147"/>
      <c r="Y228" s="147"/>
      <c r="Z228" s="147"/>
      <c r="AA228" s="147"/>
      <c r="AB228" s="147"/>
      <c r="AC228" s="147"/>
      <c r="AD228" s="147"/>
      <c r="AE228" s="147"/>
      <c r="AF228" s="147"/>
      <c r="AG228" s="147"/>
      <c r="AH228" s="147"/>
      <c r="AI228" s="147"/>
      <c r="AJ228" s="147"/>
      <c r="AK228" s="147"/>
      <c r="AL228" s="147"/>
      <c r="AM228" s="147"/>
      <c r="AN228" s="147"/>
      <c r="AO228" s="147"/>
      <c r="AP228" s="147"/>
      <c r="AQ228" s="147"/>
      <c r="AR228" s="147"/>
      <c r="AS228" s="147"/>
      <c r="AT228" s="147"/>
      <c r="AU228" s="147"/>
      <c r="AV228" s="147"/>
      <c r="AW228" s="147"/>
      <c r="AX228" s="147"/>
      <c r="AY228" s="147"/>
      <c r="AZ228" s="147"/>
    </row>
    <row r="229" ht="15.75" customHeight="1">
      <c r="A229" s="147"/>
      <c r="B229" s="147"/>
      <c r="C229" s="147"/>
      <c r="D229" s="147"/>
      <c r="E229" s="147"/>
      <c r="F229" s="147"/>
      <c r="G229" s="147"/>
      <c r="H229" s="147"/>
      <c r="I229" s="147"/>
      <c r="J229" s="147"/>
      <c r="K229" s="147"/>
      <c r="L229" s="147"/>
      <c r="M229" s="147"/>
      <c r="N229" s="147"/>
      <c r="O229" s="147"/>
      <c r="P229" s="147"/>
      <c r="Q229" s="147"/>
      <c r="R229" s="147"/>
      <c r="S229" s="147"/>
      <c r="T229" s="147"/>
      <c r="U229" s="147"/>
      <c r="V229" s="147"/>
      <c r="W229" s="147"/>
      <c r="X229" s="147"/>
      <c r="Y229" s="147"/>
      <c r="Z229" s="147"/>
      <c r="AA229" s="147"/>
      <c r="AB229" s="147"/>
      <c r="AC229" s="147"/>
      <c r="AD229" s="147"/>
      <c r="AE229" s="147"/>
      <c r="AF229" s="147"/>
      <c r="AG229" s="147"/>
      <c r="AH229" s="147"/>
      <c r="AI229" s="147"/>
      <c r="AJ229" s="147"/>
      <c r="AK229" s="147"/>
      <c r="AL229" s="147"/>
      <c r="AM229" s="147"/>
      <c r="AN229" s="147"/>
      <c r="AO229" s="147"/>
      <c r="AP229" s="147"/>
      <c r="AQ229" s="147"/>
      <c r="AR229" s="147"/>
      <c r="AS229" s="147"/>
      <c r="AT229" s="147"/>
      <c r="AU229" s="147"/>
      <c r="AV229" s="147"/>
      <c r="AW229" s="147"/>
      <c r="AX229" s="147"/>
      <c r="AY229" s="147"/>
      <c r="AZ229" s="147"/>
    </row>
    <row r="230" ht="15.75" customHeight="1">
      <c r="A230" s="147"/>
      <c r="B230" s="147"/>
      <c r="C230" s="147"/>
      <c r="D230" s="147"/>
      <c r="E230" s="147"/>
      <c r="F230" s="147"/>
      <c r="G230" s="147"/>
      <c r="H230" s="147"/>
      <c r="I230" s="147"/>
      <c r="J230" s="147"/>
      <c r="K230" s="147"/>
      <c r="L230" s="147"/>
      <c r="M230" s="147"/>
      <c r="N230" s="147"/>
      <c r="O230" s="147"/>
      <c r="P230" s="147"/>
      <c r="Q230" s="147"/>
      <c r="R230" s="147"/>
      <c r="S230" s="147"/>
      <c r="T230" s="147"/>
      <c r="U230" s="147"/>
      <c r="V230" s="147"/>
      <c r="W230" s="147"/>
      <c r="X230" s="147"/>
      <c r="Y230" s="147"/>
      <c r="Z230" s="147"/>
      <c r="AA230" s="147"/>
      <c r="AB230" s="147"/>
      <c r="AC230" s="147"/>
      <c r="AD230" s="147"/>
      <c r="AE230" s="147"/>
      <c r="AF230" s="147"/>
      <c r="AG230" s="147"/>
      <c r="AH230" s="147"/>
      <c r="AI230" s="147"/>
      <c r="AJ230" s="147"/>
      <c r="AK230" s="147"/>
      <c r="AL230" s="147"/>
      <c r="AM230" s="147"/>
      <c r="AN230" s="147"/>
      <c r="AO230" s="147"/>
      <c r="AP230" s="147"/>
      <c r="AQ230" s="147"/>
      <c r="AR230" s="147"/>
      <c r="AS230" s="147"/>
      <c r="AT230" s="147"/>
      <c r="AU230" s="147"/>
      <c r="AV230" s="147"/>
      <c r="AW230" s="147"/>
      <c r="AX230" s="147"/>
      <c r="AY230" s="147"/>
      <c r="AZ230" s="147"/>
    </row>
    <row r="231" ht="15.75" customHeight="1">
      <c r="A231" s="147"/>
      <c r="B231" s="147"/>
      <c r="C231" s="147"/>
      <c r="D231" s="147"/>
      <c r="E231" s="147"/>
      <c r="F231" s="147"/>
      <c r="G231" s="147"/>
      <c r="H231" s="147"/>
      <c r="I231" s="147"/>
      <c r="J231" s="147"/>
      <c r="K231" s="147"/>
      <c r="L231" s="147"/>
      <c r="M231" s="147"/>
      <c r="N231" s="147"/>
      <c r="O231" s="147"/>
      <c r="P231" s="147"/>
      <c r="Q231" s="147"/>
      <c r="R231" s="147"/>
      <c r="S231" s="147"/>
      <c r="T231" s="147"/>
      <c r="U231" s="147"/>
      <c r="V231" s="147"/>
      <c r="W231" s="147"/>
      <c r="X231" s="147"/>
      <c r="Y231" s="147"/>
      <c r="Z231" s="147"/>
      <c r="AA231" s="147"/>
      <c r="AB231" s="147"/>
      <c r="AC231" s="147"/>
      <c r="AD231" s="147"/>
      <c r="AE231" s="147"/>
      <c r="AF231" s="147"/>
      <c r="AG231" s="147"/>
      <c r="AH231" s="147"/>
      <c r="AI231" s="147"/>
      <c r="AJ231" s="147"/>
      <c r="AK231" s="147"/>
      <c r="AL231" s="147"/>
      <c r="AM231" s="147"/>
      <c r="AN231" s="147"/>
      <c r="AO231" s="147"/>
      <c r="AP231" s="147"/>
      <c r="AQ231" s="147"/>
      <c r="AR231" s="147"/>
      <c r="AS231" s="147"/>
      <c r="AT231" s="147"/>
      <c r="AU231" s="147"/>
      <c r="AV231" s="147"/>
      <c r="AW231" s="147"/>
      <c r="AX231" s="147"/>
      <c r="AY231" s="147"/>
      <c r="AZ231" s="147"/>
    </row>
    <row r="232" ht="15.75" customHeight="1">
      <c r="A232" s="147"/>
      <c r="B232" s="147"/>
      <c r="C232" s="147"/>
      <c r="D232" s="147"/>
      <c r="E232" s="147"/>
      <c r="F232" s="147"/>
      <c r="G232" s="147"/>
      <c r="H232" s="147"/>
      <c r="I232" s="147"/>
      <c r="J232" s="147"/>
      <c r="K232" s="147"/>
      <c r="L232" s="147"/>
      <c r="M232" s="147"/>
      <c r="N232" s="147"/>
      <c r="O232" s="147"/>
      <c r="P232" s="147"/>
      <c r="Q232" s="147"/>
      <c r="R232" s="147"/>
      <c r="S232" s="147"/>
      <c r="T232" s="147"/>
      <c r="U232" s="147"/>
      <c r="V232" s="147"/>
      <c r="W232" s="147"/>
      <c r="X232" s="147"/>
      <c r="Y232" s="147"/>
      <c r="Z232" s="147"/>
      <c r="AA232" s="147"/>
      <c r="AB232" s="147"/>
      <c r="AC232" s="147"/>
      <c r="AD232" s="147"/>
      <c r="AE232" s="147"/>
      <c r="AF232" s="147"/>
      <c r="AG232" s="147"/>
      <c r="AH232" s="147"/>
      <c r="AI232" s="147"/>
      <c r="AJ232" s="147"/>
      <c r="AK232" s="147"/>
      <c r="AL232" s="147"/>
      <c r="AM232" s="147"/>
      <c r="AN232" s="147"/>
      <c r="AO232" s="147"/>
      <c r="AP232" s="147"/>
      <c r="AQ232" s="147"/>
      <c r="AR232" s="147"/>
      <c r="AS232" s="147"/>
      <c r="AT232" s="147"/>
      <c r="AU232" s="147"/>
      <c r="AV232" s="147"/>
      <c r="AW232" s="147"/>
      <c r="AX232" s="147"/>
      <c r="AY232" s="147"/>
      <c r="AZ232" s="147"/>
    </row>
    <row r="233" ht="15.75" customHeight="1">
      <c r="A233" s="147"/>
      <c r="B233" s="147"/>
      <c r="C233" s="147"/>
      <c r="D233" s="147"/>
      <c r="E233" s="147"/>
      <c r="F233" s="147"/>
      <c r="G233" s="147"/>
      <c r="H233" s="147"/>
      <c r="I233" s="147"/>
      <c r="J233" s="147"/>
      <c r="K233" s="147"/>
      <c r="L233" s="147"/>
      <c r="M233" s="147"/>
      <c r="N233" s="147"/>
      <c r="O233" s="147"/>
      <c r="P233" s="147"/>
      <c r="Q233" s="147"/>
      <c r="R233" s="147"/>
      <c r="S233" s="147"/>
      <c r="T233" s="147"/>
      <c r="U233" s="147"/>
      <c r="V233" s="147"/>
      <c r="W233" s="147"/>
      <c r="X233" s="147"/>
      <c r="Y233" s="147"/>
      <c r="Z233" s="147"/>
      <c r="AA233" s="147"/>
      <c r="AB233" s="147"/>
      <c r="AC233" s="147"/>
      <c r="AD233" s="147"/>
      <c r="AE233" s="147"/>
      <c r="AF233" s="147"/>
      <c r="AG233" s="147"/>
      <c r="AH233" s="147"/>
      <c r="AI233" s="147"/>
      <c r="AJ233" s="147"/>
      <c r="AK233" s="147"/>
      <c r="AL233" s="147"/>
      <c r="AM233" s="147"/>
      <c r="AN233" s="147"/>
      <c r="AO233" s="147"/>
      <c r="AP233" s="147"/>
      <c r="AQ233" s="147"/>
      <c r="AR233" s="147"/>
      <c r="AS233" s="147"/>
      <c r="AT233" s="147"/>
      <c r="AU233" s="147"/>
      <c r="AV233" s="147"/>
      <c r="AW233" s="147"/>
      <c r="AX233" s="147"/>
      <c r="AY233" s="147"/>
      <c r="AZ233" s="147"/>
    </row>
    <row r="234" ht="15.75" customHeight="1">
      <c r="A234" s="147"/>
      <c r="B234" s="147"/>
      <c r="C234" s="147"/>
      <c r="D234" s="147"/>
      <c r="E234" s="147"/>
      <c r="F234" s="147"/>
      <c r="G234" s="147"/>
      <c r="H234" s="147"/>
      <c r="I234" s="147"/>
      <c r="J234" s="147"/>
      <c r="K234" s="147"/>
      <c r="L234" s="147"/>
      <c r="M234" s="147"/>
      <c r="N234" s="147"/>
      <c r="O234" s="147"/>
      <c r="P234" s="147"/>
      <c r="Q234" s="147"/>
      <c r="R234" s="147"/>
      <c r="S234" s="147"/>
      <c r="T234" s="147"/>
      <c r="U234" s="147"/>
      <c r="V234" s="147"/>
      <c r="W234" s="147"/>
      <c r="X234" s="147"/>
      <c r="Y234" s="147"/>
      <c r="Z234" s="147"/>
      <c r="AA234" s="147"/>
      <c r="AB234" s="147"/>
      <c r="AC234" s="147"/>
      <c r="AD234" s="147"/>
      <c r="AE234" s="147"/>
      <c r="AF234" s="147"/>
      <c r="AG234" s="147"/>
      <c r="AH234" s="147"/>
      <c r="AI234" s="147"/>
      <c r="AJ234" s="147"/>
      <c r="AK234" s="147"/>
      <c r="AL234" s="147"/>
      <c r="AM234" s="147"/>
      <c r="AN234" s="147"/>
      <c r="AO234" s="147"/>
      <c r="AP234" s="147"/>
      <c r="AQ234" s="147"/>
      <c r="AR234" s="147"/>
      <c r="AS234" s="147"/>
      <c r="AT234" s="147"/>
      <c r="AU234" s="147"/>
      <c r="AV234" s="147"/>
      <c r="AW234" s="147"/>
      <c r="AX234" s="147"/>
      <c r="AY234" s="147"/>
      <c r="AZ234" s="147"/>
    </row>
    <row r="235" ht="15.75" customHeight="1">
      <c r="A235" s="147"/>
      <c r="B235" s="147"/>
      <c r="C235" s="147"/>
      <c r="D235" s="147"/>
      <c r="E235" s="147"/>
      <c r="F235" s="147"/>
      <c r="G235" s="147"/>
      <c r="H235" s="147"/>
      <c r="I235" s="147"/>
      <c r="J235" s="147"/>
      <c r="K235" s="147"/>
      <c r="L235" s="147"/>
      <c r="M235" s="147"/>
      <c r="N235" s="147"/>
      <c r="O235" s="147"/>
      <c r="P235" s="147"/>
      <c r="Q235" s="147"/>
      <c r="R235" s="147"/>
      <c r="S235" s="147"/>
      <c r="T235" s="147"/>
      <c r="U235" s="147"/>
      <c r="V235" s="147"/>
      <c r="W235" s="147"/>
      <c r="X235" s="147"/>
      <c r="Y235" s="147"/>
      <c r="Z235" s="147"/>
      <c r="AA235" s="147"/>
      <c r="AB235" s="147"/>
      <c r="AC235" s="147"/>
      <c r="AD235" s="147"/>
      <c r="AE235" s="147"/>
      <c r="AF235" s="147"/>
      <c r="AG235" s="147"/>
      <c r="AH235" s="147"/>
      <c r="AI235" s="147"/>
      <c r="AJ235" s="147"/>
      <c r="AK235" s="147"/>
      <c r="AL235" s="147"/>
      <c r="AM235" s="147"/>
      <c r="AN235" s="147"/>
      <c r="AO235" s="147"/>
      <c r="AP235" s="147"/>
      <c r="AQ235" s="147"/>
      <c r="AR235" s="147"/>
      <c r="AS235" s="147"/>
      <c r="AT235" s="147"/>
      <c r="AU235" s="147"/>
      <c r="AV235" s="147"/>
      <c r="AW235" s="147"/>
      <c r="AX235" s="147"/>
      <c r="AY235" s="147"/>
      <c r="AZ235" s="147"/>
    </row>
    <row r="236" ht="15.75" customHeight="1">
      <c r="A236" s="147"/>
      <c r="B236" s="147"/>
      <c r="C236" s="147"/>
      <c r="D236" s="147"/>
      <c r="E236" s="147"/>
      <c r="F236" s="147"/>
      <c r="G236" s="147"/>
      <c r="H236" s="147"/>
      <c r="I236" s="147"/>
      <c r="J236" s="147"/>
      <c r="K236" s="147"/>
      <c r="L236" s="147"/>
      <c r="M236" s="147"/>
      <c r="N236" s="147"/>
      <c r="O236" s="147"/>
      <c r="P236" s="147"/>
      <c r="Q236" s="147"/>
      <c r="R236" s="147"/>
      <c r="S236" s="147"/>
      <c r="T236" s="147"/>
      <c r="U236" s="147"/>
      <c r="V236" s="147"/>
      <c r="W236" s="147"/>
      <c r="X236" s="147"/>
      <c r="Y236" s="147"/>
      <c r="Z236" s="147"/>
      <c r="AA236" s="147"/>
      <c r="AB236" s="147"/>
      <c r="AC236" s="147"/>
      <c r="AD236" s="147"/>
      <c r="AE236" s="147"/>
      <c r="AF236" s="147"/>
      <c r="AG236" s="147"/>
      <c r="AH236" s="147"/>
      <c r="AI236" s="147"/>
      <c r="AJ236" s="147"/>
      <c r="AK236" s="147"/>
      <c r="AL236" s="147"/>
      <c r="AM236" s="147"/>
      <c r="AN236" s="147"/>
      <c r="AO236" s="147"/>
      <c r="AP236" s="147"/>
      <c r="AQ236" s="147"/>
      <c r="AR236" s="147"/>
      <c r="AS236" s="147"/>
      <c r="AT236" s="147"/>
      <c r="AU236" s="147"/>
      <c r="AV236" s="147"/>
      <c r="AW236" s="147"/>
      <c r="AX236" s="147"/>
      <c r="AY236" s="147"/>
      <c r="AZ236" s="147"/>
    </row>
    <row r="237" ht="15.75" customHeight="1">
      <c r="A237" s="147"/>
      <c r="B237" s="147"/>
      <c r="C237" s="147"/>
      <c r="D237" s="147"/>
      <c r="E237" s="147"/>
      <c r="F237" s="147"/>
      <c r="G237" s="147"/>
      <c r="H237" s="147"/>
      <c r="I237" s="147"/>
      <c r="J237" s="147"/>
      <c r="K237" s="147"/>
      <c r="L237" s="147"/>
      <c r="M237" s="147"/>
      <c r="N237" s="147"/>
      <c r="O237" s="147"/>
      <c r="P237" s="147"/>
      <c r="Q237" s="147"/>
      <c r="R237" s="147"/>
      <c r="S237" s="147"/>
      <c r="T237" s="147"/>
      <c r="U237" s="147"/>
      <c r="V237" s="147"/>
      <c r="W237" s="147"/>
      <c r="X237" s="147"/>
      <c r="Y237" s="147"/>
      <c r="Z237" s="147"/>
      <c r="AA237" s="147"/>
      <c r="AB237" s="147"/>
      <c r="AC237" s="147"/>
      <c r="AD237" s="147"/>
      <c r="AE237" s="147"/>
      <c r="AF237" s="147"/>
      <c r="AG237" s="147"/>
      <c r="AH237" s="147"/>
      <c r="AI237" s="147"/>
      <c r="AJ237" s="147"/>
      <c r="AK237" s="147"/>
      <c r="AL237" s="147"/>
      <c r="AM237" s="147"/>
      <c r="AN237" s="147"/>
      <c r="AO237" s="147"/>
      <c r="AP237" s="147"/>
      <c r="AQ237" s="147"/>
      <c r="AR237" s="147"/>
      <c r="AS237" s="147"/>
      <c r="AT237" s="147"/>
      <c r="AU237" s="147"/>
      <c r="AV237" s="147"/>
      <c r="AW237" s="147"/>
      <c r="AX237" s="147"/>
      <c r="AY237" s="147"/>
      <c r="AZ237" s="147"/>
    </row>
    <row r="238" ht="15.75" customHeight="1">
      <c r="A238" s="147"/>
      <c r="B238" s="147"/>
      <c r="C238" s="147"/>
      <c r="D238" s="147"/>
      <c r="E238" s="147"/>
      <c r="F238" s="147"/>
      <c r="G238" s="147"/>
      <c r="H238" s="147"/>
      <c r="I238" s="147"/>
      <c r="J238" s="147"/>
      <c r="K238" s="147"/>
      <c r="L238" s="147"/>
      <c r="M238" s="147"/>
      <c r="N238" s="147"/>
      <c r="O238" s="147"/>
      <c r="P238" s="147"/>
      <c r="Q238" s="147"/>
      <c r="R238" s="147"/>
      <c r="S238" s="147"/>
      <c r="T238" s="147"/>
      <c r="U238" s="147"/>
      <c r="V238" s="147"/>
      <c r="W238" s="147"/>
      <c r="X238" s="147"/>
      <c r="Y238" s="147"/>
      <c r="Z238" s="147"/>
      <c r="AA238" s="147"/>
      <c r="AB238" s="147"/>
      <c r="AC238" s="147"/>
      <c r="AD238" s="147"/>
      <c r="AE238" s="147"/>
      <c r="AF238" s="147"/>
      <c r="AG238" s="147"/>
      <c r="AH238" s="147"/>
      <c r="AI238" s="147"/>
      <c r="AJ238" s="147"/>
      <c r="AK238" s="147"/>
      <c r="AL238" s="147"/>
      <c r="AM238" s="147"/>
      <c r="AN238" s="147"/>
      <c r="AO238" s="147"/>
      <c r="AP238" s="147"/>
      <c r="AQ238" s="147"/>
      <c r="AR238" s="147"/>
      <c r="AS238" s="147"/>
      <c r="AT238" s="147"/>
      <c r="AU238" s="147"/>
      <c r="AV238" s="147"/>
      <c r="AW238" s="147"/>
      <c r="AX238" s="147"/>
      <c r="AY238" s="147"/>
      <c r="AZ238" s="147"/>
    </row>
    <row r="239" ht="15.75" customHeight="1">
      <c r="A239" s="147"/>
      <c r="B239" s="147"/>
      <c r="C239" s="147"/>
      <c r="D239" s="147"/>
      <c r="E239" s="147"/>
      <c r="F239" s="147"/>
      <c r="G239" s="147"/>
      <c r="H239" s="147"/>
      <c r="I239" s="147"/>
      <c r="J239" s="147"/>
      <c r="K239" s="147"/>
      <c r="L239" s="147"/>
      <c r="M239" s="147"/>
      <c r="N239" s="147"/>
      <c r="O239" s="147"/>
      <c r="P239" s="147"/>
      <c r="Q239" s="147"/>
      <c r="R239" s="147"/>
      <c r="S239" s="147"/>
      <c r="T239" s="147"/>
      <c r="U239" s="147"/>
      <c r="V239" s="147"/>
      <c r="W239" s="147"/>
      <c r="X239" s="147"/>
      <c r="Y239" s="147"/>
      <c r="Z239" s="147"/>
      <c r="AA239" s="147"/>
      <c r="AB239" s="147"/>
      <c r="AC239" s="147"/>
      <c r="AD239" s="147"/>
      <c r="AE239" s="147"/>
      <c r="AF239" s="147"/>
      <c r="AG239" s="147"/>
      <c r="AH239" s="147"/>
      <c r="AI239" s="147"/>
      <c r="AJ239" s="147"/>
      <c r="AK239" s="147"/>
      <c r="AL239" s="147"/>
      <c r="AM239" s="147"/>
      <c r="AN239" s="147"/>
      <c r="AO239" s="147"/>
      <c r="AP239" s="147"/>
      <c r="AQ239" s="147"/>
      <c r="AR239" s="147"/>
      <c r="AS239" s="147"/>
      <c r="AT239" s="147"/>
      <c r="AU239" s="147"/>
      <c r="AV239" s="147"/>
      <c r="AW239" s="147"/>
      <c r="AX239" s="147"/>
      <c r="AY239" s="147"/>
      <c r="AZ239" s="147"/>
    </row>
    <row r="240" ht="15.75" customHeight="1">
      <c r="A240" s="147"/>
      <c r="B240" s="147"/>
      <c r="C240" s="147"/>
      <c r="D240" s="147"/>
      <c r="E240" s="147"/>
      <c r="F240" s="147"/>
      <c r="G240" s="147"/>
      <c r="H240" s="147"/>
      <c r="I240" s="147"/>
      <c r="J240" s="147"/>
      <c r="K240" s="147"/>
      <c r="L240" s="147"/>
      <c r="M240" s="147"/>
      <c r="N240" s="147"/>
      <c r="O240" s="147"/>
      <c r="P240" s="147"/>
      <c r="Q240" s="147"/>
      <c r="R240" s="147"/>
      <c r="S240" s="147"/>
      <c r="T240" s="147"/>
      <c r="U240" s="147"/>
      <c r="V240" s="147"/>
      <c r="W240" s="147"/>
      <c r="X240" s="147"/>
      <c r="Y240" s="147"/>
      <c r="Z240" s="147"/>
      <c r="AA240" s="147"/>
      <c r="AB240" s="147"/>
      <c r="AC240" s="147"/>
      <c r="AD240" s="147"/>
      <c r="AE240" s="147"/>
      <c r="AF240" s="147"/>
      <c r="AG240" s="147"/>
      <c r="AH240" s="147"/>
      <c r="AI240" s="147"/>
      <c r="AJ240" s="147"/>
      <c r="AK240" s="147"/>
      <c r="AL240" s="147"/>
      <c r="AM240" s="147"/>
      <c r="AN240" s="147"/>
      <c r="AO240" s="147"/>
      <c r="AP240" s="147"/>
      <c r="AQ240" s="147"/>
      <c r="AR240" s="147"/>
      <c r="AS240" s="147"/>
      <c r="AT240" s="147"/>
      <c r="AU240" s="147"/>
      <c r="AV240" s="147"/>
      <c r="AW240" s="147"/>
      <c r="AX240" s="147"/>
      <c r="AY240" s="147"/>
      <c r="AZ240" s="147"/>
    </row>
    <row r="241" ht="15.75" customHeight="1">
      <c r="A241" s="147"/>
      <c r="B241" s="147"/>
      <c r="C241" s="147"/>
      <c r="D241" s="147"/>
      <c r="E241" s="147"/>
      <c r="F241" s="147"/>
      <c r="G241" s="147"/>
      <c r="H241" s="147"/>
      <c r="I241" s="147"/>
      <c r="J241" s="147"/>
      <c r="K241" s="147"/>
      <c r="L241" s="147"/>
      <c r="M241" s="147"/>
      <c r="N241" s="147"/>
      <c r="O241" s="147"/>
      <c r="P241" s="147"/>
      <c r="Q241" s="147"/>
      <c r="R241" s="147"/>
      <c r="S241" s="147"/>
      <c r="T241" s="147"/>
      <c r="U241" s="147"/>
      <c r="V241" s="147"/>
      <c r="W241" s="147"/>
      <c r="X241" s="147"/>
      <c r="Y241" s="147"/>
      <c r="Z241" s="147"/>
      <c r="AA241" s="147"/>
      <c r="AB241" s="147"/>
      <c r="AC241" s="147"/>
      <c r="AD241" s="147"/>
      <c r="AE241" s="147"/>
      <c r="AF241" s="147"/>
      <c r="AG241" s="147"/>
      <c r="AH241" s="147"/>
      <c r="AI241" s="147"/>
      <c r="AJ241" s="147"/>
      <c r="AK241" s="147"/>
      <c r="AL241" s="147"/>
      <c r="AM241" s="147"/>
      <c r="AN241" s="147"/>
      <c r="AO241" s="147"/>
      <c r="AP241" s="147"/>
      <c r="AQ241" s="147"/>
      <c r="AR241" s="147"/>
      <c r="AS241" s="147"/>
      <c r="AT241" s="147"/>
      <c r="AU241" s="147"/>
      <c r="AV241" s="147"/>
      <c r="AW241" s="147"/>
      <c r="AX241" s="147"/>
      <c r="AY241" s="147"/>
      <c r="AZ241" s="147"/>
    </row>
    <row r="242" ht="15.75" customHeight="1">
      <c r="A242" s="147"/>
      <c r="B242" s="147"/>
      <c r="C242" s="147"/>
      <c r="D242" s="147"/>
      <c r="E242" s="147"/>
      <c r="F242" s="147"/>
      <c r="G242" s="147"/>
      <c r="H242" s="147"/>
      <c r="I242" s="147"/>
      <c r="J242" s="147"/>
      <c r="K242" s="147"/>
      <c r="L242" s="147"/>
      <c r="M242" s="147"/>
      <c r="N242" s="147"/>
      <c r="O242" s="147"/>
      <c r="P242" s="147"/>
      <c r="Q242" s="147"/>
      <c r="R242" s="147"/>
      <c r="S242" s="147"/>
      <c r="T242" s="147"/>
      <c r="U242" s="147"/>
      <c r="V242" s="147"/>
      <c r="W242" s="147"/>
      <c r="X242" s="147"/>
      <c r="Y242" s="147"/>
      <c r="Z242" s="147"/>
      <c r="AA242" s="147"/>
      <c r="AB242" s="147"/>
      <c r="AC242" s="147"/>
      <c r="AD242" s="147"/>
      <c r="AE242" s="147"/>
      <c r="AF242" s="147"/>
      <c r="AG242" s="147"/>
      <c r="AH242" s="147"/>
      <c r="AI242" s="147"/>
      <c r="AJ242" s="147"/>
      <c r="AK242" s="147"/>
      <c r="AL242" s="147"/>
      <c r="AM242" s="147"/>
      <c r="AN242" s="147"/>
      <c r="AO242" s="147"/>
      <c r="AP242" s="147"/>
      <c r="AQ242" s="147"/>
      <c r="AR242" s="147"/>
      <c r="AS242" s="147"/>
      <c r="AT242" s="147"/>
      <c r="AU242" s="147"/>
      <c r="AV242" s="147"/>
      <c r="AW242" s="147"/>
      <c r="AX242" s="147"/>
      <c r="AY242" s="147"/>
      <c r="AZ242" s="147"/>
    </row>
    <row r="243" ht="15.75" customHeight="1">
      <c r="A243" s="147"/>
      <c r="B243" s="147"/>
      <c r="C243" s="147"/>
      <c r="D243" s="147"/>
      <c r="E243" s="147"/>
      <c r="F243" s="147"/>
      <c r="G243" s="147"/>
      <c r="H243" s="147"/>
      <c r="I243" s="147"/>
      <c r="J243" s="147"/>
      <c r="K243" s="147"/>
      <c r="L243" s="147"/>
      <c r="M243" s="147"/>
      <c r="N243" s="147"/>
      <c r="O243" s="147"/>
      <c r="P243" s="147"/>
      <c r="Q243" s="147"/>
      <c r="R243" s="147"/>
      <c r="S243" s="147"/>
      <c r="T243" s="147"/>
      <c r="U243" s="147"/>
      <c r="V243" s="147"/>
      <c r="W243" s="147"/>
      <c r="X243" s="147"/>
      <c r="Y243" s="147"/>
      <c r="Z243" s="147"/>
      <c r="AA243" s="147"/>
      <c r="AB243" s="147"/>
      <c r="AC243" s="147"/>
      <c r="AD243" s="147"/>
      <c r="AE243" s="147"/>
      <c r="AF243" s="147"/>
      <c r="AG243" s="147"/>
      <c r="AH243" s="147"/>
      <c r="AI243" s="147"/>
      <c r="AJ243" s="147"/>
      <c r="AK243" s="147"/>
      <c r="AL243" s="147"/>
      <c r="AM243" s="147"/>
      <c r="AN243" s="147"/>
      <c r="AO243" s="147"/>
      <c r="AP243" s="147"/>
      <c r="AQ243" s="147"/>
      <c r="AR243" s="147"/>
      <c r="AS243" s="147"/>
      <c r="AT243" s="147"/>
      <c r="AU243" s="147"/>
      <c r="AV243" s="147"/>
      <c r="AW243" s="147"/>
      <c r="AX243" s="147"/>
      <c r="AY243" s="147"/>
      <c r="AZ243" s="147"/>
    </row>
    <row r="244" ht="15.75" customHeight="1">
      <c r="A244" s="147"/>
      <c r="B244" s="147"/>
      <c r="C244" s="147"/>
      <c r="D244" s="147"/>
      <c r="E244" s="147"/>
      <c r="F244" s="147"/>
      <c r="G244" s="147"/>
      <c r="H244" s="147"/>
      <c r="I244" s="147"/>
      <c r="J244" s="147"/>
      <c r="K244" s="147"/>
      <c r="L244" s="147"/>
      <c r="M244" s="147"/>
      <c r="N244" s="147"/>
      <c r="O244" s="147"/>
      <c r="P244" s="147"/>
      <c r="Q244" s="147"/>
      <c r="R244" s="147"/>
      <c r="S244" s="147"/>
      <c r="T244" s="147"/>
      <c r="U244" s="147"/>
      <c r="V244" s="147"/>
      <c r="W244" s="147"/>
      <c r="X244" s="147"/>
      <c r="Y244" s="147"/>
      <c r="Z244" s="147"/>
      <c r="AA244" s="147"/>
      <c r="AB244" s="147"/>
      <c r="AC244" s="147"/>
      <c r="AD244" s="147"/>
      <c r="AE244" s="147"/>
      <c r="AF244" s="147"/>
      <c r="AG244" s="147"/>
      <c r="AH244" s="147"/>
      <c r="AI244" s="147"/>
      <c r="AJ244" s="147"/>
      <c r="AK244" s="147"/>
      <c r="AL244" s="147"/>
      <c r="AM244" s="147"/>
      <c r="AN244" s="147"/>
      <c r="AO244" s="147"/>
      <c r="AP244" s="147"/>
      <c r="AQ244" s="147"/>
      <c r="AR244" s="147"/>
      <c r="AS244" s="147"/>
      <c r="AT244" s="147"/>
      <c r="AU244" s="147"/>
      <c r="AV244" s="147"/>
      <c r="AW244" s="147"/>
      <c r="AX244" s="147"/>
      <c r="AY244" s="147"/>
      <c r="AZ244" s="147"/>
    </row>
    <row r="245" ht="15.75" customHeight="1">
      <c r="A245" s="147"/>
      <c r="B245" s="147"/>
      <c r="C245" s="147"/>
      <c r="D245" s="147"/>
      <c r="E245" s="147"/>
      <c r="F245" s="147"/>
      <c r="G245" s="147"/>
      <c r="H245" s="147"/>
      <c r="I245" s="147"/>
      <c r="J245" s="147"/>
      <c r="K245" s="147"/>
      <c r="L245" s="147"/>
      <c r="M245" s="147"/>
      <c r="N245" s="147"/>
      <c r="O245" s="147"/>
      <c r="P245" s="147"/>
      <c r="Q245" s="147"/>
      <c r="R245" s="147"/>
      <c r="S245" s="147"/>
      <c r="T245" s="147"/>
      <c r="U245" s="147"/>
      <c r="V245" s="147"/>
      <c r="W245" s="147"/>
      <c r="X245" s="147"/>
      <c r="Y245" s="147"/>
      <c r="Z245" s="147"/>
      <c r="AA245" s="147"/>
      <c r="AB245" s="147"/>
      <c r="AC245" s="147"/>
      <c r="AD245" s="147"/>
      <c r="AE245" s="147"/>
      <c r="AF245" s="147"/>
      <c r="AG245" s="147"/>
      <c r="AH245" s="147"/>
      <c r="AI245" s="147"/>
      <c r="AJ245" s="147"/>
      <c r="AK245" s="147"/>
      <c r="AL245" s="147"/>
      <c r="AM245" s="147"/>
      <c r="AN245" s="147"/>
      <c r="AO245" s="147"/>
      <c r="AP245" s="147"/>
      <c r="AQ245" s="147"/>
      <c r="AR245" s="147"/>
      <c r="AS245" s="147"/>
      <c r="AT245" s="147"/>
      <c r="AU245" s="147"/>
      <c r="AV245" s="147"/>
      <c r="AW245" s="147"/>
      <c r="AX245" s="147"/>
      <c r="AY245" s="147"/>
      <c r="AZ245" s="147"/>
    </row>
    <row r="246" ht="15.75" customHeight="1">
      <c r="A246" s="147"/>
      <c r="B246" s="147"/>
      <c r="C246" s="147"/>
      <c r="D246" s="147"/>
      <c r="E246" s="147"/>
      <c r="F246" s="147"/>
      <c r="G246" s="147"/>
      <c r="H246" s="147"/>
      <c r="I246" s="147"/>
      <c r="J246" s="147"/>
      <c r="K246" s="147"/>
      <c r="L246" s="147"/>
      <c r="M246" s="147"/>
      <c r="N246" s="147"/>
      <c r="O246" s="147"/>
      <c r="P246" s="147"/>
      <c r="Q246" s="147"/>
      <c r="R246" s="147"/>
      <c r="S246" s="147"/>
      <c r="T246" s="147"/>
      <c r="U246" s="147"/>
      <c r="V246" s="147"/>
      <c r="W246" s="147"/>
      <c r="X246" s="147"/>
      <c r="Y246" s="147"/>
      <c r="Z246" s="147"/>
      <c r="AA246" s="147"/>
      <c r="AB246" s="147"/>
      <c r="AC246" s="147"/>
      <c r="AD246" s="147"/>
      <c r="AE246" s="147"/>
      <c r="AF246" s="147"/>
      <c r="AG246" s="147"/>
      <c r="AH246" s="147"/>
      <c r="AI246" s="147"/>
      <c r="AJ246" s="147"/>
      <c r="AK246" s="147"/>
      <c r="AL246" s="147"/>
      <c r="AM246" s="147"/>
      <c r="AN246" s="147"/>
      <c r="AO246" s="147"/>
      <c r="AP246" s="147"/>
      <c r="AQ246" s="147"/>
      <c r="AR246" s="147"/>
      <c r="AS246" s="147"/>
      <c r="AT246" s="147"/>
      <c r="AU246" s="147"/>
      <c r="AV246" s="147"/>
      <c r="AW246" s="147"/>
      <c r="AX246" s="147"/>
      <c r="AY246" s="147"/>
      <c r="AZ246" s="147"/>
    </row>
    <row r="247" ht="15.75" customHeight="1">
      <c r="A247" s="147"/>
      <c r="B247" s="147"/>
      <c r="C247" s="147"/>
      <c r="D247" s="147"/>
      <c r="E247" s="147"/>
      <c r="F247" s="147"/>
      <c r="G247" s="147"/>
      <c r="H247" s="147"/>
      <c r="I247" s="147"/>
      <c r="J247" s="147"/>
      <c r="K247" s="147"/>
      <c r="L247" s="147"/>
      <c r="M247" s="147"/>
      <c r="N247" s="147"/>
      <c r="O247" s="147"/>
      <c r="P247" s="147"/>
      <c r="Q247" s="147"/>
      <c r="R247" s="147"/>
      <c r="S247" s="147"/>
      <c r="T247" s="147"/>
      <c r="U247" s="147"/>
      <c r="V247" s="147"/>
      <c r="W247" s="147"/>
      <c r="X247" s="147"/>
      <c r="Y247" s="147"/>
      <c r="Z247" s="147"/>
      <c r="AA247" s="147"/>
      <c r="AB247" s="147"/>
      <c r="AC247" s="147"/>
      <c r="AD247" s="147"/>
      <c r="AE247" s="147"/>
      <c r="AF247" s="147"/>
      <c r="AG247" s="147"/>
      <c r="AH247" s="147"/>
      <c r="AI247" s="147"/>
      <c r="AJ247" s="147"/>
      <c r="AK247" s="147"/>
      <c r="AL247" s="147"/>
      <c r="AM247" s="147"/>
      <c r="AN247" s="147"/>
      <c r="AO247" s="147"/>
      <c r="AP247" s="147"/>
      <c r="AQ247" s="147"/>
      <c r="AR247" s="147"/>
      <c r="AS247" s="147"/>
      <c r="AT247" s="147"/>
      <c r="AU247" s="147"/>
      <c r="AV247" s="147"/>
      <c r="AW247" s="147"/>
      <c r="AX247" s="147"/>
      <c r="AY247" s="147"/>
      <c r="AZ247" s="147"/>
    </row>
    <row r="248" ht="15.75" customHeight="1">
      <c r="A248" s="147"/>
      <c r="B248" s="147"/>
      <c r="C248" s="147"/>
      <c r="D248" s="147"/>
      <c r="E248" s="147"/>
      <c r="F248" s="147"/>
      <c r="G248" s="147"/>
      <c r="H248" s="147"/>
      <c r="I248" s="147"/>
      <c r="J248" s="147"/>
      <c r="K248" s="147"/>
      <c r="L248" s="147"/>
      <c r="M248" s="147"/>
      <c r="N248" s="147"/>
      <c r="O248" s="147"/>
      <c r="P248" s="147"/>
      <c r="Q248" s="147"/>
      <c r="R248" s="147"/>
      <c r="S248" s="147"/>
      <c r="T248" s="147"/>
      <c r="U248" s="147"/>
      <c r="V248" s="147"/>
      <c r="W248" s="147"/>
      <c r="X248" s="147"/>
      <c r="Y248" s="147"/>
      <c r="Z248" s="147"/>
      <c r="AA248" s="147"/>
      <c r="AB248" s="147"/>
      <c r="AC248" s="147"/>
      <c r="AD248" s="147"/>
      <c r="AE248" s="147"/>
      <c r="AF248" s="147"/>
      <c r="AG248" s="147"/>
      <c r="AH248" s="147"/>
      <c r="AI248" s="147"/>
      <c r="AJ248" s="147"/>
      <c r="AK248" s="147"/>
      <c r="AL248" s="147"/>
      <c r="AM248" s="147"/>
      <c r="AN248" s="147"/>
      <c r="AO248" s="147"/>
      <c r="AP248" s="147"/>
      <c r="AQ248" s="147"/>
      <c r="AR248" s="147"/>
      <c r="AS248" s="147"/>
      <c r="AT248" s="147"/>
      <c r="AU248" s="147"/>
      <c r="AV248" s="147"/>
      <c r="AW248" s="147"/>
      <c r="AX248" s="147"/>
      <c r="AY248" s="147"/>
      <c r="AZ248" s="147"/>
    </row>
    <row r="249" ht="15.75" customHeight="1">
      <c r="A249" s="147"/>
      <c r="B249" s="147"/>
      <c r="C249" s="147"/>
      <c r="D249" s="147"/>
      <c r="E249" s="147"/>
      <c r="F249" s="147"/>
      <c r="G249" s="147"/>
      <c r="H249" s="147"/>
      <c r="I249" s="147"/>
      <c r="J249" s="147"/>
      <c r="K249" s="147"/>
      <c r="L249" s="147"/>
      <c r="M249" s="147"/>
      <c r="N249" s="147"/>
      <c r="O249" s="147"/>
      <c r="P249" s="147"/>
      <c r="Q249" s="147"/>
      <c r="R249" s="147"/>
      <c r="S249" s="147"/>
      <c r="T249" s="147"/>
      <c r="U249" s="147"/>
      <c r="V249" s="147"/>
      <c r="W249" s="147"/>
      <c r="X249" s="147"/>
      <c r="Y249" s="147"/>
      <c r="Z249" s="147"/>
      <c r="AA249" s="147"/>
      <c r="AB249" s="147"/>
      <c r="AC249" s="147"/>
      <c r="AD249" s="147"/>
      <c r="AE249" s="147"/>
      <c r="AF249" s="147"/>
      <c r="AG249" s="147"/>
      <c r="AH249" s="147"/>
      <c r="AI249" s="147"/>
      <c r="AJ249" s="147"/>
      <c r="AK249" s="147"/>
      <c r="AL249" s="147"/>
      <c r="AM249" s="147"/>
      <c r="AN249" s="147"/>
      <c r="AO249" s="147"/>
      <c r="AP249" s="147"/>
      <c r="AQ249" s="147"/>
      <c r="AR249" s="147"/>
      <c r="AS249" s="147"/>
      <c r="AT249" s="147"/>
      <c r="AU249" s="147"/>
      <c r="AV249" s="147"/>
      <c r="AW249" s="147"/>
      <c r="AX249" s="147"/>
      <c r="AY249" s="147"/>
      <c r="AZ249" s="147"/>
    </row>
    <row r="250" ht="15.75" customHeight="1">
      <c r="A250" s="147"/>
      <c r="B250" s="147"/>
      <c r="C250" s="147"/>
      <c r="D250" s="147"/>
      <c r="E250" s="147"/>
      <c r="F250" s="147"/>
      <c r="G250" s="147"/>
      <c r="H250" s="147"/>
      <c r="I250" s="147"/>
      <c r="J250" s="147"/>
      <c r="K250" s="147"/>
      <c r="L250" s="147"/>
      <c r="M250" s="147"/>
      <c r="N250" s="147"/>
      <c r="O250" s="147"/>
      <c r="P250" s="147"/>
      <c r="Q250" s="147"/>
      <c r="R250" s="147"/>
      <c r="S250" s="147"/>
      <c r="T250" s="147"/>
      <c r="U250" s="147"/>
      <c r="V250" s="147"/>
      <c r="W250" s="147"/>
      <c r="X250" s="147"/>
      <c r="Y250" s="147"/>
      <c r="Z250" s="147"/>
      <c r="AA250" s="147"/>
      <c r="AB250" s="147"/>
      <c r="AC250" s="147"/>
      <c r="AD250" s="147"/>
      <c r="AE250" s="147"/>
      <c r="AF250" s="147"/>
      <c r="AG250" s="147"/>
      <c r="AH250" s="147"/>
      <c r="AI250" s="147"/>
      <c r="AJ250" s="147"/>
      <c r="AK250" s="147"/>
      <c r="AL250" s="147"/>
      <c r="AM250" s="147"/>
      <c r="AN250" s="147"/>
      <c r="AO250" s="147"/>
      <c r="AP250" s="147"/>
      <c r="AQ250" s="147"/>
      <c r="AR250" s="147"/>
      <c r="AS250" s="147"/>
      <c r="AT250" s="147"/>
      <c r="AU250" s="147"/>
      <c r="AV250" s="147"/>
      <c r="AW250" s="147"/>
      <c r="AX250" s="147"/>
      <c r="AY250" s="147"/>
      <c r="AZ250" s="147"/>
    </row>
    <row r="251" ht="15.75" customHeight="1">
      <c r="A251" s="147"/>
      <c r="B251" s="147"/>
      <c r="C251" s="147"/>
      <c r="D251" s="147"/>
      <c r="E251" s="147"/>
      <c r="F251" s="147"/>
      <c r="G251" s="147"/>
      <c r="H251" s="147"/>
      <c r="I251" s="147"/>
      <c r="J251" s="147"/>
      <c r="K251" s="147"/>
      <c r="L251" s="147"/>
      <c r="M251" s="147"/>
      <c r="N251" s="147"/>
      <c r="O251" s="147"/>
      <c r="P251" s="147"/>
      <c r="Q251" s="147"/>
      <c r="R251" s="147"/>
      <c r="S251" s="147"/>
      <c r="T251" s="147"/>
      <c r="U251" s="147"/>
      <c r="V251" s="147"/>
      <c r="W251" s="147"/>
      <c r="X251" s="147"/>
      <c r="Y251" s="147"/>
      <c r="Z251" s="147"/>
      <c r="AA251" s="147"/>
      <c r="AB251" s="147"/>
      <c r="AC251" s="147"/>
      <c r="AD251" s="147"/>
      <c r="AE251" s="147"/>
      <c r="AF251" s="147"/>
      <c r="AG251" s="147"/>
      <c r="AH251" s="147"/>
      <c r="AI251" s="147"/>
      <c r="AJ251" s="147"/>
      <c r="AK251" s="147"/>
      <c r="AL251" s="147"/>
      <c r="AM251" s="147"/>
      <c r="AN251" s="147"/>
      <c r="AO251" s="147"/>
      <c r="AP251" s="147"/>
      <c r="AQ251" s="147"/>
      <c r="AR251" s="147"/>
      <c r="AS251" s="147"/>
      <c r="AT251" s="147"/>
      <c r="AU251" s="147"/>
      <c r="AV251" s="147"/>
      <c r="AW251" s="147"/>
      <c r="AX251" s="147"/>
      <c r="AY251" s="147"/>
      <c r="AZ251" s="147"/>
    </row>
    <row r="252" ht="15.75" customHeight="1">
      <c r="A252" s="147"/>
      <c r="B252" s="147"/>
      <c r="C252" s="147"/>
      <c r="D252" s="147"/>
      <c r="E252" s="147"/>
      <c r="F252" s="147"/>
      <c r="G252" s="147"/>
      <c r="H252" s="147"/>
      <c r="I252" s="147"/>
      <c r="J252" s="147"/>
      <c r="K252" s="147"/>
      <c r="L252" s="147"/>
      <c r="M252" s="147"/>
      <c r="N252" s="147"/>
      <c r="O252" s="147"/>
      <c r="P252" s="147"/>
      <c r="Q252" s="147"/>
      <c r="R252" s="147"/>
      <c r="S252" s="147"/>
      <c r="T252" s="147"/>
      <c r="U252" s="147"/>
      <c r="V252" s="147"/>
      <c r="W252" s="147"/>
      <c r="X252" s="147"/>
      <c r="Y252" s="147"/>
      <c r="Z252" s="147"/>
      <c r="AA252" s="147"/>
      <c r="AB252" s="147"/>
      <c r="AC252" s="147"/>
      <c r="AD252" s="147"/>
      <c r="AE252" s="147"/>
      <c r="AF252" s="147"/>
      <c r="AG252" s="147"/>
      <c r="AH252" s="147"/>
      <c r="AI252" s="147"/>
      <c r="AJ252" s="147"/>
      <c r="AK252" s="147"/>
      <c r="AL252" s="147"/>
      <c r="AM252" s="147"/>
      <c r="AN252" s="147"/>
      <c r="AO252" s="147"/>
      <c r="AP252" s="147"/>
      <c r="AQ252" s="147"/>
      <c r="AR252" s="147"/>
      <c r="AS252" s="147"/>
      <c r="AT252" s="147"/>
      <c r="AU252" s="147"/>
      <c r="AV252" s="147"/>
      <c r="AW252" s="147"/>
      <c r="AX252" s="147"/>
      <c r="AY252" s="147"/>
      <c r="AZ252" s="147"/>
    </row>
    <row r="253" ht="15.75" customHeight="1">
      <c r="A253" s="147"/>
      <c r="B253" s="147"/>
      <c r="C253" s="147"/>
      <c r="D253" s="147"/>
      <c r="E253" s="147"/>
      <c r="F253" s="147"/>
      <c r="G253" s="147"/>
      <c r="H253" s="147"/>
      <c r="I253" s="147"/>
      <c r="J253" s="147"/>
      <c r="K253" s="147"/>
      <c r="L253" s="147"/>
      <c r="M253" s="147"/>
      <c r="N253" s="147"/>
      <c r="O253" s="147"/>
      <c r="P253" s="147"/>
      <c r="Q253" s="147"/>
      <c r="R253" s="147"/>
      <c r="S253" s="147"/>
      <c r="T253" s="147"/>
      <c r="U253" s="147"/>
      <c r="V253" s="147"/>
      <c r="W253" s="147"/>
      <c r="X253" s="147"/>
      <c r="Y253" s="147"/>
      <c r="Z253" s="147"/>
      <c r="AA253" s="147"/>
      <c r="AB253" s="147"/>
      <c r="AC253" s="147"/>
      <c r="AD253" s="147"/>
      <c r="AE253" s="147"/>
      <c r="AF253" s="147"/>
      <c r="AG253" s="147"/>
      <c r="AH253" s="147"/>
      <c r="AI253" s="147"/>
      <c r="AJ253" s="147"/>
      <c r="AK253" s="147"/>
      <c r="AL253" s="147"/>
      <c r="AM253" s="147"/>
      <c r="AN253" s="147"/>
      <c r="AO253" s="147"/>
      <c r="AP253" s="147"/>
      <c r="AQ253" s="147"/>
      <c r="AR253" s="147"/>
      <c r="AS253" s="147"/>
      <c r="AT253" s="147"/>
      <c r="AU253" s="147"/>
      <c r="AV253" s="147"/>
      <c r="AW253" s="147"/>
      <c r="AX253" s="147"/>
      <c r="AY253" s="147"/>
      <c r="AZ253" s="147"/>
    </row>
    <row r="254" ht="15.75" customHeight="1">
      <c r="A254" s="147"/>
      <c r="B254" s="147"/>
      <c r="C254" s="147"/>
      <c r="D254" s="147"/>
      <c r="E254" s="147"/>
      <c r="F254" s="147"/>
      <c r="G254" s="147"/>
      <c r="H254" s="147"/>
      <c r="I254" s="147"/>
      <c r="J254" s="147"/>
      <c r="K254" s="147"/>
      <c r="L254" s="147"/>
      <c r="M254" s="147"/>
      <c r="N254" s="147"/>
      <c r="O254" s="147"/>
      <c r="P254" s="147"/>
      <c r="Q254" s="147"/>
      <c r="R254" s="147"/>
      <c r="S254" s="147"/>
      <c r="T254" s="147"/>
      <c r="U254" s="147"/>
      <c r="V254" s="147"/>
      <c r="W254" s="147"/>
      <c r="X254" s="147"/>
      <c r="Y254" s="147"/>
      <c r="Z254" s="147"/>
      <c r="AA254" s="147"/>
      <c r="AB254" s="147"/>
      <c r="AC254" s="147"/>
      <c r="AD254" s="147"/>
      <c r="AE254" s="147"/>
      <c r="AF254" s="147"/>
      <c r="AG254" s="147"/>
      <c r="AH254" s="147"/>
      <c r="AI254" s="147"/>
      <c r="AJ254" s="147"/>
      <c r="AK254" s="147"/>
      <c r="AL254" s="147"/>
      <c r="AM254" s="147"/>
      <c r="AN254" s="147"/>
      <c r="AO254" s="147"/>
      <c r="AP254" s="147"/>
      <c r="AQ254" s="147"/>
      <c r="AR254" s="147"/>
      <c r="AS254" s="147"/>
      <c r="AT254" s="147"/>
      <c r="AU254" s="147"/>
      <c r="AV254" s="147"/>
      <c r="AW254" s="147"/>
      <c r="AX254" s="147"/>
      <c r="AY254" s="147"/>
      <c r="AZ254" s="147"/>
    </row>
    <row r="255" ht="15.75" customHeight="1">
      <c r="A255" s="147"/>
      <c r="B255" s="147"/>
      <c r="C255" s="147"/>
      <c r="D255" s="147"/>
      <c r="E255" s="147"/>
      <c r="F255" s="147"/>
      <c r="G255" s="147"/>
      <c r="H255" s="147"/>
      <c r="I255" s="147"/>
      <c r="J255" s="147"/>
      <c r="K255" s="147"/>
      <c r="L255" s="147"/>
      <c r="M255" s="147"/>
      <c r="N255" s="147"/>
      <c r="O255" s="147"/>
      <c r="P255" s="147"/>
      <c r="Q255" s="147"/>
      <c r="R255" s="147"/>
      <c r="S255" s="147"/>
      <c r="T255" s="147"/>
      <c r="U255" s="147"/>
      <c r="V255" s="147"/>
      <c r="W255" s="147"/>
      <c r="X255" s="147"/>
      <c r="Y255" s="147"/>
      <c r="Z255" s="147"/>
      <c r="AA255" s="147"/>
      <c r="AB255" s="147"/>
      <c r="AC255" s="147"/>
      <c r="AD255" s="147"/>
      <c r="AE255" s="147"/>
      <c r="AF255" s="147"/>
      <c r="AG255" s="147"/>
      <c r="AH255" s="147"/>
      <c r="AI255" s="147"/>
      <c r="AJ255" s="147"/>
      <c r="AK255" s="147"/>
      <c r="AL255" s="147"/>
      <c r="AM255" s="147"/>
      <c r="AN255" s="147"/>
      <c r="AO255" s="147"/>
      <c r="AP255" s="147"/>
      <c r="AQ255" s="147"/>
      <c r="AR255" s="147"/>
      <c r="AS255" s="147"/>
      <c r="AT255" s="147"/>
      <c r="AU255" s="147"/>
      <c r="AV255" s="147"/>
      <c r="AW255" s="147"/>
      <c r="AX255" s="147"/>
      <c r="AY255" s="147"/>
      <c r="AZ255" s="147"/>
    </row>
    <row r="256" ht="15.75" customHeight="1">
      <c r="A256" s="147"/>
      <c r="B256" s="147"/>
      <c r="C256" s="147"/>
      <c r="D256" s="147"/>
      <c r="E256" s="147"/>
      <c r="F256" s="147"/>
      <c r="G256" s="147"/>
      <c r="H256" s="147"/>
      <c r="I256" s="147"/>
      <c r="J256" s="147"/>
      <c r="K256" s="147"/>
      <c r="L256" s="147"/>
      <c r="M256" s="147"/>
      <c r="N256" s="147"/>
      <c r="O256" s="147"/>
      <c r="P256" s="147"/>
      <c r="Q256" s="147"/>
      <c r="R256" s="147"/>
      <c r="S256" s="147"/>
      <c r="T256" s="147"/>
      <c r="U256" s="147"/>
      <c r="V256" s="147"/>
      <c r="W256" s="147"/>
      <c r="X256" s="147"/>
      <c r="Y256" s="147"/>
      <c r="Z256" s="147"/>
      <c r="AA256" s="147"/>
      <c r="AB256" s="147"/>
      <c r="AC256" s="147"/>
      <c r="AD256" s="147"/>
      <c r="AE256" s="147"/>
      <c r="AF256" s="147"/>
      <c r="AG256" s="147"/>
      <c r="AH256" s="147"/>
      <c r="AI256" s="147"/>
      <c r="AJ256" s="147"/>
      <c r="AK256" s="147"/>
      <c r="AL256" s="147"/>
      <c r="AM256" s="147"/>
      <c r="AN256" s="147"/>
      <c r="AO256" s="147"/>
      <c r="AP256" s="147"/>
      <c r="AQ256" s="147"/>
      <c r="AR256" s="147"/>
      <c r="AS256" s="147"/>
      <c r="AT256" s="147"/>
      <c r="AU256" s="147"/>
      <c r="AV256" s="147"/>
      <c r="AW256" s="147"/>
      <c r="AX256" s="147"/>
      <c r="AY256" s="147"/>
      <c r="AZ256" s="147"/>
    </row>
    <row r="257" ht="15.75" customHeight="1">
      <c r="A257" s="147"/>
      <c r="B257" s="147"/>
      <c r="C257" s="147"/>
      <c r="D257" s="147"/>
      <c r="E257" s="147"/>
      <c r="F257" s="147"/>
      <c r="G257" s="147"/>
      <c r="H257" s="147"/>
      <c r="I257" s="147"/>
      <c r="J257" s="147"/>
      <c r="K257" s="147"/>
      <c r="L257" s="147"/>
      <c r="M257" s="147"/>
      <c r="N257" s="147"/>
      <c r="O257" s="147"/>
      <c r="P257" s="147"/>
      <c r="Q257" s="147"/>
      <c r="R257" s="147"/>
      <c r="S257" s="147"/>
      <c r="T257" s="147"/>
      <c r="U257" s="147"/>
      <c r="V257" s="147"/>
      <c r="W257" s="147"/>
      <c r="X257" s="147"/>
      <c r="Y257" s="147"/>
      <c r="Z257" s="147"/>
      <c r="AA257" s="147"/>
      <c r="AB257" s="147"/>
      <c r="AC257" s="147"/>
      <c r="AD257" s="147"/>
      <c r="AE257" s="147"/>
      <c r="AF257" s="147"/>
      <c r="AG257" s="147"/>
      <c r="AH257" s="147"/>
      <c r="AI257" s="147"/>
      <c r="AJ257" s="147"/>
      <c r="AK257" s="147"/>
      <c r="AL257" s="147"/>
      <c r="AM257" s="147"/>
      <c r="AN257" s="147"/>
      <c r="AO257" s="147"/>
      <c r="AP257" s="147"/>
      <c r="AQ257" s="147"/>
      <c r="AR257" s="147"/>
      <c r="AS257" s="147"/>
      <c r="AT257" s="147"/>
      <c r="AU257" s="147"/>
      <c r="AV257" s="147"/>
      <c r="AW257" s="147"/>
      <c r="AX257" s="147"/>
      <c r="AY257" s="147"/>
      <c r="AZ257" s="147"/>
    </row>
    <row r="258" ht="15.75" customHeight="1">
      <c r="A258" s="147"/>
      <c r="B258" s="147"/>
      <c r="C258" s="147"/>
      <c r="D258" s="147"/>
      <c r="E258" s="147"/>
      <c r="F258" s="147"/>
      <c r="G258" s="147"/>
      <c r="H258" s="147"/>
      <c r="I258" s="147"/>
      <c r="J258" s="147"/>
      <c r="K258" s="147"/>
      <c r="L258" s="147"/>
      <c r="M258" s="147"/>
      <c r="N258" s="147"/>
      <c r="O258" s="147"/>
      <c r="P258" s="147"/>
      <c r="Q258" s="147"/>
      <c r="R258" s="147"/>
      <c r="S258" s="147"/>
      <c r="T258" s="147"/>
      <c r="U258" s="147"/>
      <c r="V258" s="147"/>
      <c r="W258" s="147"/>
      <c r="X258" s="147"/>
      <c r="Y258" s="147"/>
      <c r="Z258" s="147"/>
      <c r="AA258" s="147"/>
      <c r="AB258" s="147"/>
      <c r="AC258" s="147"/>
      <c r="AD258" s="147"/>
      <c r="AE258" s="147"/>
      <c r="AF258" s="147"/>
      <c r="AG258" s="147"/>
      <c r="AH258" s="147"/>
      <c r="AI258" s="147"/>
      <c r="AJ258" s="147"/>
      <c r="AK258" s="147"/>
      <c r="AL258" s="147"/>
      <c r="AM258" s="147"/>
      <c r="AN258" s="147"/>
      <c r="AO258" s="147"/>
      <c r="AP258" s="147"/>
      <c r="AQ258" s="147"/>
      <c r="AR258" s="147"/>
      <c r="AS258" s="147"/>
      <c r="AT258" s="147"/>
      <c r="AU258" s="147"/>
      <c r="AV258" s="147"/>
      <c r="AW258" s="147"/>
      <c r="AX258" s="147"/>
      <c r="AY258" s="147"/>
      <c r="AZ258" s="147"/>
    </row>
    <row r="259" ht="15.75" customHeight="1">
      <c r="A259" s="147"/>
      <c r="B259" s="147"/>
      <c r="C259" s="147"/>
      <c r="D259" s="147"/>
      <c r="E259" s="147"/>
      <c r="F259" s="147"/>
      <c r="G259" s="147"/>
      <c r="H259" s="147"/>
      <c r="I259" s="147"/>
      <c r="J259" s="147"/>
      <c r="K259" s="147"/>
      <c r="L259" s="147"/>
      <c r="M259" s="147"/>
      <c r="N259" s="147"/>
      <c r="O259" s="147"/>
      <c r="P259" s="147"/>
      <c r="Q259" s="147"/>
      <c r="R259" s="147"/>
      <c r="S259" s="147"/>
      <c r="T259" s="147"/>
      <c r="U259" s="147"/>
      <c r="V259" s="147"/>
      <c r="W259" s="147"/>
      <c r="X259" s="147"/>
      <c r="Y259" s="147"/>
      <c r="Z259" s="147"/>
      <c r="AA259" s="147"/>
      <c r="AB259" s="147"/>
      <c r="AC259" s="147"/>
      <c r="AD259" s="147"/>
      <c r="AE259" s="147"/>
      <c r="AF259" s="147"/>
      <c r="AG259" s="147"/>
      <c r="AH259" s="147"/>
      <c r="AI259" s="147"/>
      <c r="AJ259" s="147"/>
      <c r="AK259" s="147"/>
      <c r="AL259" s="147"/>
      <c r="AM259" s="147"/>
      <c r="AN259" s="147"/>
      <c r="AO259" s="147"/>
      <c r="AP259" s="147"/>
      <c r="AQ259" s="147"/>
      <c r="AR259" s="147"/>
      <c r="AS259" s="147"/>
      <c r="AT259" s="147"/>
      <c r="AU259" s="147"/>
      <c r="AV259" s="147"/>
      <c r="AW259" s="147"/>
      <c r="AX259" s="147"/>
      <c r="AY259" s="147"/>
      <c r="AZ259" s="147"/>
    </row>
    <row r="260" ht="15.75" customHeight="1">
      <c r="A260" s="147"/>
      <c r="B260" s="147"/>
      <c r="C260" s="147"/>
      <c r="D260" s="147"/>
      <c r="E260" s="147"/>
      <c r="F260" s="147"/>
      <c r="G260" s="147"/>
      <c r="H260" s="147"/>
      <c r="I260" s="147"/>
      <c r="J260" s="147"/>
      <c r="K260" s="147"/>
      <c r="L260" s="147"/>
      <c r="M260" s="147"/>
      <c r="N260" s="147"/>
      <c r="O260" s="147"/>
      <c r="P260" s="147"/>
      <c r="Q260" s="147"/>
      <c r="R260" s="147"/>
      <c r="S260" s="147"/>
      <c r="T260" s="147"/>
      <c r="U260" s="147"/>
      <c r="V260" s="147"/>
      <c r="W260" s="147"/>
      <c r="X260" s="147"/>
      <c r="Y260" s="147"/>
      <c r="Z260" s="147"/>
      <c r="AA260" s="147"/>
      <c r="AB260" s="147"/>
      <c r="AC260" s="147"/>
      <c r="AD260" s="147"/>
      <c r="AE260" s="147"/>
      <c r="AF260" s="147"/>
      <c r="AG260" s="147"/>
      <c r="AH260" s="147"/>
      <c r="AI260" s="147"/>
      <c r="AJ260" s="147"/>
      <c r="AK260" s="147"/>
      <c r="AL260" s="147"/>
      <c r="AM260" s="147"/>
      <c r="AN260" s="147"/>
      <c r="AO260" s="147"/>
      <c r="AP260" s="147"/>
      <c r="AQ260" s="147"/>
      <c r="AR260" s="147"/>
      <c r="AS260" s="147"/>
      <c r="AT260" s="147"/>
      <c r="AU260" s="147"/>
      <c r="AV260" s="147"/>
      <c r="AW260" s="147"/>
      <c r="AX260" s="147"/>
      <c r="AY260" s="147"/>
      <c r="AZ260" s="147"/>
    </row>
    <row r="261" ht="15.75" customHeight="1">
      <c r="A261" s="147"/>
      <c r="B261" s="147"/>
      <c r="C261" s="147"/>
      <c r="D261" s="147"/>
      <c r="E261" s="147"/>
      <c r="F261" s="147"/>
      <c r="G261" s="147"/>
      <c r="H261" s="147"/>
      <c r="I261" s="147"/>
      <c r="J261" s="147"/>
      <c r="K261" s="147"/>
      <c r="L261" s="147"/>
      <c r="M261" s="147"/>
      <c r="N261" s="147"/>
      <c r="O261" s="147"/>
      <c r="P261" s="147"/>
      <c r="Q261" s="147"/>
      <c r="R261" s="147"/>
      <c r="S261" s="147"/>
      <c r="T261" s="147"/>
      <c r="U261" s="147"/>
      <c r="V261" s="147"/>
      <c r="W261" s="147"/>
      <c r="X261" s="147"/>
      <c r="Y261" s="147"/>
      <c r="Z261" s="147"/>
      <c r="AA261" s="147"/>
      <c r="AB261" s="147"/>
      <c r="AC261" s="147"/>
      <c r="AD261" s="147"/>
      <c r="AE261" s="147"/>
      <c r="AF261" s="147"/>
      <c r="AG261" s="147"/>
      <c r="AH261" s="147"/>
      <c r="AI261" s="147"/>
      <c r="AJ261" s="147"/>
      <c r="AK261" s="147"/>
      <c r="AL261" s="147"/>
      <c r="AM261" s="147"/>
      <c r="AN261" s="147"/>
      <c r="AO261" s="147"/>
      <c r="AP261" s="147"/>
      <c r="AQ261" s="147"/>
      <c r="AR261" s="147"/>
      <c r="AS261" s="147"/>
      <c r="AT261" s="147"/>
      <c r="AU261" s="147"/>
      <c r="AV261" s="147"/>
      <c r="AW261" s="147"/>
      <c r="AX261" s="147"/>
      <c r="AY261" s="147"/>
      <c r="AZ261" s="147"/>
    </row>
    <row r="262" ht="15.75" customHeight="1">
      <c r="A262" s="147"/>
      <c r="B262" s="147"/>
      <c r="C262" s="147"/>
      <c r="D262" s="147"/>
      <c r="E262" s="147"/>
      <c r="F262" s="147"/>
      <c r="G262" s="147"/>
      <c r="H262" s="147"/>
      <c r="I262" s="147"/>
      <c r="J262" s="147"/>
      <c r="K262" s="147"/>
      <c r="L262" s="147"/>
      <c r="M262" s="147"/>
      <c r="N262" s="147"/>
      <c r="O262" s="147"/>
      <c r="P262" s="147"/>
      <c r="Q262" s="147"/>
      <c r="R262" s="147"/>
      <c r="S262" s="147"/>
      <c r="T262" s="147"/>
      <c r="U262" s="147"/>
      <c r="V262" s="147"/>
      <c r="W262" s="147"/>
      <c r="X262" s="147"/>
      <c r="Y262" s="147"/>
      <c r="Z262" s="147"/>
      <c r="AA262" s="147"/>
      <c r="AB262" s="147"/>
      <c r="AC262" s="147"/>
      <c r="AD262" s="147"/>
      <c r="AE262" s="147"/>
      <c r="AF262" s="147"/>
      <c r="AG262" s="147"/>
      <c r="AH262" s="147"/>
      <c r="AI262" s="147"/>
      <c r="AJ262" s="147"/>
      <c r="AK262" s="147"/>
      <c r="AL262" s="147"/>
      <c r="AM262" s="147"/>
      <c r="AN262" s="147"/>
      <c r="AO262" s="147"/>
      <c r="AP262" s="147"/>
      <c r="AQ262" s="147"/>
      <c r="AR262" s="147"/>
      <c r="AS262" s="147"/>
      <c r="AT262" s="147"/>
      <c r="AU262" s="147"/>
      <c r="AV262" s="147"/>
      <c r="AW262" s="147"/>
      <c r="AX262" s="147"/>
      <c r="AY262" s="147"/>
      <c r="AZ262" s="147"/>
    </row>
    <row r="263" ht="15.75" customHeight="1">
      <c r="A263" s="147"/>
      <c r="B263" s="147"/>
      <c r="C263" s="147"/>
      <c r="D263" s="147"/>
      <c r="E263" s="147"/>
      <c r="F263" s="147"/>
      <c r="G263" s="147"/>
      <c r="H263" s="147"/>
      <c r="I263" s="147"/>
      <c r="J263" s="147"/>
      <c r="K263" s="147"/>
      <c r="L263" s="147"/>
      <c r="M263" s="147"/>
      <c r="N263" s="147"/>
      <c r="O263" s="147"/>
      <c r="P263" s="147"/>
      <c r="Q263" s="147"/>
      <c r="R263" s="147"/>
      <c r="S263" s="147"/>
      <c r="T263" s="147"/>
      <c r="U263" s="147"/>
      <c r="V263" s="147"/>
      <c r="W263" s="147"/>
      <c r="X263" s="147"/>
      <c r="Y263" s="147"/>
      <c r="Z263" s="147"/>
      <c r="AA263" s="147"/>
      <c r="AB263" s="147"/>
      <c r="AC263" s="147"/>
      <c r="AD263" s="147"/>
      <c r="AE263" s="147"/>
      <c r="AF263" s="147"/>
      <c r="AG263" s="147"/>
      <c r="AH263" s="147"/>
      <c r="AI263" s="147"/>
      <c r="AJ263" s="147"/>
      <c r="AK263" s="147"/>
      <c r="AL263" s="147"/>
      <c r="AM263" s="147"/>
      <c r="AN263" s="147"/>
      <c r="AO263" s="147"/>
      <c r="AP263" s="147"/>
      <c r="AQ263" s="147"/>
      <c r="AR263" s="147"/>
      <c r="AS263" s="147"/>
      <c r="AT263" s="147"/>
      <c r="AU263" s="147"/>
      <c r="AV263" s="147"/>
      <c r="AW263" s="147"/>
      <c r="AX263" s="147"/>
      <c r="AY263" s="147"/>
      <c r="AZ263" s="147"/>
    </row>
    <row r="264" ht="15.75" customHeight="1">
      <c r="A264" s="147"/>
      <c r="B264" s="147"/>
      <c r="C264" s="147"/>
      <c r="D264" s="147"/>
      <c r="E264" s="147"/>
      <c r="F264" s="147"/>
      <c r="G264" s="147"/>
      <c r="H264" s="147"/>
      <c r="I264" s="147"/>
      <c r="J264" s="147"/>
      <c r="K264" s="147"/>
      <c r="L264" s="147"/>
      <c r="M264" s="147"/>
      <c r="N264" s="147"/>
      <c r="O264" s="147"/>
      <c r="P264" s="147"/>
      <c r="Q264" s="147"/>
      <c r="R264" s="147"/>
      <c r="S264" s="147"/>
      <c r="T264" s="147"/>
      <c r="U264" s="147"/>
      <c r="V264" s="147"/>
      <c r="W264" s="147"/>
      <c r="X264" s="147"/>
      <c r="Y264" s="147"/>
      <c r="Z264" s="147"/>
      <c r="AA264" s="147"/>
      <c r="AB264" s="147"/>
      <c r="AC264" s="147"/>
      <c r="AD264" s="147"/>
      <c r="AE264" s="147"/>
      <c r="AF264" s="147"/>
      <c r="AG264" s="147"/>
      <c r="AH264" s="147"/>
      <c r="AI264" s="147"/>
      <c r="AJ264" s="147"/>
      <c r="AK264" s="147"/>
      <c r="AL264" s="147"/>
      <c r="AM264" s="147"/>
      <c r="AN264" s="147"/>
      <c r="AO264" s="147"/>
      <c r="AP264" s="147"/>
      <c r="AQ264" s="147"/>
      <c r="AR264" s="147"/>
      <c r="AS264" s="147"/>
      <c r="AT264" s="147"/>
      <c r="AU264" s="147"/>
      <c r="AV264" s="147"/>
      <c r="AW264" s="147"/>
      <c r="AX264" s="147"/>
      <c r="AY264" s="147"/>
      <c r="AZ264" s="147"/>
    </row>
    <row r="265" ht="15.75" customHeight="1">
      <c r="A265" s="147"/>
      <c r="B265" s="147"/>
      <c r="C265" s="147"/>
      <c r="D265" s="147"/>
      <c r="E265" s="147"/>
      <c r="F265" s="147"/>
      <c r="G265" s="147"/>
      <c r="H265" s="147"/>
      <c r="I265" s="147"/>
      <c r="J265" s="147"/>
      <c r="K265" s="147"/>
      <c r="L265" s="147"/>
      <c r="M265" s="147"/>
      <c r="N265" s="147"/>
      <c r="O265" s="147"/>
      <c r="P265" s="147"/>
      <c r="Q265" s="147"/>
      <c r="R265" s="147"/>
      <c r="S265" s="147"/>
      <c r="T265" s="147"/>
      <c r="U265" s="147"/>
      <c r="V265" s="147"/>
      <c r="W265" s="147"/>
      <c r="X265" s="147"/>
      <c r="Y265" s="147"/>
      <c r="Z265" s="147"/>
      <c r="AA265" s="147"/>
      <c r="AB265" s="147"/>
      <c r="AC265" s="147"/>
      <c r="AD265" s="147"/>
      <c r="AE265" s="147"/>
      <c r="AF265" s="147"/>
      <c r="AG265" s="147"/>
      <c r="AH265" s="147"/>
      <c r="AI265" s="147"/>
      <c r="AJ265" s="147"/>
      <c r="AK265" s="147"/>
      <c r="AL265" s="147"/>
      <c r="AM265" s="147"/>
      <c r="AN265" s="147"/>
      <c r="AO265" s="147"/>
      <c r="AP265" s="147"/>
      <c r="AQ265" s="147"/>
      <c r="AR265" s="147"/>
      <c r="AS265" s="147"/>
      <c r="AT265" s="147"/>
      <c r="AU265" s="147"/>
      <c r="AV265" s="147"/>
      <c r="AW265" s="147"/>
      <c r="AX265" s="147"/>
      <c r="AY265" s="147"/>
      <c r="AZ265" s="147"/>
    </row>
    <row r="266" ht="15.75" customHeight="1">
      <c r="A266" s="147"/>
      <c r="B266" s="147"/>
      <c r="C266" s="147"/>
      <c r="D266" s="147"/>
      <c r="E266" s="147"/>
      <c r="F266" s="147"/>
      <c r="G266" s="147"/>
      <c r="H266" s="147"/>
      <c r="I266" s="147"/>
      <c r="J266" s="147"/>
      <c r="K266" s="147"/>
      <c r="L266" s="147"/>
      <c r="M266" s="147"/>
      <c r="N266" s="147"/>
      <c r="O266" s="147"/>
      <c r="P266" s="147"/>
      <c r="Q266" s="147"/>
      <c r="R266" s="147"/>
      <c r="S266" s="147"/>
      <c r="T266" s="147"/>
      <c r="U266" s="147"/>
      <c r="V266" s="147"/>
      <c r="W266" s="147"/>
      <c r="X266" s="147"/>
      <c r="Y266" s="147"/>
      <c r="Z266" s="147"/>
      <c r="AA266" s="147"/>
      <c r="AB266" s="147"/>
      <c r="AC266" s="147"/>
      <c r="AD266" s="147"/>
      <c r="AE266" s="147"/>
      <c r="AF266" s="147"/>
      <c r="AG266" s="147"/>
      <c r="AH266" s="147"/>
      <c r="AI266" s="147"/>
      <c r="AJ266" s="147"/>
      <c r="AK266" s="147"/>
      <c r="AL266" s="147"/>
      <c r="AM266" s="147"/>
      <c r="AN266" s="147"/>
      <c r="AO266" s="147"/>
      <c r="AP266" s="147"/>
      <c r="AQ266" s="147"/>
      <c r="AR266" s="147"/>
      <c r="AS266" s="147"/>
      <c r="AT266" s="147"/>
      <c r="AU266" s="147"/>
      <c r="AV266" s="147"/>
      <c r="AW266" s="147"/>
      <c r="AX266" s="147"/>
      <c r="AY266" s="147"/>
      <c r="AZ266" s="147"/>
    </row>
    <row r="267" ht="15.75" customHeight="1">
      <c r="A267" s="147"/>
      <c r="B267" s="147"/>
      <c r="C267" s="147"/>
      <c r="D267" s="147"/>
      <c r="E267" s="147"/>
      <c r="F267" s="147"/>
      <c r="G267" s="147"/>
      <c r="H267" s="147"/>
      <c r="I267" s="147"/>
      <c r="J267" s="147"/>
      <c r="K267" s="147"/>
      <c r="L267" s="147"/>
      <c r="M267" s="147"/>
      <c r="N267" s="147"/>
      <c r="O267" s="147"/>
      <c r="P267" s="147"/>
      <c r="Q267" s="147"/>
      <c r="R267" s="147"/>
      <c r="S267" s="147"/>
      <c r="T267" s="147"/>
      <c r="U267" s="147"/>
      <c r="V267" s="147"/>
      <c r="W267" s="147"/>
      <c r="X267" s="147"/>
      <c r="Y267" s="147"/>
      <c r="Z267" s="147"/>
      <c r="AA267" s="147"/>
      <c r="AB267" s="147"/>
      <c r="AC267" s="147"/>
      <c r="AD267" s="147"/>
      <c r="AE267" s="147"/>
      <c r="AF267" s="147"/>
      <c r="AG267" s="147"/>
      <c r="AH267" s="147"/>
      <c r="AI267" s="147"/>
      <c r="AJ267" s="147"/>
      <c r="AK267" s="147"/>
      <c r="AL267" s="147"/>
      <c r="AM267" s="147"/>
      <c r="AN267" s="147"/>
      <c r="AO267" s="147"/>
      <c r="AP267" s="147"/>
      <c r="AQ267" s="147"/>
      <c r="AR267" s="147"/>
      <c r="AS267" s="147"/>
      <c r="AT267" s="147"/>
      <c r="AU267" s="147"/>
      <c r="AV267" s="147"/>
      <c r="AW267" s="147"/>
      <c r="AX267" s="147"/>
      <c r="AY267" s="147"/>
      <c r="AZ267" s="147"/>
    </row>
    <row r="268" ht="15.75" customHeight="1">
      <c r="A268" s="147"/>
      <c r="B268" s="147"/>
      <c r="C268" s="147"/>
      <c r="D268" s="147"/>
      <c r="E268" s="147"/>
      <c r="F268" s="147"/>
      <c r="G268" s="147"/>
      <c r="H268" s="147"/>
      <c r="I268" s="147"/>
      <c r="J268" s="147"/>
      <c r="K268" s="147"/>
      <c r="L268" s="147"/>
      <c r="M268" s="147"/>
      <c r="N268" s="147"/>
      <c r="O268" s="147"/>
      <c r="P268" s="147"/>
      <c r="Q268" s="147"/>
      <c r="R268" s="147"/>
      <c r="S268" s="147"/>
      <c r="T268" s="147"/>
      <c r="U268" s="147"/>
      <c r="V268" s="147"/>
      <c r="W268" s="147"/>
      <c r="X268" s="147"/>
      <c r="Y268" s="147"/>
      <c r="Z268" s="147"/>
      <c r="AA268" s="147"/>
      <c r="AB268" s="147"/>
      <c r="AC268" s="147"/>
      <c r="AD268" s="147"/>
      <c r="AE268" s="147"/>
      <c r="AF268" s="147"/>
      <c r="AG268" s="147"/>
      <c r="AH268" s="147"/>
      <c r="AI268" s="147"/>
      <c r="AJ268" s="147"/>
      <c r="AK268" s="147"/>
      <c r="AL268" s="147"/>
      <c r="AM268" s="147"/>
      <c r="AN268" s="147"/>
      <c r="AO268" s="147"/>
      <c r="AP268" s="147"/>
      <c r="AQ268" s="147"/>
      <c r="AR268" s="147"/>
      <c r="AS268" s="147"/>
      <c r="AT268" s="147"/>
      <c r="AU268" s="147"/>
      <c r="AV268" s="147"/>
      <c r="AW268" s="147"/>
      <c r="AX268" s="147"/>
      <c r="AY268" s="147"/>
      <c r="AZ268" s="147"/>
    </row>
    <row r="269" ht="15.75" customHeight="1">
      <c r="A269" s="147"/>
      <c r="B269" s="147"/>
      <c r="C269" s="147"/>
      <c r="D269" s="147"/>
      <c r="E269" s="147"/>
      <c r="F269" s="147"/>
      <c r="G269" s="147"/>
      <c r="H269" s="147"/>
      <c r="I269" s="147"/>
      <c r="J269" s="147"/>
      <c r="K269" s="147"/>
      <c r="L269" s="147"/>
      <c r="M269" s="147"/>
      <c r="N269" s="147"/>
      <c r="O269" s="147"/>
      <c r="P269" s="147"/>
      <c r="Q269" s="147"/>
      <c r="R269" s="147"/>
      <c r="S269" s="147"/>
      <c r="T269" s="147"/>
      <c r="U269" s="147"/>
      <c r="V269" s="147"/>
      <c r="W269" s="147"/>
      <c r="X269" s="147"/>
      <c r="Y269" s="147"/>
      <c r="Z269" s="147"/>
      <c r="AA269" s="147"/>
      <c r="AB269" s="147"/>
      <c r="AC269" s="147"/>
      <c r="AD269" s="147"/>
      <c r="AE269" s="147"/>
      <c r="AF269" s="147"/>
      <c r="AG269" s="147"/>
      <c r="AH269" s="147"/>
      <c r="AI269" s="147"/>
      <c r="AJ269" s="147"/>
      <c r="AK269" s="147"/>
      <c r="AL269" s="147"/>
      <c r="AM269" s="147"/>
      <c r="AN269" s="147"/>
      <c r="AO269" s="147"/>
      <c r="AP269" s="147"/>
      <c r="AQ269" s="147"/>
      <c r="AR269" s="147"/>
      <c r="AS269" s="147"/>
      <c r="AT269" s="147"/>
      <c r="AU269" s="147"/>
      <c r="AV269" s="147"/>
      <c r="AW269" s="147"/>
      <c r="AX269" s="147"/>
      <c r="AY269" s="147"/>
      <c r="AZ269" s="147"/>
    </row>
    <row r="270" ht="15.75" customHeight="1">
      <c r="A270" s="147"/>
      <c r="B270" s="147"/>
      <c r="C270" s="147"/>
      <c r="D270" s="147"/>
      <c r="E270" s="147"/>
      <c r="F270" s="147"/>
      <c r="G270" s="147"/>
      <c r="H270" s="147"/>
      <c r="I270" s="147"/>
      <c r="J270" s="147"/>
      <c r="K270" s="147"/>
      <c r="L270" s="147"/>
      <c r="M270" s="147"/>
      <c r="N270" s="147"/>
      <c r="O270" s="147"/>
      <c r="P270" s="147"/>
      <c r="Q270" s="147"/>
      <c r="R270" s="147"/>
      <c r="S270" s="147"/>
      <c r="T270" s="147"/>
      <c r="U270" s="147"/>
      <c r="V270" s="147"/>
      <c r="W270" s="147"/>
      <c r="X270" s="147"/>
      <c r="Y270" s="147"/>
      <c r="Z270" s="147"/>
      <c r="AA270" s="147"/>
      <c r="AB270" s="147"/>
      <c r="AC270" s="147"/>
      <c r="AD270" s="147"/>
      <c r="AE270" s="147"/>
      <c r="AF270" s="147"/>
      <c r="AG270" s="147"/>
      <c r="AH270" s="147"/>
      <c r="AI270" s="147"/>
      <c r="AJ270" s="147"/>
      <c r="AK270" s="147"/>
      <c r="AL270" s="147"/>
      <c r="AM270" s="147"/>
      <c r="AN270" s="147"/>
      <c r="AO270" s="147"/>
      <c r="AP270" s="147"/>
      <c r="AQ270" s="147"/>
      <c r="AR270" s="147"/>
      <c r="AS270" s="147"/>
      <c r="AT270" s="147"/>
      <c r="AU270" s="147"/>
      <c r="AV270" s="147"/>
      <c r="AW270" s="147"/>
      <c r="AX270" s="147"/>
      <c r="AY270" s="147"/>
      <c r="AZ270" s="147"/>
    </row>
    <row r="271" ht="15.75" customHeight="1">
      <c r="A271" s="147"/>
      <c r="B271" s="147"/>
      <c r="C271" s="147"/>
      <c r="D271" s="147"/>
      <c r="E271" s="147"/>
      <c r="F271" s="147"/>
      <c r="G271" s="147"/>
      <c r="H271" s="147"/>
      <c r="I271" s="147"/>
      <c r="J271" s="147"/>
      <c r="K271" s="147"/>
      <c r="L271" s="147"/>
      <c r="M271" s="147"/>
      <c r="N271" s="147"/>
      <c r="O271" s="147"/>
      <c r="P271" s="147"/>
      <c r="Q271" s="147"/>
      <c r="R271" s="147"/>
      <c r="S271" s="147"/>
      <c r="T271" s="147"/>
      <c r="U271" s="147"/>
      <c r="V271" s="147"/>
      <c r="W271" s="147"/>
      <c r="X271" s="147"/>
      <c r="Y271" s="147"/>
      <c r="Z271" s="147"/>
      <c r="AA271" s="147"/>
      <c r="AB271" s="147"/>
      <c r="AC271" s="147"/>
      <c r="AD271" s="147"/>
      <c r="AE271" s="147"/>
      <c r="AF271" s="147"/>
      <c r="AG271" s="147"/>
      <c r="AH271" s="147"/>
      <c r="AI271" s="147"/>
      <c r="AJ271" s="147"/>
      <c r="AK271" s="147"/>
      <c r="AL271" s="147"/>
      <c r="AM271" s="147"/>
      <c r="AN271" s="147"/>
      <c r="AO271" s="147"/>
      <c r="AP271" s="147"/>
      <c r="AQ271" s="147"/>
      <c r="AR271" s="147"/>
      <c r="AS271" s="147"/>
      <c r="AT271" s="147"/>
      <c r="AU271" s="147"/>
      <c r="AV271" s="147"/>
      <c r="AW271" s="147"/>
      <c r="AX271" s="147"/>
      <c r="AY271" s="147"/>
      <c r="AZ271" s="147"/>
    </row>
    <row r="272" ht="15.75" customHeight="1">
      <c r="A272" s="147"/>
      <c r="B272" s="147"/>
      <c r="C272" s="147"/>
      <c r="D272" s="147"/>
      <c r="E272" s="147"/>
      <c r="F272" s="147"/>
      <c r="G272" s="147"/>
      <c r="H272" s="147"/>
      <c r="I272" s="147"/>
      <c r="J272" s="147"/>
      <c r="K272" s="147"/>
      <c r="L272" s="147"/>
      <c r="M272" s="147"/>
      <c r="N272" s="147"/>
      <c r="O272" s="147"/>
      <c r="P272" s="147"/>
      <c r="Q272" s="147"/>
      <c r="R272" s="147"/>
      <c r="S272" s="147"/>
      <c r="T272" s="147"/>
      <c r="U272" s="147"/>
      <c r="V272" s="147"/>
      <c r="W272" s="147"/>
      <c r="X272" s="147"/>
      <c r="Y272" s="147"/>
      <c r="Z272" s="147"/>
      <c r="AA272" s="147"/>
      <c r="AB272" s="147"/>
      <c r="AC272" s="147"/>
      <c r="AD272" s="147"/>
      <c r="AE272" s="147"/>
      <c r="AF272" s="147"/>
      <c r="AG272" s="147"/>
      <c r="AH272" s="147"/>
      <c r="AI272" s="147"/>
      <c r="AJ272" s="147"/>
      <c r="AK272" s="147"/>
      <c r="AL272" s="147"/>
      <c r="AM272" s="147"/>
      <c r="AN272" s="147"/>
      <c r="AO272" s="147"/>
      <c r="AP272" s="147"/>
      <c r="AQ272" s="147"/>
      <c r="AR272" s="147"/>
      <c r="AS272" s="147"/>
      <c r="AT272" s="147"/>
      <c r="AU272" s="147"/>
      <c r="AV272" s="147"/>
      <c r="AW272" s="147"/>
      <c r="AX272" s="147"/>
      <c r="AY272" s="147"/>
      <c r="AZ272" s="147"/>
    </row>
    <row r="273" ht="15.75" customHeight="1">
      <c r="A273" s="147"/>
      <c r="B273" s="147"/>
      <c r="C273" s="147"/>
      <c r="D273" s="147"/>
      <c r="E273" s="147"/>
      <c r="F273" s="147"/>
      <c r="G273" s="147"/>
      <c r="H273" s="147"/>
      <c r="I273" s="147"/>
      <c r="J273" s="147"/>
      <c r="K273" s="147"/>
      <c r="L273" s="147"/>
      <c r="M273" s="147"/>
      <c r="N273" s="147"/>
      <c r="O273" s="147"/>
      <c r="P273" s="147"/>
      <c r="Q273" s="147"/>
      <c r="R273" s="147"/>
      <c r="S273" s="147"/>
      <c r="T273" s="147"/>
      <c r="U273" s="147"/>
      <c r="V273" s="147"/>
      <c r="W273" s="147"/>
      <c r="X273" s="147"/>
      <c r="Y273" s="147"/>
      <c r="Z273" s="147"/>
      <c r="AA273" s="147"/>
      <c r="AB273" s="147"/>
      <c r="AC273" s="147"/>
      <c r="AD273" s="147"/>
      <c r="AE273" s="147"/>
      <c r="AF273" s="147"/>
      <c r="AG273" s="147"/>
      <c r="AH273" s="147"/>
      <c r="AI273" s="147"/>
      <c r="AJ273" s="147"/>
      <c r="AK273" s="147"/>
      <c r="AL273" s="147"/>
      <c r="AM273" s="147"/>
      <c r="AN273" s="147"/>
      <c r="AO273" s="147"/>
      <c r="AP273" s="147"/>
      <c r="AQ273" s="147"/>
      <c r="AR273" s="147"/>
      <c r="AS273" s="147"/>
      <c r="AT273" s="147"/>
      <c r="AU273" s="147"/>
      <c r="AV273" s="147"/>
      <c r="AW273" s="147"/>
      <c r="AX273" s="147"/>
      <c r="AY273" s="147"/>
      <c r="AZ273" s="147"/>
    </row>
    <row r="274" ht="15.75" customHeight="1">
      <c r="A274" s="147"/>
      <c r="B274" s="147"/>
      <c r="C274" s="147"/>
      <c r="D274" s="147"/>
      <c r="E274" s="147"/>
      <c r="F274" s="147"/>
      <c r="G274" s="147"/>
      <c r="H274" s="147"/>
      <c r="I274" s="147"/>
      <c r="J274" s="147"/>
      <c r="K274" s="147"/>
      <c r="L274" s="147"/>
      <c r="M274" s="147"/>
      <c r="N274" s="147"/>
      <c r="O274" s="147"/>
      <c r="P274" s="147"/>
      <c r="Q274" s="147"/>
      <c r="R274" s="147"/>
      <c r="S274" s="147"/>
      <c r="T274" s="147"/>
      <c r="U274" s="147"/>
      <c r="V274" s="147"/>
      <c r="W274" s="147"/>
      <c r="X274" s="147"/>
      <c r="Y274" s="147"/>
      <c r="Z274" s="147"/>
      <c r="AA274" s="147"/>
      <c r="AB274" s="147"/>
      <c r="AC274" s="147"/>
      <c r="AD274" s="147"/>
      <c r="AE274" s="147"/>
      <c r="AF274" s="147"/>
      <c r="AG274" s="147"/>
      <c r="AH274" s="147"/>
      <c r="AI274" s="147"/>
      <c r="AJ274" s="147"/>
      <c r="AK274" s="147"/>
      <c r="AL274" s="147"/>
      <c r="AM274" s="147"/>
      <c r="AN274" s="147"/>
      <c r="AO274" s="147"/>
      <c r="AP274" s="147"/>
      <c r="AQ274" s="147"/>
      <c r="AR274" s="147"/>
      <c r="AS274" s="147"/>
      <c r="AT274" s="147"/>
      <c r="AU274" s="147"/>
      <c r="AV274" s="147"/>
      <c r="AW274" s="147"/>
      <c r="AX274" s="147"/>
      <c r="AY274" s="147"/>
      <c r="AZ274" s="147"/>
    </row>
    <row r="275" ht="15.75" customHeight="1">
      <c r="A275" s="147"/>
      <c r="B275" s="147"/>
      <c r="C275" s="147"/>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c r="AA275" s="147"/>
      <c r="AB275" s="147"/>
      <c r="AC275" s="147"/>
      <c r="AD275" s="147"/>
      <c r="AE275" s="147"/>
      <c r="AF275" s="147"/>
      <c r="AG275" s="147"/>
      <c r="AH275" s="147"/>
      <c r="AI275" s="147"/>
      <c r="AJ275" s="147"/>
      <c r="AK275" s="147"/>
      <c r="AL275" s="147"/>
      <c r="AM275" s="147"/>
      <c r="AN275" s="147"/>
      <c r="AO275" s="147"/>
      <c r="AP275" s="147"/>
      <c r="AQ275" s="147"/>
      <c r="AR275" s="147"/>
      <c r="AS275" s="147"/>
      <c r="AT275" s="147"/>
      <c r="AU275" s="147"/>
      <c r="AV275" s="147"/>
      <c r="AW275" s="147"/>
      <c r="AX275" s="147"/>
      <c r="AY275" s="147"/>
      <c r="AZ275" s="147"/>
    </row>
    <row r="276" ht="15.75" customHeight="1">
      <c r="A276" s="147"/>
      <c r="B276" s="147"/>
      <c r="C276" s="147"/>
      <c r="D276" s="147"/>
      <c r="E276" s="147"/>
      <c r="F276" s="147"/>
      <c r="G276" s="147"/>
      <c r="H276" s="147"/>
      <c r="I276" s="147"/>
      <c r="J276" s="147"/>
      <c r="K276" s="147"/>
      <c r="L276" s="147"/>
      <c r="M276" s="147"/>
      <c r="N276" s="147"/>
      <c r="O276" s="147"/>
      <c r="P276" s="147"/>
      <c r="Q276" s="147"/>
      <c r="R276" s="147"/>
      <c r="S276" s="147"/>
      <c r="T276" s="147"/>
      <c r="U276" s="147"/>
      <c r="V276" s="147"/>
      <c r="W276" s="147"/>
      <c r="X276" s="147"/>
      <c r="Y276" s="147"/>
      <c r="Z276" s="147"/>
      <c r="AA276" s="147"/>
      <c r="AB276" s="147"/>
      <c r="AC276" s="147"/>
      <c r="AD276" s="147"/>
      <c r="AE276" s="147"/>
      <c r="AF276" s="147"/>
      <c r="AG276" s="147"/>
      <c r="AH276" s="147"/>
      <c r="AI276" s="147"/>
      <c r="AJ276" s="147"/>
      <c r="AK276" s="147"/>
      <c r="AL276" s="147"/>
      <c r="AM276" s="147"/>
      <c r="AN276" s="147"/>
      <c r="AO276" s="147"/>
      <c r="AP276" s="147"/>
      <c r="AQ276" s="147"/>
      <c r="AR276" s="147"/>
      <c r="AS276" s="147"/>
      <c r="AT276" s="147"/>
      <c r="AU276" s="147"/>
      <c r="AV276" s="147"/>
      <c r="AW276" s="147"/>
      <c r="AX276" s="147"/>
      <c r="AY276" s="147"/>
      <c r="AZ276" s="147"/>
    </row>
    <row r="277" ht="15.75" customHeight="1">
      <c r="A277" s="147"/>
      <c r="B277" s="147"/>
      <c r="C277" s="147"/>
      <c r="D277" s="147"/>
      <c r="E277" s="147"/>
      <c r="F277" s="147"/>
      <c r="G277" s="147"/>
      <c r="H277" s="147"/>
      <c r="I277" s="147"/>
      <c r="J277" s="147"/>
      <c r="K277" s="147"/>
      <c r="L277" s="147"/>
      <c r="M277" s="147"/>
      <c r="N277" s="147"/>
      <c r="O277" s="147"/>
      <c r="P277" s="147"/>
      <c r="Q277" s="147"/>
      <c r="R277" s="147"/>
      <c r="S277" s="147"/>
      <c r="T277" s="147"/>
      <c r="U277" s="147"/>
      <c r="V277" s="147"/>
      <c r="W277" s="147"/>
      <c r="X277" s="147"/>
      <c r="Y277" s="147"/>
      <c r="Z277" s="147"/>
      <c r="AA277" s="147"/>
      <c r="AB277" s="147"/>
      <c r="AC277" s="147"/>
      <c r="AD277" s="147"/>
      <c r="AE277" s="147"/>
      <c r="AF277" s="147"/>
      <c r="AG277" s="147"/>
      <c r="AH277" s="147"/>
      <c r="AI277" s="147"/>
      <c r="AJ277" s="147"/>
      <c r="AK277" s="147"/>
      <c r="AL277" s="147"/>
      <c r="AM277" s="147"/>
      <c r="AN277" s="147"/>
      <c r="AO277" s="147"/>
      <c r="AP277" s="147"/>
      <c r="AQ277" s="147"/>
      <c r="AR277" s="147"/>
      <c r="AS277" s="147"/>
      <c r="AT277" s="147"/>
      <c r="AU277" s="147"/>
      <c r="AV277" s="147"/>
      <c r="AW277" s="147"/>
      <c r="AX277" s="147"/>
      <c r="AY277" s="147"/>
      <c r="AZ277" s="147"/>
    </row>
    <row r="278" ht="15.75" customHeight="1">
      <c r="A278" s="147"/>
      <c r="B278" s="147"/>
      <c r="C278" s="147"/>
      <c r="D278" s="147"/>
      <c r="E278" s="147"/>
      <c r="F278" s="147"/>
      <c r="G278" s="147"/>
      <c r="H278" s="147"/>
      <c r="I278" s="147"/>
      <c r="J278" s="147"/>
      <c r="K278" s="147"/>
      <c r="L278" s="147"/>
      <c r="M278" s="147"/>
      <c r="N278" s="147"/>
      <c r="O278" s="147"/>
      <c r="P278" s="147"/>
      <c r="Q278" s="147"/>
      <c r="R278" s="147"/>
      <c r="S278" s="147"/>
      <c r="T278" s="147"/>
      <c r="U278" s="147"/>
      <c r="V278" s="147"/>
      <c r="W278" s="147"/>
      <c r="X278" s="147"/>
      <c r="Y278" s="147"/>
      <c r="Z278" s="147"/>
      <c r="AA278" s="147"/>
      <c r="AB278" s="147"/>
      <c r="AC278" s="147"/>
      <c r="AD278" s="147"/>
      <c r="AE278" s="147"/>
      <c r="AF278" s="147"/>
      <c r="AG278" s="147"/>
      <c r="AH278" s="147"/>
      <c r="AI278" s="147"/>
      <c r="AJ278" s="147"/>
      <c r="AK278" s="147"/>
      <c r="AL278" s="147"/>
      <c r="AM278" s="147"/>
      <c r="AN278" s="147"/>
      <c r="AO278" s="147"/>
      <c r="AP278" s="147"/>
      <c r="AQ278" s="147"/>
      <c r="AR278" s="147"/>
      <c r="AS278" s="147"/>
      <c r="AT278" s="147"/>
      <c r="AU278" s="147"/>
      <c r="AV278" s="147"/>
      <c r="AW278" s="147"/>
      <c r="AX278" s="147"/>
      <c r="AY278" s="147"/>
      <c r="AZ278" s="147"/>
    </row>
    <row r="279" ht="15.75" customHeight="1">
      <c r="A279" s="147"/>
      <c r="B279" s="147"/>
      <c r="C279" s="147"/>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c r="Z279" s="147"/>
      <c r="AA279" s="147"/>
      <c r="AB279" s="147"/>
      <c r="AC279" s="147"/>
      <c r="AD279" s="147"/>
      <c r="AE279" s="147"/>
      <c r="AF279" s="147"/>
      <c r="AG279" s="147"/>
      <c r="AH279" s="147"/>
      <c r="AI279" s="147"/>
      <c r="AJ279" s="147"/>
      <c r="AK279" s="147"/>
      <c r="AL279" s="147"/>
      <c r="AM279" s="147"/>
      <c r="AN279" s="147"/>
      <c r="AO279" s="147"/>
      <c r="AP279" s="147"/>
      <c r="AQ279" s="147"/>
      <c r="AR279" s="147"/>
      <c r="AS279" s="147"/>
      <c r="AT279" s="147"/>
      <c r="AU279" s="147"/>
      <c r="AV279" s="147"/>
      <c r="AW279" s="147"/>
      <c r="AX279" s="147"/>
      <c r="AY279" s="147"/>
      <c r="AZ279" s="147"/>
    </row>
    <row r="280" ht="15.75" customHeight="1">
      <c r="A280" s="147"/>
      <c r="B280" s="147"/>
      <c r="C280" s="147"/>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c r="Z280" s="147"/>
      <c r="AA280" s="147"/>
      <c r="AB280" s="147"/>
      <c r="AC280" s="147"/>
      <c r="AD280" s="147"/>
      <c r="AE280" s="147"/>
      <c r="AF280" s="147"/>
      <c r="AG280" s="147"/>
      <c r="AH280" s="147"/>
      <c r="AI280" s="147"/>
      <c r="AJ280" s="147"/>
      <c r="AK280" s="147"/>
      <c r="AL280" s="147"/>
      <c r="AM280" s="147"/>
      <c r="AN280" s="147"/>
      <c r="AO280" s="147"/>
      <c r="AP280" s="147"/>
      <c r="AQ280" s="147"/>
      <c r="AR280" s="147"/>
      <c r="AS280" s="147"/>
      <c r="AT280" s="147"/>
      <c r="AU280" s="147"/>
      <c r="AV280" s="147"/>
      <c r="AW280" s="147"/>
      <c r="AX280" s="147"/>
      <c r="AY280" s="147"/>
      <c r="AZ280" s="147"/>
    </row>
    <row r="281" ht="15.75" customHeight="1">
      <c r="A281" s="147"/>
      <c r="B281" s="147"/>
      <c r="C281" s="147"/>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c r="Z281" s="147"/>
      <c r="AA281" s="147"/>
      <c r="AB281" s="147"/>
      <c r="AC281" s="147"/>
      <c r="AD281" s="147"/>
      <c r="AE281" s="147"/>
      <c r="AF281" s="147"/>
      <c r="AG281" s="147"/>
      <c r="AH281" s="147"/>
      <c r="AI281" s="147"/>
      <c r="AJ281" s="147"/>
      <c r="AK281" s="147"/>
      <c r="AL281" s="147"/>
      <c r="AM281" s="147"/>
      <c r="AN281" s="147"/>
      <c r="AO281" s="147"/>
      <c r="AP281" s="147"/>
      <c r="AQ281" s="147"/>
      <c r="AR281" s="147"/>
      <c r="AS281" s="147"/>
      <c r="AT281" s="147"/>
      <c r="AU281" s="147"/>
      <c r="AV281" s="147"/>
      <c r="AW281" s="147"/>
      <c r="AX281" s="147"/>
      <c r="AY281" s="147"/>
      <c r="AZ281" s="147"/>
    </row>
    <row r="282" ht="15.75" customHeight="1">
      <c r="A282" s="147"/>
      <c r="B282" s="147"/>
      <c r="C282" s="147"/>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c r="AA282" s="147"/>
      <c r="AB282" s="147"/>
      <c r="AC282" s="147"/>
      <c r="AD282" s="147"/>
      <c r="AE282" s="147"/>
      <c r="AF282" s="147"/>
      <c r="AG282" s="147"/>
      <c r="AH282" s="147"/>
      <c r="AI282" s="147"/>
      <c r="AJ282" s="147"/>
      <c r="AK282" s="147"/>
      <c r="AL282" s="147"/>
      <c r="AM282" s="147"/>
      <c r="AN282" s="147"/>
      <c r="AO282" s="147"/>
      <c r="AP282" s="147"/>
      <c r="AQ282" s="147"/>
      <c r="AR282" s="147"/>
      <c r="AS282" s="147"/>
      <c r="AT282" s="147"/>
      <c r="AU282" s="147"/>
      <c r="AV282" s="147"/>
      <c r="AW282" s="147"/>
      <c r="AX282" s="147"/>
      <c r="AY282" s="147"/>
      <c r="AZ282" s="147"/>
    </row>
    <row r="283" ht="15.75" customHeight="1">
      <c r="A283" s="147"/>
      <c r="B283" s="147"/>
      <c r="C283" s="147"/>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c r="Z283" s="147"/>
      <c r="AA283" s="147"/>
      <c r="AB283" s="147"/>
      <c r="AC283" s="147"/>
      <c r="AD283" s="147"/>
      <c r="AE283" s="147"/>
      <c r="AF283" s="147"/>
      <c r="AG283" s="147"/>
      <c r="AH283" s="147"/>
      <c r="AI283" s="147"/>
      <c r="AJ283" s="147"/>
      <c r="AK283" s="147"/>
      <c r="AL283" s="147"/>
      <c r="AM283" s="147"/>
      <c r="AN283" s="147"/>
      <c r="AO283" s="147"/>
      <c r="AP283" s="147"/>
      <c r="AQ283" s="147"/>
      <c r="AR283" s="147"/>
      <c r="AS283" s="147"/>
      <c r="AT283" s="147"/>
      <c r="AU283" s="147"/>
      <c r="AV283" s="147"/>
      <c r="AW283" s="147"/>
      <c r="AX283" s="147"/>
      <c r="AY283" s="147"/>
      <c r="AZ283" s="147"/>
    </row>
    <row r="284" ht="15.75" customHeight="1">
      <c r="A284" s="147"/>
      <c r="B284" s="147"/>
      <c r="C284" s="147"/>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c r="Z284" s="147"/>
      <c r="AA284" s="147"/>
      <c r="AB284" s="147"/>
      <c r="AC284" s="147"/>
      <c r="AD284" s="147"/>
      <c r="AE284" s="147"/>
      <c r="AF284" s="147"/>
      <c r="AG284" s="147"/>
      <c r="AH284" s="147"/>
      <c r="AI284" s="147"/>
      <c r="AJ284" s="147"/>
      <c r="AK284" s="147"/>
      <c r="AL284" s="147"/>
      <c r="AM284" s="147"/>
      <c r="AN284" s="147"/>
      <c r="AO284" s="147"/>
      <c r="AP284" s="147"/>
      <c r="AQ284" s="147"/>
      <c r="AR284" s="147"/>
      <c r="AS284" s="147"/>
      <c r="AT284" s="147"/>
      <c r="AU284" s="147"/>
      <c r="AV284" s="147"/>
      <c r="AW284" s="147"/>
      <c r="AX284" s="147"/>
      <c r="AY284" s="147"/>
      <c r="AZ284" s="147"/>
    </row>
    <row r="285" ht="15.75" customHeight="1">
      <c r="A285" s="147"/>
      <c r="B285" s="147"/>
      <c r="C285" s="147"/>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c r="Z285" s="147"/>
      <c r="AA285" s="147"/>
      <c r="AB285" s="147"/>
      <c r="AC285" s="147"/>
      <c r="AD285" s="147"/>
      <c r="AE285" s="147"/>
      <c r="AF285" s="147"/>
      <c r="AG285" s="147"/>
      <c r="AH285" s="147"/>
      <c r="AI285" s="147"/>
      <c r="AJ285" s="147"/>
      <c r="AK285" s="147"/>
      <c r="AL285" s="147"/>
      <c r="AM285" s="147"/>
      <c r="AN285" s="147"/>
      <c r="AO285" s="147"/>
      <c r="AP285" s="147"/>
      <c r="AQ285" s="147"/>
      <c r="AR285" s="147"/>
      <c r="AS285" s="147"/>
      <c r="AT285" s="147"/>
      <c r="AU285" s="147"/>
      <c r="AV285" s="147"/>
      <c r="AW285" s="147"/>
      <c r="AX285" s="147"/>
      <c r="AY285" s="147"/>
      <c r="AZ285" s="147"/>
    </row>
    <row r="286" ht="15.75" customHeight="1">
      <c r="A286" s="147"/>
      <c r="B286" s="147"/>
      <c r="C286" s="147"/>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c r="Z286" s="147"/>
      <c r="AA286" s="147"/>
      <c r="AB286" s="147"/>
      <c r="AC286" s="147"/>
      <c r="AD286" s="147"/>
      <c r="AE286" s="147"/>
      <c r="AF286" s="147"/>
      <c r="AG286" s="147"/>
      <c r="AH286" s="147"/>
      <c r="AI286" s="147"/>
      <c r="AJ286" s="147"/>
      <c r="AK286" s="147"/>
      <c r="AL286" s="147"/>
      <c r="AM286" s="147"/>
      <c r="AN286" s="147"/>
      <c r="AO286" s="147"/>
      <c r="AP286" s="147"/>
      <c r="AQ286" s="147"/>
      <c r="AR286" s="147"/>
      <c r="AS286" s="147"/>
      <c r="AT286" s="147"/>
      <c r="AU286" s="147"/>
      <c r="AV286" s="147"/>
      <c r="AW286" s="147"/>
      <c r="AX286" s="147"/>
      <c r="AY286" s="147"/>
      <c r="AZ286" s="147"/>
    </row>
    <row r="287" ht="15.75" customHeight="1">
      <c r="A287" s="147"/>
      <c r="B287" s="147"/>
      <c r="C287" s="147"/>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c r="Z287" s="147"/>
      <c r="AA287" s="147"/>
      <c r="AB287" s="147"/>
      <c r="AC287" s="147"/>
      <c r="AD287" s="147"/>
      <c r="AE287" s="147"/>
      <c r="AF287" s="147"/>
      <c r="AG287" s="147"/>
      <c r="AH287" s="147"/>
      <c r="AI287" s="147"/>
      <c r="AJ287" s="147"/>
      <c r="AK287" s="147"/>
      <c r="AL287" s="147"/>
      <c r="AM287" s="147"/>
      <c r="AN287" s="147"/>
      <c r="AO287" s="147"/>
      <c r="AP287" s="147"/>
      <c r="AQ287" s="147"/>
      <c r="AR287" s="147"/>
      <c r="AS287" s="147"/>
      <c r="AT287" s="147"/>
      <c r="AU287" s="147"/>
      <c r="AV287" s="147"/>
      <c r="AW287" s="147"/>
      <c r="AX287" s="147"/>
      <c r="AY287" s="147"/>
      <c r="AZ287" s="147"/>
    </row>
    <row r="288" ht="15.75" customHeight="1">
      <c r="A288" s="147"/>
      <c r="B288" s="147"/>
      <c r="C288" s="147"/>
      <c r="D288" s="147"/>
      <c r="E288" s="147"/>
      <c r="F288" s="147"/>
      <c r="G288" s="147"/>
      <c r="H288" s="147"/>
      <c r="I288" s="147"/>
      <c r="J288" s="147"/>
      <c r="K288" s="147"/>
      <c r="L288" s="147"/>
      <c r="M288" s="147"/>
      <c r="N288" s="147"/>
      <c r="O288" s="147"/>
      <c r="P288" s="147"/>
      <c r="Q288" s="147"/>
      <c r="R288" s="147"/>
      <c r="S288" s="147"/>
      <c r="T288" s="147"/>
      <c r="U288" s="147"/>
      <c r="V288" s="147"/>
      <c r="W288" s="147"/>
      <c r="X288" s="147"/>
      <c r="Y288" s="147"/>
      <c r="Z288" s="147"/>
      <c r="AA288" s="147"/>
      <c r="AB288" s="147"/>
      <c r="AC288" s="147"/>
      <c r="AD288" s="147"/>
      <c r="AE288" s="147"/>
      <c r="AF288" s="147"/>
      <c r="AG288" s="147"/>
      <c r="AH288" s="147"/>
      <c r="AI288" s="147"/>
      <c r="AJ288" s="147"/>
      <c r="AK288" s="147"/>
      <c r="AL288" s="147"/>
      <c r="AM288" s="147"/>
      <c r="AN288" s="147"/>
      <c r="AO288" s="147"/>
      <c r="AP288" s="147"/>
      <c r="AQ288" s="147"/>
      <c r="AR288" s="147"/>
      <c r="AS288" s="147"/>
      <c r="AT288" s="147"/>
      <c r="AU288" s="147"/>
      <c r="AV288" s="147"/>
      <c r="AW288" s="147"/>
      <c r="AX288" s="147"/>
      <c r="AY288" s="147"/>
      <c r="AZ288" s="147"/>
    </row>
    <row r="289" ht="15.75" customHeight="1">
      <c r="A289" s="147"/>
      <c r="B289" s="147"/>
      <c r="C289" s="147"/>
      <c r="D289" s="147"/>
      <c r="E289" s="147"/>
      <c r="F289" s="147"/>
      <c r="G289" s="147"/>
      <c r="H289" s="147"/>
      <c r="I289" s="147"/>
      <c r="J289" s="147"/>
      <c r="K289" s="147"/>
      <c r="L289" s="147"/>
      <c r="M289" s="147"/>
      <c r="N289" s="147"/>
      <c r="O289" s="147"/>
      <c r="P289" s="147"/>
      <c r="Q289" s="147"/>
      <c r="R289" s="147"/>
      <c r="S289" s="147"/>
      <c r="T289" s="147"/>
      <c r="U289" s="147"/>
      <c r="V289" s="147"/>
      <c r="W289" s="147"/>
      <c r="X289" s="147"/>
      <c r="Y289" s="147"/>
      <c r="Z289" s="147"/>
      <c r="AA289" s="147"/>
      <c r="AB289" s="147"/>
      <c r="AC289" s="147"/>
      <c r="AD289" s="147"/>
      <c r="AE289" s="147"/>
      <c r="AF289" s="147"/>
      <c r="AG289" s="147"/>
      <c r="AH289" s="147"/>
      <c r="AI289" s="147"/>
      <c r="AJ289" s="147"/>
      <c r="AK289" s="147"/>
      <c r="AL289" s="147"/>
      <c r="AM289" s="147"/>
      <c r="AN289" s="147"/>
      <c r="AO289" s="147"/>
      <c r="AP289" s="147"/>
      <c r="AQ289" s="147"/>
      <c r="AR289" s="147"/>
      <c r="AS289" s="147"/>
      <c r="AT289" s="147"/>
      <c r="AU289" s="147"/>
      <c r="AV289" s="147"/>
      <c r="AW289" s="147"/>
      <c r="AX289" s="147"/>
      <c r="AY289" s="147"/>
      <c r="AZ289" s="147"/>
    </row>
    <row r="290" ht="15.75" customHeight="1">
      <c r="A290" s="147"/>
      <c r="B290" s="147"/>
      <c r="C290" s="147"/>
      <c r="D290" s="147"/>
      <c r="E290" s="147"/>
      <c r="F290" s="147"/>
      <c r="G290" s="147"/>
      <c r="H290" s="147"/>
      <c r="I290" s="147"/>
      <c r="J290" s="147"/>
      <c r="K290" s="147"/>
      <c r="L290" s="147"/>
      <c r="M290" s="147"/>
      <c r="N290" s="147"/>
      <c r="O290" s="147"/>
      <c r="P290" s="147"/>
      <c r="Q290" s="147"/>
      <c r="R290" s="147"/>
      <c r="S290" s="147"/>
      <c r="T290" s="147"/>
      <c r="U290" s="147"/>
      <c r="V290" s="147"/>
      <c r="W290" s="147"/>
      <c r="X290" s="147"/>
      <c r="Y290" s="147"/>
      <c r="Z290" s="147"/>
      <c r="AA290" s="147"/>
      <c r="AB290" s="147"/>
      <c r="AC290" s="147"/>
      <c r="AD290" s="147"/>
      <c r="AE290" s="147"/>
      <c r="AF290" s="147"/>
      <c r="AG290" s="147"/>
      <c r="AH290" s="147"/>
      <c r="AI290" s="147"/>
      <c r="AJ290" s="147"/>
      <c r="AK290" s="147"/>
      <c r="AL290" s="147"/>
      <c r="AM290" s="147"/>
      <c r="AN290" s="147"/>
      <c r="AO290" s="147"/>
      <c r="AP290" s="147"/>
      <c r="AQ290" s="147"/>
      <c r="AR290" s="147"/>
      <c r="AS290" s="147"/>
      <c r="AT290" s="147"/>
      <c r="AU290" s="147"/>
      <c r="AV290" s="147"/>
      <c r="AW290" s="147"/>
      <c r="AX290" s="147"/>
      <c r="AY290" s="147"/>
      <c r="AZ290" s="147"/>
    </row>
    <row r="291" ht="15.75" customHeight="1">
      <c r="A291" s="147"/>
      <c r="B291" s="147"/>
      <c r="C291" s="147"/>
      <c r="D291" s="147"/>
      <c r="E291" s="147"/>
      <c r="F291" s="147"/>
      <c r="G291" s="147"/>
      <c r="H291" s="147"/>
      <c r="I291" s="147"/>
      <c r="J291" s="147"/>
      <c r="K291" s="147"/>
      <c r="L291" s="147"/>
      <c r="M291" s="147"/>
      <c r="N291" s="147"/>
      <c r="O291" s="147"/>
      <c r="P291" s="147"/>
      <c r="Q291" s="147"/>
      <c r="R291" s="147"/>
      <c r="S291" s="147"/>
      <c r="T291" s="147"/>
      <c r="U291" s="147"/>
      <c r="V291" s="147"/>
      <c r="W291" s="147"/>
      <c r="X291" s="147"/>
      <c r="Y291" s="147"/>
      <c r="Z291" s="147"/>
      <c r="AA291" s="147"/>
      <c r="AB291" s="147"/>
      <c r="AC291" s="147"/>
      <c r="AD291" s="147"/>
      <c r="AE291" s="147"/>
      <c r="AF291" s="147"/>
      <c r="AG291" s="147"/>
      <c r="AH291" s="147"/>
      <c r="AI291" s="147"/>
      <c r="AJ291" s="147"/>
      <c r="AK291" s="147"/>
      <c r="AL291" s="147"/>
      <c r="AM291" s="147"/>
      <c r="AN291" s="147"/>
      <c r="AO291" s="147"/>
      <c r="AP291" s="147"/>
      <c r="AQ291" s="147"/>
      <c r="AR291" s="147"/>
      <c r="AS291" s="147"/>
      <c r="AT291" s="147"/>
      <c r="AU291" s="147"/>
      <c r="AV291" s="147"/>
      <c r="AW291" s="147"/>
      <c r="AX291" s="147"/>
      <c r="AY291" s="147"/>
      <c r="AZ291" s="147"/>
    </row>
    <row r="292" ht="15.75" customHeight="1">
      <c r="A292" s="147"/>
      <c r="B292" s="147"/>
      <c r="C292" s="147"/>
      <c r="D292" s="147"/>
      <c r="E292" s="147"/>
      <c r="F292" s="147"/>
      <c r="G292" s="147"/>
      <c r="H292" s="147"/>
      <c r="I292" s="147"/>
      <c r="J292" s="147"/>
      <c r="K292" s="147"/>
      <c r="L292" s="147"/>
      <c r="M292" s="147"/>
      <c r="N292" s="147"/>
      <c r="O292" s="147"/>
      <c r="P292" s="147"/>
      <c r="Q292" s="147"/>
      <c r="R292" s="147"/>
      <c r="S292" s="147"/>
      <c r="T292" s="147"/>
      <c r="U292" s="147"/>
      <c r="V292" s="147"/>
      <c r="W292" s="147"/>
      <c r="X292" s="147"/>
      <c r="Y292" s="147"/>
      <c r="Z292" s="147"/>
      <c r="AA292" s="147"/>
      <c r="AB292" s="147"/>
      <c r="AC292" s="147"/>
      <c r="AD292" s="147"/>
      <c r="AE292" s="147"/>
      <c r="AF292" s="147"/>
      <c r="AG292" s="147"/>
      <c r="AH292" s="147"/>
      <c r="AI292" s="147"/>
      <c r="AJ292" s="147"/>
      <c r="AK292" s="147"/>
      <c r="AL292" s="147"/>
      <c r="AM292" s="147"/>
      <c r="AN292" s="147"/>
      <c r="AO292" s="147"/>
      <c r="AP292" s="147"/>
      <c r="AQ292" s="147"/>
      <c r="AR292" s="147"/>
      <c r="AS292" s="147"/>
      <c r="AT292" s="147"/>
      <c r="AU292" s="147"/>
      <c r="AV292" s="147"/>
      <c r="AW292" s="147"/>
      <c r="AX292" s="147"/>
      <c r="AY292" s="147"/>
      <c r="AZ292" s="147"/>
    </row>
    <row r="293" ht="15.75" customHeight="1">
      <c r="A293" s="147"/>
      <c r="B293" s="147"/>
      <c r="C293" s="147"/>
      <c r="D293" s="147"/>
      <c r="E293" s="147"/>
      <c r="F293" s="147"/>
      <c r="G293" s="147"/>
      <c r="H293" s="147"/>
      <c r="I293" s="147"/>
      <c r="J293" s="147"/>
      <c r="K293" s="147"/>
      <c r="L293" s="147"/>
      <c r="M293" s="147"/>
      <c r="N293" s="147"/>
      <c r="O293" s="147"/>
      <c r="P293" s="147"/>
      <c r="Q293" s="147"/>
      <c r="R293" s="147"/>
      <c r="S293" s="147"/>
      <c r="T293" s="147"/>
      <c r="U293" s="147"/>
      <c r="V293" s="147"/>
      <c r="W293" s="147"/>
      <c r="X293" s="147"/>
      <c r="Y293" s="147"/>
      <c r="Z293" s="147"/>
      <c r="AA293" s="147"/>
      <c r="AB293" s="147"/>
      <c r="AC293" s="147"/>
      <c r="AD293" s="147"/>
      <c r="AE293" s="147"/>
      <c r="AF293" s="147"/>
      <c r="AG293" s="147"/>
      <c r="AH293" s="147"/>
      <c r="AI293" s="147"/>
      <c r="AJ293" s="147"/>
      <c r="AK293" s="147"/>
      <c r="AL293" s="147"/>
      <c r="AM293" s="147"/>
      <c r="AN293" s="147"/>
      <c r="AO293" s="147"/>
      <c r="AP293" s="147"/>
      <c r="AQ293" s="147"/>
      <c r="AR293" s="147"/>
      <c r="AS293" s="147"/>
      <c r="AT293" s="147"/>
      <c r="AU293" s="147"/>
      <c r="AV293" s="147"/>
      <c r="AW293" s="147"/>
      <c r="AX293" s="147"/>
      <c r="AY293" s="147"/>
      <c r="AZ293" s="147"/>
    </row>
    <row r="294" ht="15.75" customHeight="1">
      <c r="A294" s="147"/>
      <c r="B294" s="147"/>
      <c r="C294" s="147"/>
      <c r="D294" s="147"/>
      <c r="E294" s="147"/>
      <c r="F294" s="147"/>
      <c r="G294" s="147"/>
      <c r="H294" s="147"/>
      <c r="I294" s="147"/>
      <c r="J294" s="147"/>
      <c r="K294" s="147"/>
      <c r="L294" s="147"/>
      <c r="M294" s="147"/>
      <c r="N294" s="147"/>
      <c r="O294" s="147"/>
      <c r="P294" s="147"/>
      <c r="Q294" s="147"/>
      <c r="R294" s="147"/>
      <c r="S294" s="147"/>
      <c r="T294" s="147"/>
      <c r="U294" s="147"/>
      <c r="V294" s="147"/>
      <c r="W294" s="147"/>
      <c r="X294" s="147"/>
      <c r="Y294" s="147"/>
      <c r="Z294" s="147"/>
      <c r="AA294" s="147"/>
      <c r="AB294" s="147"/>
      <c r="AC294" s="147"/>
      <c r="AD294" s="147"/>
      <c r="AE294" s="147"/>
      <c r="AF294" s="147"/>
      <c r="AG294" s="147"/>
      <c r="AH294" s="147"/>
      <c r="AI294" s="147"/>
      <c r="AJ294" s="147"/>
      <c r="AK294" s="147"/>
      <c r="AL294" s="147"/>
      <c r="AM294" s="147"/>
      <c r="AN294" s="147"/>
      <c r="AO294" s="147"/>
      <c r="AP294" s="147"/>
      <c r="AQ294" s="147"/>
      <c r="AR294" s="147"/>
      <c r="AS294" s="147"/>
      <c r="AT294" s="147"/>
      <c r="AU294" s="147"/>
      <c r="AV294" s="147"/>
      <c r="AW294" s="147"/>
      <c r="AX294" s="147"/>
      <c r="AY294" s="147"/>
      <c r="AZ294" s="147"/>
    </row>
    <row r="295" ht="15.75" customHeight="1">
      <c r="A295" s="147"/>
      <c r="B295" s="147"/>
      <c r="C295" s="147"/>
      <c r="D295" s="147"/>
      <c r="E295" s="147"/>
      <c r="F295" s="147"/>
      <c r="G295" s="147"/>
      <c r="H295" s="147"/>
      <c r="I295" s="147"/>
      <c r="J295" s="147"/>
      <c r="K295" s="147"/>
      <c r="L295" s="147"/>
      <c r="M295" s="147"/>
      <c r="N295" s="147"/>
      <c r="O295" s="147"/>
      <c r="P295" s="147"/>
      <c r="Q295" s="147"/>
      <c r="R295" s="147"/>
      <c r="S295" s="147"/>
      <c r="T295" s="147"/>
      <c r="U295" s="147"/>
      <c r="V295" s="147"/>
      <c r="W295" s="147"/>
      <c r="X295" s="147"/>
      <c r="Y295" s="147"/>
      <c r="Z295" s="147"/>
      <c r="AA295" s="147"/>
      <c r="AB295" s="147"/>
      <c r="AC295" s="147"/>
      <c r="AD295" s="147"/>
      <c r="AE295" s="147"/>
      <c r="AF295" s="147"/>
      <c r="AG295" s="147"/>
      <c r="AH295" s="147"/>
      <c r="AI295" s="147"/>
      <c r="AJ295" s="147"/>
      <c r="AK295" s="147"/>
      <c r="AL295" s="147"/>
      <c r="AM295" s="147"/>
      <c r="AN295" s="147"/>
      <c r="AO295" s="147"/>
      <c r="AP295" s="147"/>
      <c r="AQ295" s="147"/>
      <c r="AR295" s="147"/>
      <c r="AS295" s="147"/>
      <c r="AT295" s="147"/>
      <c r="AU295" s="147"/>
      <c r="AV295" s="147"/>
      <c r="AW295" s="147"/>
      <c r="AX295" s="147"/>
      <c r="AY295" s="147"/>
      <c r="AZ295" s="147"/>
    </row>
    <row r="296" ht="15.75" customHeight="1">
      <c r="A296" s="147"/>
      <c r="B296" s="147"/>
      <c r="C296" s="147"/>
      <c r="D296" s="147"/>
      <c r="E296" s="147"/>
      <c r="F296" s="147"/>
      <c r="G296" s="147"/>
      <c r="H296" s="147"/>
      <c r="I296" s="147"/>
      <c r="J296" s="147"/>
      <c r="K296" s="147"/>
      <c r="L296" s="147"/>
      <c r="M296" s="147"/>
      <c r="N296" s="147"/>
      <c r="O296" s="147"/>
      <c r="P296" s="147"/>
      <c r="Q296" s="147"/>
      <c r="R296" s="147"/>
      <c r="S296" s="147"/>
      <c r="T296" s="147"/>
      <c r="U296" s="147"/>
      <c r="V296" s="147"/>
      <c r="W296" s="147"/>
      <c r="X296" s="147"/>
      <c r="Y296" s="147"/>
      <c r="Z296" s="147"/>
      <c r="AA296" s="147"/>
      <c r="AB296" s="147"/>
      <c r="AC296" s="147"/>
      <c r="AD296" s="147"/>
      <c r="AE296" s="147"/>
      <c r="AF296" s="147"/>
      <c r="AG296" s="147"/>
      <c r="AH296" s="147"/>
      <c r="AI296" s="147"/>
      <c r="AJ296" s="147"/>
      <c r="AK296" s="147"/>
      <c r="AL296" s="147"/>
      <c r="AM296" s="147"/>
      <c r="AN296" s="147"/>
      <c r="AO296" s="147"/>
      <c r="AP296" s="147"/>
      <c r="AQ296" s="147"/>
      <c r="AR296" s="147"/>
      <c r="AS296" s="147"/>
      <c r="AT296" s="147"/>
      <c r="AU296" s="147"/>
      <c r="AV296" s="147"/>
      <c r="AW296" s="147"/>
      <c r="AX296" s="147"/>
      <c r="AY296" s="147"/>
      <c r="AZ296" s="147"/>
    </row>
    <row r="297" ht="15.75" customHeight="1">
      <c r="A297" s="147"/>
      <c r="B297" s="147"/>
      <c r="C297" s="147"/>
      <c r="D297" s="147"/>
      <c r="E297" s="147"/>
      <c r="F297" s="147"/>
      <c r="G297" s="147"/>
      <c r="H297" s="147"/>
      <c r="I297" s="147"/>
      <c r="J297" s="147"/>
      <c r="K297" s="147"/>
      <c r="L297" s="147"/>
      <c r="M297" s="147"/>
      <c r="N297" s="147"/>
      <c r="O297" s="147"/>
      <c r="P297" s="147"/>
      <c r="Q297" s="147"/>
      <c r="R297" s="147"/>
      <c r="S297" s="147"/>
      <c r="T297" s="147"/>
      <c r="U297" s="147"/>
      <c r="V297" s="147"/>
      <c r="W297" s="147"/>
      <c r="X297" s="147"/>
      <c r="Y297" s="147"/>
      <c r="Z297" s="147"/>
      <c r="AA297" s="147"/>
      <c r="AB297" s="147"/>
      <c r="AC297" s="147"/>
      <c r="AD297" s="147"/>
      <c r="AE297" s="147"/>
      <c r="AF297" s="147"/>
      <c r="AG297" s="147"/>
      <c r="AH297" s="147"/>
      <c r="AI297" s="147"/>
      <c r="AJ297" s="147"/>
      <c r="AK297" s="147"/>
      <c r="AL297" s="147"/>
      <c r="AM297" s="147"/>
      <c r="AN297" s="147"/>
      <c r="AO297" s="147"/>
      <c r="AP297" s="147"/>
      <c r="AQ297" s="147"/>
      <c r="AR297" s="147"/>
      <c r="AS297" s="147"/>
      <c r="AT297" s="147"/>
      <c r="AU297" s="147"/>
      <c r="AV297" s="147"/>
      <c r="AW297" s="147"/>
      <c r="AX297" s="147"/>
      <c r="AY297" s="147"/>
      <c r="AZ297" s="147"/>
    </row>
    <row r="298" ht="15.75" customHeight="1">
      <c r="A298" s="147"/>
      <c r="B298" s="147"/>
      <c r="C298" s="147"/>
      <c r="D298" s="147"/>
      <c r="E298" s="147"/>
      <c r="F298" s="147"/>
      <c r="G298" s="147"/>
      <c r="H298" s="147"/>
      <c r="I298" s="147"/>
      <c r="J298" s="147"/>
      <c r="K298" s="147"/>
      <c r="L298" s="147"/>
      <c r="M298" s="147"/>
      <c r="N298" s="147"/>
      <c r="O298" s="147"/>
      <c r="P298" s="147"/>
      <c r="Q298" s="147"/>
      <c r="R298" s="147"/>
      <c r="S298" s="147"/>
      <c r="T298" s="147"/>
      <c r="U298" s="147"/>
      <c r="V298" s="147"/>
      <c r="W298" s="147"/>
      <c r="X298" s="147"/>
      <c r="Y298" s="147"/>
      <c r="Z298" s="147"/>
      <c r="AA298" s="147"/>
      <c r="AB298" s="147"/>
      <c r="AC298" s="147"/>
      <c r="AD298" s="147"/>
      <c r="AE298" s="147"/>
      <c r="AF298" s="147"/>
      <c r="AG298" s="147"/>
      <c r="AH298" s="147"/>
      <c r="AI298" s="147"/>
      <c r="AJ298" s="147"/>
      <c r="AK298" s="147"/>
      <c r="AL298" s="147"/>
      <c r="AM298" s="147"/>
      <c r="AN298" s="147"/>
      <c r="AO298" s="147"/>
      <c r="AP298" s="147"/>
      <c r="AQ298" s="147"/>
      <c r="AR298" s="147"/>
      <c r="AS298" s="147"/>
      <c r="AT298" s="147"/>
      <c r="AU298" s="147"/>
      <c r="AV298" s="147"/>
      <c r="AW298" s="147"/>
      <c r="AX298" s="147"/>
      <c r="AY298" s="147"/>
      <c r="AZ298" s="147"/>
    </row>
    <row r="299" ht="15.75" customHeight="1">
      <c r="A299" s="147"/>
      <c r="B299" s="147"/>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7"/>
      <c r="AA299" s="147"/>
      <c r="AB299" s="147"/>
      <c r="AC299" s="147"/>
      <c r="AD299" s="147"/>
      <c r="AE299" s="147"/>
      <c r="AF299" s="147"/>
      <c r="AG299" s="147"/>
      <c r="AH299" s="147"/>
      <c r="AI299" s="147"/>
      <c r="AJ299" s="147"/>
      <c r="AK299" s="147"/>
      <c r="AL299" s="147"/>
      <c r="AM299" s="147"/>
      <c r="AN299" s="147"/>
      <c r="AO299" s="147"/>
      <c r="AP299" s="147"/>
      <c r="AQ299" s="147"/>
      <c r="AR299" s="147"/>
      <c r="AS299" s="147"/>
      <c r="AT299" s="147"/>
      <c r="AU299" s="147"/>
      <c r="AV299" s="147"/>
      <c r="AW299" s="147"/>
      <c r="AX299" s="147"/>
      <c r="AY299" s="147"/>
      <c r="AZ299" s="147"/>
    </row>
    <row r="300" ht="15.75" customHeight="1">
      <c r="A300" s="147"/>
      <c r="B300" s="147"/>
      <c r="C300" s="147"/>
      <c r="D300" s="147"/>
      <c r="E300" s="147"/>
      <c r="F300" s="147"/>
      <c r="G300" s="147"/>
      <c r="H300" s="147"/>
      <c r="I300" s="147"/>
      <c r="J300" s="147"/>
      <c r="K300" s="147"/>
      <c r="L300" s="147"/>
      <c r="M300" s="147"/>
      <c r="N300" s="147"/>
      <c r="O300" s="147"/>
      <c r="P300" s="147"/>
      <c r="Q300" s="147"/>
      <c r="R300" s="147"/>
      <c r="S300" s="147"/>
      <c r="T300" s="147"/>
      <c r="U300" s="147"/>
      <c r="V300" s="147"/>
      <c r="W300" s="147"/>
      <c r="X300" s="147"/>
      <c r="Y300" s="147"/>
      <c r="Z300" s="147"/>
      <c r="AA300" s="147"/>
      <c r="AB300" s="147"/>
      <c r="AC300" s="147"/>
      <c r="AD300" s="147"/>
      <c r="AE300" s="147"/>
      <c r="AF300" s="147"/>
      <c r="AG300" s="147"/>
      <c r="AH300" s="147"/>
      <c r="AI300" s="147"/>
      <c r="AJ300" s="147"/>
      <c r="AK300" s="147"/>
      <c r="AL300" s="147"/>
      <c r="AM300" s="147"/>
      <c r="AN300" s="147"/>
      <c r="AO300" s="147"/>
      <c r="AP300" s="147"/>
      <c r="AQ300" s="147"/>
      <c r="AR300" s="147"/>
      <c r="AS300" s="147"/>
      <c r="AT300" s="147"/>
      <c r="AU300" s="147"/>
      <c r="AV300" s="147"/>
      <c r="AW300" s="147"/>
      <c r="AX300" s="147"/>
      <c r="AY300" s="147"/>
      <c r="AZ300" s="147"/>
    </row>
    <row r="301" ht="15.75" customHeight="1">
      <c r="A301" s="147"/>
      <c r="B301" s="147"/>
      <c r="C301" s="147"/>
      <c r="D301" s="147"/>
      <c r="E301" s="147"/>
      <c r="F301" s="147"/>
      <c r="G301" s="147"/>
      <c r="H301" s="147"/>
      <c r="I301" s="147"/>
      <c r="J301" s="147"/>
      <c r="K301" s="147"/>
      <c r="L301" s="147"/>
      <c r="M301" s="147"/>
      <c r="N301" s="147"/>
      <c r="O301" s="147"/>
      <c r="P301" s="147"/>
      <c r="Q301" s="147"/>
      <c r="R301" s="147"/>
      <c r="S301" s="147"/>
      <c r="T301" s="147"/>
      <c r="U301" s="147"/>
      <c r="V301" s="147"/>
      <c r="W301" s="147"/>
      <c r="X301" s="147"/>
      <c r="Y301" s="147"/>
      <c r="Z301" s="147"/>
      <c r="AA301" s="147"/>
      <c r="AB301" s="147"/>
      <c r="AC301" s="147"/>
      <c r="AD301" s="147"/>
      <c r="AE301" s="147"/>
      <c r="AF301" s="147"/>
      <c r="AG301" s="147"/>
      <c r="AH301" s="147"/>
      <c r="AI301" s="147"/>
      <c r="AJ301" s="147"/>
      <c r="AK301" s="147"/>
      <c r="AL301" s="147"/>
      <c r="AM301" s="147"/>
      <c r="AN301" s="147"/>
      <c r="AO301" s="147"/>
      <c r="AP301" s="147"/>
      <c r="AQ301" s="147"/>
      <c r="AR301" s="147"/>
      <c r="AS301" s="147"/>
      <c r="AT301" s="147"/>
      <c r="AU301" s="147"/>
      <c r="AV301" s="147"/>
      <c r="AW301" s="147"/>
      <c r="AX301" s="147"/>
      <c r="AY301" s="147"/>
      <c r="AZ301" s="147"/>
    </row>
    <row r="302" ht="15.75" customHeight="1">
      <c r="A302" s="147"/>
      <c r="B302" s="147"/>
      <c r="C302" s="147"/>
      <c r="D302" s="147"/>
      <c r="E302" s="147"/>
      <c r="F302" s="147"/>
      <c r="G302" s="147"/>
      <c r="H302" s="147"/>
      <c r="I302" s="147"/>
      <c r="J302" s="147"/>
      <c r="K302" s="147"/>
      <c r="L302" s="147"/>
      <c r="M302" s="147"/>
      <c r="N302" s="147"/>
      <c r="O302" s="147"/>
      <c r="P302" s="147"/>
      <c r="Q302" s="147"/>
      <c r="R302" s="147"/>
      <c r="S302" s="147"/>
      <c r="T302" s="147"/>
      <c r="U302" s="147"/>
      <c r="V302" s="147"/>
      <c r="W302" s="147"/>
      <c r="X302" s="147"/>
      <c r="Y302" s="147"/>
      <c r="Z302" s="147"/>
      <c r="AA302" s="147"/>
      <c r="AB302" s="147"/>
      <c r="AC302" s="147"/>
      <c r="AD302" s="147"/>
      <c r="AE302" s="147"/>
      <c r="AF302" s="147"/>
      <c r="AG302" s="147"/>
      <c r="AH302" s="147"/>
      <c r="AI302" s="147"/>
      <c r="AJ302" s="147"/>
      <c r="AK302" s="147"/>
      <c r="AL302" s="147"/>
      <c r="AM302" s="147"/>
      <c r="AN302" s="147"/>
      <c r="AO302" s="147"/>
      <c r="AP302" s="147"/>
      <c r="AQ302" s="147"/>
      <c r="AR302" s="147"/>
      <c r="AS302" s="147"/>
      <c r="AT302" s="147"/>
      <c r="AU302" s="147"/>
      <c r="AV302" s="147"/>
      <c r="AW302" s="147"/>
      <c r="AX302" s="147"/>
      <c r="AY302" s="147"/>
      <c r="AZ302" s="147"/>
    </row>
    <row r="303" ht="15.75" customHeight="1">
      <c r="A303" s="147"/>
      <c r="B303" s="147"/>
      <c r="C303" s="147"/>
      <c r="D303" s="147"/>
      <c r="E303" s="147"/>
      <c r="F303" s="147"/>
      <c r="G303" s="147"/>
      <c r="H303" s="147"/>
      <c r="I303" s="147"/>
      <c r="J303" s="147"/>
      <c r="K303" s="147"/>
      <c r="L303" s="147"/>
      <c r="M303" s="147"/>
      <c r="N303" s="147"/>
      <c r="O303" s="147"/>
      <c r="P303" s="147"/>
      <c r="Q303" s="147"/>
      <c r="R303" s="147"/>
      <c r="S303" s="147"/>
      <c r="T303" s="147"/>
      <c r="U303" s="147"/>
      <c r="V303" s="147"/>
      <c r="W303" s="147"/>
      <c r="X303" s="147"/>
      <c r="Y303" s="147"/>
      <c r="Z303" s="147"/>
      <c r="AA303" s="147"/>
      <c r="AB303" s="147"/>
      <c r="AC303" s="147"/>
      <c r="AD303" s="147"/>
      <c r="AE303" s="147"/>
      <c r="AF303" s="147"/>
      <c r="AG303" s="147"/>
      <c r="AH303" s="147"/>
      <c r="AI303" s="147"/>
      <c r="AJ303" s="147"/>
      <c r="AK303" s="147"/>
      <c r="AL303" s="147"/>
      <c r="AM303" s="147"/>
      <c r="AN303" s="147"/>
      <c r="AO303" s="147"/>
      <c r="AP303" s="147"/>
      <c r="AQ303" s="147"/>
      <c r="AR303" s="147"/>
      <c r="AS303" s="147"/>
      <c r="AT303" s="147"/>
      <c r="AU303" s="147"/>
      <c r="AV303" s="147"/>
      <c r="AW303" s="147"/>
      <c r="AX303" s="147"/>
      <c r="AY303" s="147"/>
      <c r="AZ303" s="147"/>
    </row>
    <row r="304" ht="15.75" customHeight="1">
      <c r="A304" s="147"/>
      <c r="B304" s="147"/>
      <c r="C304" s="147"/>
      <c r="D304" s="147"/>
      <c r="E304" s="147"/>
      <c r="F304" s="147"/>
      <c r="G304" s="147"/>
      <c r="H304" s="147"/>
      <c r="I304" s="147"/>
      <c r="J304" s="147"/>
      <c r="K304" s="147"/>
      <c r="L304" s="147"/>
      <c r="M304" s="147"/>
      <c r="N304" s="147"/>
      <c r="O304" s="147"/>
      <c r="P304" s="147"/>
      <c r="Q304" s="147"/>
      <c r="R304" s="147"/>
      <c r="S304" s="147"/>
      <c r="T304" s="147"/>
      <c r="U304" s="147"/>
      <c r="V304" s="147"/>
      <c r="W304" s="147"/>
      <c r="X304" s="147"/>
      <c r="Y304" s="147"/>
      <c r="Z304" s="147"/>
      <c r="AA304" s="147"/>
      <c r="AB304" s="147"/>
      <c r="AC304" s="147"/>
      <c r="AD304" s="147"/>
      <c r="AE304" s="147"/>
      <c r="AF304" s="147"/>
      <c r="AG304" s="147"/>
      <c r="AH304" s="147"/>
      <c r="AI304" s="147"/>
      <c r="AJ304" s="147"/>
      <c r="AK304" s="147"/>
      <c r="AL304" s="147"/>
      <c r="AM304" s="147"/>
      <c r="AN304" s="147"/>
      <c r="AO304" s="147"/>
      <c r="AP304" s="147"/>
      <c r="AQ304" s="147"/>
      <c r="AR304" s="147"/>
      <c r="AS304" s="147"/>
      <c r="AT304" s="147"/>
      <c r="AU304" s="147"/>
      <c r="AV304" s="147"/>
      <c r="AW304" s="147"/>
      <c r="AX304" s="147"/>
      <c r="AY304" s="147"/>
      <c r="AZ304" s="147"/>
    </row>
    <row r="305" ht="15.75" customHeight="1">
      <c r="A305" s="147"/>
      <c r="B305" s="147"/>
      <c r="C305" s="147"/>
      <c r="D305" s="147"/>
      <c r="E305" s="147"/>
      <c r="F305" s="147"/>
      <c r="G305" s="147"/>
      <c r="H305" s="147"/>
      <c r="I305" s="147"/>
      <c r="J305" s="147"/>
      <c r="K305" s="147"/>
      <c r="L305" s="147"/>
      <c r="M305" s="147"/>
      <c r="N305" s="147"/>
      <c r="O305" s="147"/>
      <c r="P305" s="147"/>
      <c r="Q305" s="147"/>
      <c r="R305" s="147"/>
      <c r="S305" s="147"/>
      <c r="T305" s="147"/>
      <c r="U305" s="147"/>
      <c r="V305" s="147"/>
      <c r="W305" s="147"/>
      <c r="X305" s="147"/>
      <c r="Y305" s="147"/>
      <c r="Z305" s="147"/>
      <c r="AA305" s="147"/>
      <c r="AB305" s="147"/>
      <c r="AC305" s="147"/>
      <c r="AD305" s="147"/>
      <c r="AE305" s="147"/>
      <c r="AF305" s="147"/>
      <c r="AG305" s="147"/>
      <c r="AH305" s="147"/>
      <c r="AI305" s="147"/>
      <c r="AJ305" s="147"/>
      <c r="AK305" s="147"/>
      <c r="AL305" s="147"/>
      <c r="AM305" s="147"/>
      <c r="AN305" s="147"/>
      <c r="AO305" s="147"/>
      <c r="AP305" s="147"/>
      <c r="AQ305" s="147"/>
      <c r="AR305" s="147"/>
      <c r="AS305" s="147"/>
      <c r="AT305" s="147"/>
      <c r="AU305" s="147"/>
      <c r="AV305" s="147"/>
      <c r="AW305" s="147"/>
      <c r="AX305" s="147"/>
      <c r="AY305" s="147"/>
      <c r="AZ305" s="147"/>
    </row>
    <row r="306" ht="15.75" customHeight="1">
      <c r="A306" s="147"/>
      <c r="B306" s="147"/>
      <c r="C306" s="147"/>
      <c r="D306" s="147"/>
      <c r="E306" s="147"/>
      <c r="F306" s="147"/>
      <c r="G306" s="147"/>
      <c r="H306" s="147"/>
      <c r="I306" s="147"/>
      <c r="J306" s="147"/>
      <c r="K306" s="147"/>
      <c r="L306" s="147"/>
      <c r="M306" s="147"/>
      <c r="N306" s="147"/>
      <c r="O306" s="147"/>
      <c r="P306" s="147"/>
      <c r="Q306" s="147"/>
      <c r="R306" s="147"/>
      <c r="S306" s="147"/>
      <c r="T306" s="147"/>
      <c r="U306" s="147"/>
      <c r="V306" s="147"/>
      <c r="W306" s="147"/>
      <c r="X306" s="147"/>
      <c r="Y306" s="147"/>
      <c r="Z306" s="147"/>
      <c r="AA306" s="147"/>
      <c r="AB306" s="147"/>
      <c r="AC306" s="147"/>
      <c r="AD306" s="147"/>
      <c r="AE306" s="147"/>
      <c r="AF306" s="147"/>
      <c r="AG306" s="147"/>
      <c r="AH306" s="147"/>
      <c r="AI306" s="147"/>
      <c r="AJ306" s="147"/>
      <c r="AK306" s="147"/>
      <c r="AL306" s="147"/>
      <c r="AM306" s="147"/>
      <c r="AN306" s="147"/>
      <c r="AO306" s="147"/>
      <c r="AP306" s="147"/>
      <c r="AQ306" s="147"/>
      <c r="AR306" s="147"/>
      <c r="AS306" s="147"/>
      <c r="AT306" s="147"/>
      <c r="AU306" s="147"/>
      <c r="AV306" s="147"/>
      <c r="AW306" s="147"/>
      <c r="AX306" s="147"/>
      <c r="AY306" s="147"/>
      <c r="AZ306" s="147"/>
    </row>
    <row r="307" ht="15.75" customHeight="1">
      <c r="A307" s="147"/>
      <c r="B307" s="147"/>
      <c r="C307" s="147"/>
      <c r="D307" s="147"/>
      <c r="E307" s="147"/>
      <c r="F307" s="147"/>
      <c r="G307" s="147"/>
      <c r="H307" s="147"/>
      <c r="I307" s="147"/>
      <c r="J307" s="147"/>
      <c r="K307" s="147"/>
      <c r="L307" s="147"/>
      <c r="M307" s="147"/>
      <c r="N307" s="147"/>
      <c r="O307" s="147"/>
      <c r="P307" s="147"/>
      <c r="Q307" s="147"/>
      <c r="R307" s="147"/>
      <c r="S307" s="147"/>
      <c r="T307" s="147"/>
      <c r="U307" s="147"/>
      <c r="V307" s="147"/>
      <c r="W307" s="147"/>
      <c r="X307" s="147"/>
      <c r="Y307" s="147"/>
      <c r="Z307" s="147"/>
      <c r="AA307" s="147"/>
      <c r="AB307" s="147"/>
      <c r="AC307" s="147"/>
      <c r="AD307" s="147"/>
      <c r="AE307" s="147"/>
      <c r="AF307" s="147"/>
      <c r="AG307" s="147"/>
      <c r="AH307" s="147"/>
      <c r="AI307" s="147"/>
      <c r="AJ307" s="147"/>
      <c r="AK307" s="147"/>
      <c r="AL307" s="147"/>
      <c r="AM307" s="147"/>
      <c r="AN307" s="147"/>
      <c r="AO307" s="147"/>
      <c r="AP307" s="147"/>
      <c r="AQ307" s="147"/>
      <c r="AR307" s="147"/>
      <c r="AS307" s="147"/>
      <c r="AT307" s="147"/>
      <c r="AU307" s="147"/>
      <c r="AV307" s="147"/>
      <c r="AW307" s="147"/>
      <c r="AX307" s="147"/>
      <c r="AY307" s="147"/>
      <c r="AZ307" s="147"/>
    </row>
    <row r="308" ht="15.75" customHeight="1">
      <c r="A308" s="147"/>
      <c r="B308" s="147"/>
      <c r="C308" s="147"/>
      <c r="D308" s="147"/>
      <c r="E308" s="147"/>
      <c r="F308" s="147"/>
      <c r="G308" s="147"/>
      <c r="H308" s="147"/>
      <c r="I308" s="147"/>
      <c r="J308" s="147"/>
      <c r="K308" s="147"/>
      <c r="L308" s="147"/>
      <c r="M308" s="147"/>
      <c r="N308" s="147"/>
      <c r="O308" s="147"/>
      <c r="P308" s="147"/>
      <c r="Q308" s="147"/>
      <c r="R308" s="147"/>
      <c r="S308" s="147"/>
      <c r="T308" s="147"/>
      <c r="U308" s="147"/>
      <c r="V308" s="147"/>
      <c r="W308" s="147"/>
      <c r="X308" s="147"/>
      <c r="Y308" s="147"/>
      <c r="Z308" s="147"/>
      <c r="AA308" s="147"/>
      <c r="AB308" s="147"/>
      <c r="AC308" s="147"/>
      <c r="AD308" s="147"/>
      <c r="AE308" s="147"/>
      <c r="AF308" s="147"/>
      <c r="AG308" s="147"/>
      <c r="AH308" s="147"/>
      <c r="AI308" s="147"/>
      <c r="AJ308" s="147"/>
      <c r="AK308" s="147"/>
      <c r="AL308" s="147"/>
      <c r="AM308" s="147"/>
      <c r="AN308" s="147"/>
      <c r="AO308" s="147"/>
      <c r="AP308" s="147"/>
      <c r="AQ308" s="147"/>
      <c r="AR308" s="147"/>
      <c r="AS308" s="147"/>
      <c r="AT308" s="147"/>
      <c r="AU308" s="147"/>
      <c r="AV308" s="147"/>
      <c r="AW308" s="147"/>
      <c r="AX308" s="147"/>
      <c r="AY308" s="147"/>
      <c r="AZ308" s="147"/>
    </row>
    <row r="309" ht="15.75" customHeight="1">
      <c r="A309" s="147"/>
      <c r="B309" s="147"/>
      <c r="C309" s="147"/>
      <c r="D309" s="147"/>
      <c r="E309" s="147"/>
      <c r="F309" s="147"/>
      <c r="G309" s="147"/>
      <c r="H309" s="147"/>
      <c r="I309" s="147"/>
      <c r="J309" s="147"/>
      <c r="K309" s="147"/>
      <c r="L309" s="147"/>
      <c r="M309" s="147"/>
      <c r="N309" s="147"/>
      <c r="O309" s="147"/>
      <c r="P309" s="147"/>
      <c r="Q309" s="147"/>
      <c r="R309" s="147"/>
      <c r="S309" s="147"/>
      <c r="T309" s="147"/>
      <c r="U309" s="147"/>
      <c r="V309" s="147"/>
      <c r="W309" s="147"/>
      <c r="X309" s="147"/>
      <c r="Y309" s="147"/>
      <c r="Z309" s="147"/>
      <c r="AA309" s="147"/>
      <c r="AB309" s="147"/>
      <c r="AC309" s="147"/>
      <c r="AD309" s="147"/>
      <c r="AE309" s="147"/>
      <c r="AF309" s="147"/>
      <c r="AG309" s="147"/>
      <c r="AH309" s="147"/>
      <c r="AI309" s="147"/>
      <c r="AJ309" s="147"/>
      <c r="AK309" s="147"/>
      <c r="AL309" s="147"/>
      <c r="AM309" s="147"/>
      <c r="AN309" s="147"/>
      <c r="AO309" s="147"/>
      <c r="AP309" s="147"/>
      <c r="AQ309" s="147"/>
      <c r="AR309" s="147"/>
      <c r="AS309" s="147"/>
      <c r="AT309" s="147"/>
      <c r="AU309" s="147"/>
      <c r="AV309" s="147"/>
      <c r="AW309" s="147"/>
      <c r="AX309" s="147"/>
      <c r="AY309" s="147"/>
      <c r="AZ309" s="147"/>
    </row>
    <row r="310" ht="15.75" customHeight="1">
      <c r="A310" s="147"/>
      <c r="B310" s="147"/>
      <c r="C310" s="147"/>
      <c r="D310" s="147"/>
      <c r="E310" s="147"/>
      <c r="F310" s="147"/>
      <c r="G310" s="147"/>
      <c r="H310" s="147"/>
      <c r="I310" s="147"/>
      <c r="J310" s="147"/>
      <c r="K310" s="147"/>
      <c r="L310" s="147"/>
      <c r="M310" s="147"/>
      <c r="N310" s="147"/>
      <c r="O310" s="147"/>
      <c r="P310" s="147"/>
      <c r="Q310" s="147"/>
      <c r="R310" s="147"/>
      <c r="S310" s="147"/>
      <c r="T310" s="147"/>
      <c r="U310" s="147"/>
      <c r="V310" s="147"/>
      <c r="W310" s="147"/>
      <c r="X310" s="147"/>
      <c r="Y310" s="147"/>
      <c r="Z310" s="147"/>
      <c r="AA310" s="147"/>
      <c r="AB310" s="147"/>
      <c r="AC310" s="147"/>
      <c r="AD310" s="147"/>
      <c r="AE310" s="147"/>
      <c r="AF310" s="147"/>
      <c r="AG310" s="147"/>
      <c r="AH310" s="147"/>
      <c r="AI310" s="147"/>
      <c r="AJ310" s="147"/>
      <c r="AK310" s="147"/>
      <c r="AL310" s="147"/>
      <c r="AM310" s="147"/>
      <c r="AN310" s="147"/>
      <c r="AO310" s="147"/>
      <c r="AP310" s="147"/>
      <c r="AQ310" s="147"/>
      <c r="AR310" s="147"/>
      <c r="AS310" s="147"/>
      <c r="AT310" s="147"/>
      <c r="AU310" s="147"/>
      <c r="AV310" s="147"/>
      <c r="AW310" s="147"/>
      <c r="AX310" s="147"/>
      <c r="AY310" s="147"/>
      <c r="AZ310" s="147"/>
    </row>
    <row r="311" ht="15.75" customHeight="1">
      <c r="A311" s="147"/>
      <c r="B311" s="147"/>
      <c r="C311" s="147"/>
      <c r="D311" s="147"/>
      <c r="E311" s="147"/>
      <c r="F311" s="147"/>
      <c r="G311" s="147"/>
      <c r="H311" s="147"/>
      <c r="I311" s="147"/>
      <c r="J311" s="147"/>
      <c r="K311" s="147"/>
      <c r="L311" s="147"/>
      <c r="M311" s="147"/>
      <c r="N311" s="147"/>
      <c r="O311" s="147"/>
      <c r="P311" s="147"/>
      <c r="Q311" s="147"/>
      <c r="R311" s="147"/>
      <c r="S311" s="147"/>
      <c r="T311" s="147"/>
      <c r="U311" s="147"/>
      <c r="V311" s="147"/>
      <c r="W311" s="147"/>
      <c r="X311" s="147"/>
      <c r="Y311" s="147"/>
      <c r="Z311" s="147"/>
      <c r="AA311" s="147"/>
      <c r="AB311" s="147"/>
      <c r="AC311" s="147"/>
      <c r="AD311" s="147"/>
      <c r="AE311" s="147"/>
      <c r="AF311" s="147"/>
      <c r="AG311" s="147"/>
      <c r="AH311" s="147"/>
      <c r="AI311" s="147"/>
      <c r="AJ311" s="147"/>
      <c r="AK311" s="147"/>
      <c r="AL311" s="147"/>
      <c r="AM311" s="147"/>
      <c r="AN311" s="147"/>
      <c r="AO311" s="147"/>
      <c r="AP311" s="147"/>
      <c r="AQ311" s="147"/>
      <c r="AR311" s="147"/>
      <c r="AS311" s="147"/>
      <c r="AT311" s="147"/>
      <c r="AU311" s="147"/>
      <c r="AV311" s="147"/>
      <c r="AW311" s="147"/>
      <c r="AX311" s="147"/>
      <c r="AY311" s="147"/>
      <c r="AZ311" s="147"/>
    </row>
    <row r="312" ht="15.75" customHeight="1">
      <c r="A312" s="147"/>
      <c r="B312" s="147"/>
      <c r="C312" s="147"/>
      <c r="D312" s="147"/>
      <c r="E312" s="147"/>
      <c r="F312" s="147"/>
      <c r="G312" s="147"/>
      <c r="H312" s="147"/>
      <c r="I312" s="147"/>
      <c r="J312" s="147"/>
      <c r="K312" s="147"/>
      <c r="L312" s="147"/>
      <c r="M312" s="147"/>
      <c r="N312" s="147"/>
      <c r="O312" s="147"/>
      <c r="P312" s="147"/>
      <c r="Q312" s="147"/>
      <c r="R312" s="147"/>
      <c r="S312" s="147"/>
      <c r="T312" s="147"/>
      <c r="U312" s="147"/>
      <c r="V312" s="147"/>
      <c r="W312" s="147"/>
      <c r="X312" s="147"/>
      <c r="Y312" s="147"/>
      <c r="Z312" s="147"/>
      <c r="AA312" s="147"/>
      <c r="AB312" s="147"/>
      <c r="AC312" s="147"/>
      <c r="AD312" s="147"/>
      <c r="AE312" s="147"/>
      <c r="AF312" s="147"/>
      <c r="AG312" s="147"/>
      <c r="AH312" s="147"/>
      <c r="AI312" s="147"/>
      <c r="AJ312" s="147"/>
      <c r="AK312" s="147"/>
      <c r="AL312" s="147"/>
      <c r="AM312" s="147"/>
      <c r="AN312" s="147"/>
      <c r="AO312" s="147"/>
      <c r="AP312" s="147"/>
      <c r="AQ312" s="147"/>
      <c r="AR312" s="147"/>
      <c r="AS312" s="147"/>
      <c r="AT312" s="147"/>
      <c r="AU312" s="147"/>
      <c r="AV312" s="147"/>
      <c r="AW312" s="147"/>
      <c r="AX312" s="147"/>
      <c r="AY312" s="147"/>
      <c r="AZ312" s="147"/>
    </row>
    <row r="313" ht="15.75" customHeight="1">
      <c r="A313" s="147"/>
      <c r="B313" s="147"/>
      <c r="C313" s="147"/>
      <c r="D313" s="147"/>
      <c r="E313" s="147"/>
      <c r="F313" s="147"/>
      <c r="G313" s="147"/>
      <c r="H313" s="147"/>
      <c r="I313" s="147"/>
      <c r="J313" s="147"/>
      <c r="K313" s="147"/>
      <c r="L313" s="147"/>
      <c r="M313" s="147"/>
      <c r="N313" s="147"/>
      <c r="O313" s="147"/>
      <c r="P313" s="147"/>
      <c r="Q313" s="147"/>
      <c r="R313" s="147"/>
      <c r="S313" s="147"/>
      <c r="T313" s="147"/>
      <c r="U313" s="147"/>
      <c r="V313" s="147"/>
      <c r="W313" s="147"/>
      <c r="X313" s="147"/>
      <c r="Y313" s="147"/>
      <c r="Z313" s="147"/>
      <c r="AA313" s="147"/>
      <c r="AB313" s="147"/>
      <c r="AC313" s="147"/>
      <c r="AD313" s="147"/>
      <c r="AE313" s="147"/>
      <c r="AF313" s="147"/>
      <c r="AG313" s="147"/>
      <c r="AH313" s="147"/>
      <c r="AI313" s="147"/>
      <c r="AJ313" s="147"/>
      <c r="AK313" s="147"/>
      <c r="AL313" s="147"/>
      <c r="AM313" s="147"/>
      <c r="AN313" s="147"/>
      <c r="AO313" s="147"/>
      <c r="AP313" s="147"/>
      <c r="AQ313" s="147"/>
      <c r="AR313" s="147"/>
      <c r="AS313" s="147"/>
      <c r="AT313" s="147"/>
      <c r="AU313" s="147"/>
      <c r="AV313" s="147"/>
      <c r="AW313" s="147"/>
      <c r="AX313" s="147"/>
      <c r="AY313" s="147"/>
      <c r="AZ313" s="147"/>
    </row>
    <row r="314" ht="15.75" customHeight="1">
      <c r="A314" s="147"/>
      <c r="B314" s="147"/>
      <c r="C314" s="147"/>
      <c r="D314" s="147"/>
      <c r="E314" s="147"/>
      <c r="F314" s="147"/>
      <c r="G314" s="147"/>
      <c r="H314" s="147"/>
      <c r="I314" s="147"/>
      <c r="J314" s="147"/>
      <c r="K314" s="147"/>
      <c r="L314" s="147"/>
      <c r="M314" s="147"/>
      <c r="N314" s="147"/>
      <c r="O314" s="147"/>
      <c r="P314" s="147"/>
      <c r="Q314" s="147"/>
      <c r="R314" s="147"/>
      <c r="S314" s="147"/>
      <c r="T314" s="147"/>
      <c r="U314" s="147"/>
      <c r="V314" s="147"/>
      <c r="W314" s="147"/>
      <c r="X314" s="147"/>
      <c r="Y314" s="147"/>
      <c r="Z314" s="147"/>
      <c r="AA314" s="147"/>
      <c r="AB314" s="147"/>
      <c r="AC314" s="147"/>
      <c r="AD314" s="147"/>
      <c r="AE314" s="147"/>
      <c r="AF314" s="147"/>
      <c r="AG314" s="147"/>
      <c r="AH314" s="147"/>
      <c r="AI314" s="147"/>
      <c r="AJ314" s="147"/>
      <c r="AK314" s="147"/>
      <c r="AL314" s="147"/>
      <c r="AM314" s="147"/>
      <c r="AN314" s="147"/>
      <c r="AO314" s="147"/>
      <c r="AP314" s="147"/>
      <c r="AQ314" s="147"/>
      <c r="AR314" s="147"/>
      <c r="AS314" s="147"/>
      <c r="AT314" s="147"/>
      <c r="AU314" s="147"/>
      <c r="AV314" s="147"/>
      <c r="AW314" s="147"/>
      <c r="AX314" s="147"/>
      <c r="AY314" s="147"/>
      <c r="AZ314" s="147"/>
    </row>
    <row r="315" ht="15.75" customHeight="1">
      <c r="A315" s="147"/>
      <c r="B315" s="147"/>
      <c r="C315" s="147"/>
      <c r="D315" s="147"/>
      <c r="E315" s="147"/>
      <c r="F315" s="147"/>
      <c r="G315" s="147"/>
      <c r="H315" s="147"/>
      <c r="I315" s="147"/>
      <c r="J315" s="147"/>
      <c r="K315" s="147"/>
      <c r="L315" s="147"/>
      <c r="M315" s="147"/>
      <c r="N315" s="147"/>
      <c r="O315" s="147"/>
      <c r="P315" s="147"/>
      <c r="Q315" s="147"/>
      <c r="R315" s="147"/>
      <c r="S315" s="147"/>
      <c r="T315" s="147"/>
      <c r="U315" s="147"/>
      <c r="V315" s="147"/>
      <c r="W315" s="147"/>
      <c r="X315" s="147"/>
      <c r="Y315" s="147"/>
      <c r="Z315" s="147"/>
      <c r="AA315" s="147"/>
      <c r="AB315" s="147"/>
      <c r="AC315" s="147"/>
      <c r="AD315" s="147"/>
      <c r="AE315" s="147"/>
      <c r="AF315" s="147"/>
      <c r="AG315" s="147"/>
      <c r="AH315" s="147"/>
      <c r="AI315" s="147"/>
      <c r="AJ315" s="147"/>
      <c r="AK315" s="147"/>
      <c r="AL315" s="147"/>
      <c r="AM315" s="147"/>
      <c r="AN315" s="147"/>
      <c r="AO315" s="147"/>
      <c r="AP315" s="147"/>
      <c r="AQ315" s="147"/>
      <c r="AR315" s="147"/>
      <c r="AS315" s="147"/>
      <c r="AT315" s="147"/>
      <c r="AU315" s="147"/>
      <c r="AV315" s="147"/>
      <c r="AW315" s="147"/>
      <c r="AX315" s="147"/>
      <c r="AY315" s="147"/>
      <c r="AZ315" s="147"/>
    </row>
    <row r="316" ht="15.75" customHeight="1">
      <c r="A316" s="147"/>
      <c r="B316" s="147"/>
      <c r="C316" s="147"/>
      <c r="D316" s="147"/>
      <c r="E316" s="147"/>
      <c r="F316" s="147"/>
      <c r="G316" s="147"/>
      <c r="H316" s="147"/>
      <c r="I316" s="147"/>
      <c r="J316" s="147"/>
      <c r="K316" s="147"/>
      <c r="L316" s="147"/>
      <c r="M316" s="147"/>
      <c r="N316" s="147"/>
      <c r="O316" s="147"/>
      <c r="P316" s="147"/>
      <c r="Q316" s="147"/>
      <c r="R316" s="147"/>
      <c r="S316" s="147"/>
      <c r="T316" s="147"/>
      <c r="U316" s="147"/>
      <c r="V316" s="147"/>
      <c r="W316" s="147"/>
      <c r="X316" s="147"/>
      <c r="Y316" s="147"/>
      <c r="Z316" s="147"/>
      <c r="AA316" s="147"/>
      <c r="AB316" s="147"/>
      <c r="AC316" s="147"/>
      <c r="AD316" s="147"/>
      <c r="AE316" s="147"/>
      <c r="AF316" s="147"/>
      <c r="AG316" s="147"/>
      <c r="AH316" s="147"/>
      <c r="AI316" s="147"/>
      <c r="AJ316" s="147"/>
      <c r="AK316" s="147"/>
      <c r="AL316" s="147"/>
      <c r="AM316" s="147"/>
      <c r="AN316" s="147"/>
      <c r="AO316" s="147"/>
      <c r="AP316" s="147"/>
      <c r="AQ316" s="147"/>
      <c r="AR316" s="147"/>
      <c r="AS316" s="147"/>
      <c r="AT316" s="147"/>
      <c r="AU316" s="147"/>
      <c r="AV316" s="147"/>
      <c r="AW316" s="147"/>
      <c r="AX316" s="147"/>
      <c r="AY316" s="147"/>
      <c r="AZ316" s="147"/>
    </row>
    <row r="317" ht="15.75" customHeight="1">
      <c r="A317" s="147"/>
      <c r="B317" s="147"/>
      <c r="C317" s="147"/>
      <c r="D317" s="147"/>
      <c r="E317" s="147"/>
      <c r="F317" s="147"/>
      <c r="G317" s="147"/>
      <c r="H317" s="147"/>
      <c r="I317" s="147"/>
      <c r="J317" s="147"/>
      <c r="K317" s="147"/>
      <c r="L317" s="147"/>
      <c r="M317" s="147"/>
      <c r="N317" s="147"/>
      <c r="O317" s="147"/>
      <c r="P317" s="147"/>
      <c r="Q317" s="147"/>
      <c r="R317" s="147"/>
      <c r="S317" s="147"/>
      <c r="T317" s="147"/>
      <c r="U317" s="147"/>
      <c r="V317" s="147"/>
      <c r="W317" s="147"/>
      <c r="X317" s="147"/>
      <c r="Y317" s="147"/>
      <c r="Z317" s="147"/>
      <c r="AA317" s="147"/>
      <c r="AB317" s="147"/>
      <c r="AC317" s="147"/>
      <c r="AD317" s="147"/>
      <c r="AE317" s="147"/>
      <c r="AF317" s="147"/>
      <c r="AG317" s="147"/>
      <c r="AH317" s="147"/>
      <c r="AI317" s="147"/>
      <c r="AJ317" s="147"/>
      <c r="AK317" s="147"/>
      <c r="AL317" s="147"/>
      <c r="AM317" s="147"/>
      <c r="AN317" s="147"/>
      <c r="AO317" s="147"/>
      <c r="AP317" s="147"/>
      <c r="AQ317" s="147"/>
      <c r="AR317" s="147"/>
      <c r="AS317" s="147"/>
      <c r="AT317" s="147"/>
      <c r="AU317" s="147"/>
      <c r="AV317" s="147"/>
      <c r="AW317" s="147"/>
      <c r="AX317" s="147"/>
      <c r="AY317" s="147"/>
      <c r="AZ317" s="147"/>
    </row>
    <row r="318" ht="15.75" customHeight="1">
      <c r="A318" s="147"/>
      <c r="B318" s="147"/>
      <c r="C318" s="147"/>
      <c r="D318" s="147"/>
      <c r="E318" s="147"/>
      <c r="F318" s="147"/>
      <c r="G318" s="147"/>
      <c r="H318" s="147"/>
      <c r="I318" s="147"/>
      <c r="J318" s="147"/>
      <c r="K318" s="147"/>
      <c r="L318" s="147"/>
      <c r="M318" s="147"/>
      <c r="N318" s="147"/>
      <c r="O318" s="147"/>
      <c r="P318" s="147"/>
      <c r="Q318" s="147"/>
      <c r="R318" s="147"/>
      <c r="S318" s="147"/>
      <c r="T318" s="147"/>
      <c r="U318" s="147"/>
      <c r="V318" s="147"/>
      <c r="W318" s="147"/>
      <c r="X318" s="147"/>
      <c r="Y318" s="147"/>
      <c r="Z318" s="147"/>
      <c r="AA318" s="147"/>
      <c r="AB318" s="147"/>
      <c r="AC318" s="147"/>
      <c r="AD318" s="147"/>
      <c r="AE318" s="147"/>
      <c r="AF318" s="147"/>
      <c r="AG318" s="147"/>
      <c r="AH318" s="147"/>
      <c r="AI318" s="147"/>
      <c r="AJ318" s="147"/>
      <c r="AK318" s="147"/>
      <c r="AL318" s="147"/>
      <c r="AM318" s="147"/>
      <c r="AN318" s="147"/>
      <c r="AO318" s="147"/>
      <c r="AP318" s="147"/>
      <c r="AQ318" s="147"/>
      <c r="AR318" s="147"/>
      <c r="AS318" s="147"/>
      <c r="AT318" s="147"/>
      <c r="AU318" s="147"/>
      <c r="AV318" s="147"/>
      <c r="AW318" s="147"/>
      <c r="AX318" s="147"/>
      <c r="AY318" s="147"/>
      <c r="AZ318" s="147"/>
    </row>
    <row r="319" ht="15.75" customHeight="1">
      <c r="A319" s="147"/>
      <c r="B319" s="147"/>
      <c r="C319" s="147"/>
      <c r="D319" s="147"/>
      <c r="E319" s="147"/>
      <c r="F319" s="147"/>
      <c r="G319" s="147"/>
      <c r="H319" s="147"/>
      <c r="I319" s="147"/>
      <c r="J319" s="147"/>
      <c r="K319" s="147"/>
      <c r="L319" s="147"/>
      <c r="M319" s="147"/>
      <c r="N319" s="147"/>
      <c r="O319" s="147"/>
      <c r="P319" s="147"/>
      <c r="Q319" s="147"/>
      <c r="R319" s="147"/>
      <c r="S319" s="147"/>
      <c r="T319" s="147"/>
      <c r="U319" s="147"/>
      <c r="V319" s="147"/>
      <c r="W319" s="147"/>
      <c r="X319" s="147"/>
      <c r="Y319" s="147"/>
      <c r="Z319" s="147"/>
      <c r="AA319" s="147"/>
      <c r="AB319" s="147"/>
      <c r="AC319" s="147"/>
      <c r="AD319" s="147"/>
      <c r="AE319" s="147"/>
      <c r="AF319" s="147"/>
      <c r="AG319" s="147"/>
      <c r="AH319" s="147"/>
      <c r="AI319" s="147"/>
      <c r="AJ319" s="147"/>
      <c r="AK319" s="147"/>
      <c r="AL319" s="147"/>
      <c r="AM319" s="147"/>
      <c r="AN319" s="147"/>
      <c r="AO319" s="147"/>
      <c r="AP319" s="147"/>
      <c r="AQ319" s="147"/>
      <c r="AR319" s="147"/>
      <c r="AS319" s="147"/>
      <c r="AT319" s="147"/>
      <c r="AU319" s="147"/>
      <c r="AV319" s="147"/>
      <c r="AW319" s="147"/>
      <c r="AX319" s="147"/>
      <c r="AY319" s="147"/>
      <c r="AZ319" s="147"/>
    </row>
    <row r="320" ht="15.75" customHeight="1">
      <c r="A320" s="147"/>
      <c r="B320" s="147"/>
      <c r="C320" s="147"/>
      <c r="D320" s="147"/>
      <c r="E320" s="147"/>
      <c r="F320" s="147"/>
      <c r="G320" s="147"/>
      <c r="H320" s="147"/>
      <c r="I320" s="147"/>
      <c r="J320" s="147"/>
      <c r="K320" s="147"/>
      <c r="L320" s="147"/>
      <c r="M320" s="147"/>
      <c r="N320" s="147"/>
      <c r="O320" s="147"/>
      <c r="P320" s="147"/>
      <c r="Q320" s="147"/>
      <c r="R320" s="147"/>
      <c r="S320" s="147"/>
      <c r="T320" s="147"/>
      <c r="U320" s="147"/>
      <c r="V320" s="147"/>
      <c r="W320" s="147"/>
      <c r="X320" s="147"/>
      <c r="Y320" s="147"/>
      <c r="Z320" s="147"/>
      <c r="AA320" s="147"/>
      <c r="AB320" s="147"/>
      <c r="AC320" s="147"/>
      <c r="AD320" s="147"/>
      <c r="AE320" s="147"/>
      <c r="AF320" s="147"/>
      <c r="AG320" s="147"/>
      <c r="AH320" s="147"/>
      <c r="AI320" s="147"/>
      <c r="AJ320" s="147"/>
      <c r="AK320" s="147"/>
      <c r="AL320" s="147"/>
      <c r="AM320" s="147"/>
      <c r="AN320" s="147"/>
      <c r="AO320" s="147"/>
      <c r="AP320" s="147"/>
      <c r="AQ320" s="147"/>
      <c r="AR320" s="147"/>
      <c r="AS320" s="147"/>
      <c r="AT320" s="147"/>
      <c r="AU320" s="147"/>
      <c r="AV320" s="147"/>
      <c r="AW320" s="147"/>
      <c r="AX320" s="147"/>
      <c r="AY320" s="147"/>
      <c r="AZ320" s="147"/>
    </row>
    <row r="321" ht="15.75" customHeight="1">
      <c r="A321" s="147"/>
      <c r="B321" s="147"/>
      <c r="C321" s="147"/>
      <c r="D321" s="147"/>
      <c r="E321" s="147"/>
      <c r="F321" s="147"/>
      <c r="G321" s="147"/>
      <c r="H321" s="147"/>
      <c r="I321" s="147"/>
      <c r="J321" s="147"/>
      <c r="K321" s="147"/>
      <c r="L321" s="147"/>
      <c r="M321" s="147"/>
      <c r="N321" s="147"/>
      <c r="O321" s="147"/>
      <c r="P321" s="147"/>
      <c r="Q321" s="147"/>
      <c r="R321" s="147"/>
      <c r="S321" s="147"/>
      <c r="T321" s="147"/>
      <c r="U321" s="147"/>
      <c r="V321" s="147"/>
      <c r="W321" s="147"/>
      <c r="X321" s="147"/>
      <c r="Y321" s="147"/>
      <c r="Z321" s="147"/>
      <c r="AA321" s="147"/>
      <c r="AB321" s="147"/>
      <c r="AC321" s="147"/>
      <c r="AD321" s="147"/>
      <c r="AE321" s="147"/>
      <c r="AF321" s="147"/>
      <c r="AG321" s="147"/>
      <c r="AH321" s="147"/>
      <c r="AI321" s="147"/>
      <c r="AJ321" s="147"/>
      <c r="AK321" s="147"/>
      <c r="AL321" s="147"/>
      <c r="AM321" s="147"/>
      <c r="AN321" s="147"/>
      <c r="AO321" s="147"/>
      <c r="AP321" s="147"/>
      <c r="AQ321" s="147"/>
      <c r="AR321" s="147"/>
      <c r="AS321" s="147"/>
      <c r="AT321" s="147"/>
      <c r="AU321" s="147"/>
      <c r="AV321" s="147"/>
      <c r="AW321" s="147"/>
      <c r="AX321" s="147"/>
      <c r="AY321" s="147"/>
      <c r="AZ321" s="147"/>
    </row>
    <row r="322" ht="15.75" customHeight="1">
      <c r="A322" s="147"/>
      <c r="B322" s="147"/>
      <c r="C322" s="147"/>
      <c r="D322" s="147"/>
      <c r="E322" s="147"/>
      <c r="F322" s="147"/>
      <c r="G322" s="147"/>
      <c r="H322" s="147"/>
      <c r="I322" s="147"/>
      <c r="J322" s="147"/>
      <c r="K322" s="147"/>
      <c r="L322" s="147"/>
      <c r="M322" s="147"/>
      <c r="N322" s="147"/>
      <c r="O322" s="147"/>
      <c r="P322" s="147"/>
      <c r="Q322" s="147"/>
      <c r="R322" s="147"/>
      <c r="S322" s="147"/>
      <c r="T322" s="147"/>
      <c r="U322" s="147"/>
      <c r="V322" s="147"/>
      <c r="W322" s="147"/>
      <c r="X322" s="147"/>
      <c r="Y322" s="147"/>
      <c r="Z322" s="147"/>
      <c r="AA322" s="147"/>
      <c r="AB322" s="147"/>
      <c r="AC322" s="147"/>
      <c r="AD322" s="147"/>
      <c r="AE322" s="147"/>
      <c r="AF322" s="147"/>
      <c r="AG322" s="147"/>
      <c r="AH322" s="147"/>
      <c r="AI322" s="147"/>
      <c r="AJ322" s="147"/>
      <c r="AK322" s="147"/>
      <c r="AL322" s="147"/>
      <c r="AM322" s="147"/>
      <c r="AN322" s="147"/>
      <c r="AO322" s="147"/>
      <c r="AP322" s="147"/>
      <c r="AQ322" s="147"/>
      <c r="AR322" s="147"/>
      <c r="AS322" s="147"/>
      <c r="AT322" s="147"/>
      <c r="AU322" s="147"/>
      <c r="AV322" s="147"/>
      <c r="AW322" s="147"/>
      <c r="AX322" s="147"/>
      <c r="AY322" s="147"/>
      <c r="AZ322" s="147"/>
    </row>
    <row r="323" ht="15.75" customHeight="1">
      <c r="A323" s="147"/>
      <c r="B323" s="147"/>
      <c r="C323" s="147"/>
      <c r="D323" s="147"/>
      <c r="E323" s="147"/>
      <c r="F323" s="147"/>
      <c r="G323" s="147"/>
      <c r="H323" s="147"/>
      <c r="I323" s="147"/>
      <c r="J323" s="147"/>
      <c r="K323" s="147"/>
      <c r="L323" s="147"/>
      <c r="M323" s="147"/>
      <c r="N323" s="147"/>
      <c r="O323" s="147"/>
      <c r="P323" s="147"/>
      <c r="Q323" s="147"/>
      <c r="R323" s="147"/>
      <c r="S323" s="147"/>
      <c r="T323" s="147"/>
      <c r="U323" s="147"/>
      <c r="V323" s="147"/>
      <c r="W323" s="147"/>
      <c r="X323" s="147"/>
      <c r="Y323" s="147"/>
      <c r="Z323" s="147"/>
      <c r="AA323" s="147"/>
      <c r="AB323" s="147"/>
      <c r="AC323" s="147"/>
      <c r="AD323" s="147"/>
      <c r="AE323" s="147"/>
      <c r="AF323" s="147"/>
      <c r="AG323" s="147"/>
      <c r="AH323" s="147"/>
      <c r="AI323" s="147"/>
      <c r="AJ323" s="147"/>
      <c r="AK323" s="147"/>
      <c r="AL323" s="147"/>
      <c r="AM323" s="147"/>
      <c r="AN323" s="147"/>
      <c r="AO323" s="147"/>
      <c r="AP323" s="147"/>
      <c r="AQ323" s="147"/>
      <c r="AR323" s="147"/>
      <c r="AS323" s="147"/>
      <c r="AT323" s="147"/>
      <c r="AU323" s="147"/>
      <c r="AV323" s="147"/>
      <c r="AW323" s="147"/>
      <c r="AX323" s="147"/>
      <c r="AY323" s="147"/>
      <c r="AZ323" s="147"/>
    </row>
    <row r="324" ht="15.75" customHeight="1">
      <c r="A324" s="147"/>
      <c r="B324" s="147"/>
      <c r="C324" s="147"/>
      <c r="D324" s="147"/>
      <c r="E324" s="147"/>
      <c r="F324" s="147"/>
      <c r="G324" s="147"/>
      <c r="H324" s="147"/>
      <c r="I324" s="147"/>
      <c r="J324" s="147"/>
      <c r="K324" s="147"/>
      <c r="L324" s="147"/>
      <c r="M324" s="147"/>
      <c r="N324" s="147"/>
      <c r="O324" s="147"/>
      <c r="P324" s="147"/>
      <c r="Q324" s="147"/>
      <c r="R324" s="147"/>
      <c r="S324" s="147"/>
      <c r="T324" s="147"/>
      <c r="U324" s="147"/>
      <c r="V324" s="147"/>
      <c r="W324" s="147"/>
      <c r="X324" s="147"/>
      <c r="Y324" s="147"/>
      <c r="Z324" s="147"/>
      <c r="AA324" s="147"/>
      <c r="AB324" s="147"/>
      <c r="AC324" s="147"/>
      <c r="AD324" s="147"/>
      <c r="AE324" s="147"/>
      <c r="AF324" s="147"/>
      <c r="AG324" s="147"/>
      <c r="AH324" s="147"/>
      <c r="AI324" s="147"/>
      <c r="AJ324" s="147"/>
      <c r="AK324" s="147"/>
      <c r="AL324" s="147"/>
      <c r="AM324" s="147"/>
      <c r="AN324" s="147"/>
      <c r="AO324" s="147"/>
      <c r="AP324" s="147"/>
      <c r="AQ324" s="147"/>
      <c r="AR324" s="147"/>
      <c r="AS324" s="147"/>
      <c r="AT324" s="147"/>
      <c r="AU324" s="147"/>
      <c r="AV324" s="147"/>
      <c r="AW324" s="147"/>
      <c r="AX324" s="147"/>
      <c r="AY324" s="147"/>
      <c r="AZ324" s="147"/>
    </row>
    <row r="325" ht="15.75" customHeight="1">
      <c r="A325" s="147"/>
      <c r="B325" s="147"/>
      <c r="C325" s="147"/>
      <c r="D325" s="147"/>
      <c r="E325" s="147"/>
      <c r="F325" s="147"/>
      <c r="G325" s="147"/>
      <c r="H325" s="147"/>
      <c r="I325" s="147"/>
      <c r="J325" s="147"/>
      <c r="K325" s="147"/>
      <c r="L325" s="147"/>
      <c r="M325" s="147"/>
      <c r="N325" s="147"/>
      <c r="O325" s="147"/>
      <c r="P325" s="147"/>
      <c r="Q325" s="147"/>
      <c r="R325" s="147"/>
      <c r="S325" s="147"/>
      <c r="T325" s="147"/>
      <c r="U325" s="147"/>
      <c r="V325" s="147"/>
      <c r="W325" s="147"/>
      <c r="X325" s="147"/>
      <c r="Y325" s="147"/>
      <c r="Z325" s="147"/>
      <c r="AA325" s="147"/>
      <c r="AB325" s="147"/>
      <c r="AC325" s="147"/>
      <c r="AD325" s="147"/>
      <c r="AE325" s="147"/>
      <c r="AF325" s="147"/>
      <c r="AG325" s="147"/>
      <c r="AH325" s="147"/>
      <c r="AI325" s="147"/>
      <c r="AJ325" s="147"/>
      <c r="AK325" s="147"/>
      <c r="AL325" s="147"/>
      <c r="AM325" s="147"/>
      <c r="AN325" s="147"/>
      <c r="AO325" s="147"/>
      <c r="AP325" s="147"/>
      <c r="AQ325" s="147"/>
      <c r="AR325" s="147"/>
      <c r="AS325" s="147"/>
      <c r="AT325" s="147"/>
      <c r="AU325" s="147"/>
      <c r="AV325" s="147"/>
      <c r="AW325" s="147"/>
      <c r="AX325" s="147"/>
      <c r="AY325" s="147"/>
      <c r="AZ325" s="147"/>
    </row>
    <row r="326" ht="15.75" customHeight="1">
      <c r="A326" s="147"/>
      <c r="B326" s="147"/>
      <c r="C326" s="147"/>
      <c r="D326" s="147"/>
      <c r="E326" s="147"/>
      <c r="F326" s="147"/>
      <c r="G326" s="147"/>
      <c r="H326" s="147"/>
      <c r="I326" s="147"/>
      <c r="J326" s="147"/>
      <c r="K326" s="147"/>
      <c r="L326" s="147"/>
      <c r="M326" s="147"/>
      <c r="N326" s="147"/>
      <c r="O326" s="147"/>
      <c r="P326" s="147"/>
      <c r="Q326" s="147"/>
      <c r="R326" s="147"/>
      <c r="S326" s="147"/>
      <c r="T326" s="147"/>
      <c r="U326" s="147"/>
      <c r="V326" s="147"/>
      <c r="W326" s="147"/>
      <c r="X326" s="147"/>
      <c r="Y326" s="147"/>
      <c r="Z326" s="147"/>
      <c r="AA326" s="147"/>
      <c r="AB326" s="147"/>
      <c r="AC326" s="147"/>
      <c r="AD326" s="147"/>
      <c r="AE326" s="147"/>
      <c r="AF326" s="147"/>
      <c r="AG326" s="147"/>
      <c r="AH326" s="147"/>
      <c r="AI326" s="147"/>
      <c r="AJ326" s="147"/>
      <c r="AK326" s="147"/>
      <c r="AL326" s="147"/>
      <c r="AM326" s="147"/>
      <c r="AN326" s="147"/>
      <c r="AO326" s="147"/>
      <c r="AP326" s="147"/>
      <c r="AQ326" s="147"/>
      <c r="AR326" s="147"/>
      <c r="AS326" s="147"/>
      <c r="AT326" s="147"/>
      <c r="AU326" s="147"/>
      <c r="AV326" s="147"/>
      <c r="AW326" s="147"/>
      <c r="AX326" s="147"/>
      <c r="AY326" s="147"/>
      <c r="AZ326" s="147"/>
    </row>
    <row r="327" ht="15.75" customHeight="1">
      <c r="A327" s="147"/>
      <c r="B327" s="147"/>
      <c r="C327" s="147"/>
      <c r="D327" s="147"/>
      <c r="E327" s="147"/>
      <c r="F327" s="147"/>
      <c r="G327" s="147"/>
      <c r="H327" s="147"/>
      <c r="I327" s="147"/>
      <c r="J327" s="147"/>
      <c r="K327" s="147"/>
      <c r="L327" s="147"/>
      <c r="M327" s="147"/>
      <c r="N327" s="147"/>
      <c r="O327" s="147"/>
      <c r="P327" s="147"/>
      <c r="Q327" s="147"/>
      <c r="R327" s="147"/>
      <c r="S327" s="147"/>
      <c r="T327" s="147"/>
      <c r="U327" s="147"/>
      <c r="V327" s="147"/>
      <c r="W327" s="147"/>
      <c r="X327" s="147"/>
      <c r="Y327" s="147"/>
      <c r="Z327" s="147"/>
      <c r="AA327" s="147"/>
      <c r="AB327" s="147"/>
      <c r="AC327" s="147"/>
      <c r="AD327" s="147"/>
      <c r="AE327" s="147"/>
      <c r="AF327" s="147"/>
      <c r="AG327" s="147"/>
      <c r="AH327" s="147"/>
      <c r="AI327" s="147"/>
      <c r="AJ327" s="147"/>
      <c r="AK327" s="147"/>
      <c r="AL327" s="147"/>
      <c r="AM327" s="147"/>
      <c r="AN327" s="147"/>
      <c r="AO327" s="147"/>
      <c r="AP327" s="147"/>
      <c r="AQ327" s="147"/>
      <c r="AR327" s="147"/>
      <c r="AS327" s="147"/>
      <c r="AT327" s="147"/>
      <c r="AU327" s="147"/>
      <c r="AV327" s="147"/>
      <c r="AW327" s="147"/>
      <c r="AX327" s="147"/>
      <c r="AY327" s="147"/>
      <c r="AZ327" s="147"/>
    </row>
    <row r="328" ht="15.75" customHeight="1">
      <c r="A328" s="147"/>
      <c r="B328" s="147"/>
      <c r="C328" s="147"/>
      <c r="D328" s="147"/>
      <c r="E328" s="147"/>
      <c r="F328" s="147"/>
      <c r="G328" s="147"/>
      <c r="H328" s="147"/>
      <c r="I328" s="147"/>
      <c r="J328" s="147"/>
      <c r="K328" s="147"/>
      <c r="L328" s="147"/>
      <c r="M328" s="147"/>
      <c r="N328" s="147"/>
      <c r="O328" s="147"/>
      <c r="P328" s="147"/>
      <c r="Q328" s="147"/>
      <c r="R328" s="147"/>
      <c r="S328" s="147"/>
      <c r="T328" s="147"/>
      <c r="U328" s="147"/>
      <c r="V328" s="147"/>
      <c r="W328" s="147"/>
      <c r="X328" s="147"/>
      <c r="Y328" s="147"/>
      <c r="Z328" s="147"/>
      <c r="AA328" s="147"/>
      <c r="AB328" s="147"/>
      <c r="AC328" s="147"/>
      <c r="AD328" s="147"/>
      <c r="AE328" s="147"/>
      <c r="AF328" s="147"/>
      <c r="AG328" s="147"/>
      <c r="AH328" s="147"/>
      <c r="AI328" s="147"/>
      <c r="AJ328" s="147"/>
      <c r="AK328" s="147"/>
      <c r="AL328" s="147"/>
      <c r="AM328" s="147"/>
      <c r="AN328" s="147"/>
      <c r="AO328" s="147"/>
      <c r="AP328" s="147"/>
      <c r="AQ328" s="147"/>
      <c r="AR328" s="147"/>
      <c r="AS328" s="147"/>
      <c r="AT328" s="147"/>
      <c r="AU328" s="147"/>
      <c r="AV328" s="147"/>
      <c r="AW328" s="147"/>
      <c r="AX328" s="147"/>
      <c r="AY328" s="147"/>
      <c r="AZ328" s="147"/>
    </row>
    <row r="329" ht="15.75" customHeight="1">
      <c r="A329" s="147"/>
      <c r="B329" s="147"/>
      <c r="C329" s="147"/>
      <c r="D329" s="147"/>
      <c r="E329" s="147"/>
      <c r="F329" s="147"/>
      <c r="G329" s="147"/>
      <c r="H329" s="147"/>
      <c r="I329" s="147"/>
      <c r="J329" s="147"/>
      <c r="K329" s="147"/>
      <c r="L329" s="147"/>
      <c r="M329" s="147"/>
      <c r="N329" s="147"/>
      <c r="O329" s="147"/>
      <c r="P329" s="147"/>
      <c r="Q329" s="147"/>
      <c r="R329" s="147"/>
      <c r="S329" s="147"/>
      <c r="T329" s="147"/>
      <c r="U329" s="147"/>
      <c r="V329" s="147"/>
      <c r="W329" s="147"/>
      <c r="X329" s="147"/>
      <c r="Y329" s="147"/>
      <c r="Z329" s="147"/>
      <c r="AA329" s="147"/>
      <c r="AB329" s="147"/>
      <c r="AC329" s="147"/>
      <c r="AD329" s="147"/>
      <c r="AE329" s="147"/>
      <c r="AF329" s="147"/>
      <c r="AG329" s="147"/>
      <c r="AH329" s="147"/>
      <c r="AI329" s="147"/>
      <c r="AJ329" s="147"/>
      <c r="AK329" s="147"/>
      <c r="AL329" s="147"/>
      <c r="AM329" s="147"/>
      <c r="AN329" s="147"/>
      <c r="AO329" s="147"/>
      <c r="AP329" s="147"/>
      <c r="AQ329" s="147"/>
      <c r="AR329" s="147"/>
      <c r="AS329" s="147"/>
      <c r="AT329" s="147"/>
      <c r="AU329" s="147"/>
      <c r="AV329" s="147"/>
      <c r="AW329" s="147"/>
      <c r="AX329" s="147"/>
      <c r="AY329" s="147"/>
      <c r="AZ329" s="147"/>
    </row>
    <row r="330" ht="15.75" customHeight="1">
      <c r="A330" s="147"/>
      <c r="B330" s="147"/>
      <c r="C330" s="147"/>
      <c r="D330" s="147"/>
      <c r="E330" s="147"/>
      <c r="F330" s="147"/>
      <c r="G330" s="147"/>
      <c r="H330" s="147"/>
      <c r="I330" s="147"/>
      <c r="J330" s="147"/>
      <c r="K330" s="147"/>
      <c r="L330" s="147"/>
      <c r="M330" s="147"/>
      <c r="N330" s="147"/>
      <c r="O330" s="147"/>
      <c r="P330" s="147"/>
      <c r="Q330" s="147"/>
      <c r="R330" s="147"/>
      <c r="S330" s="147"/>
      <c r="T330" s="147"/>
      <c r="U330" s="147"/>
      <c r="V330" s="147"/>
      <c r="W330" s="147"/>
      <c r="X330" s="147"/>
      <c r="Y330" s="147"/>
      <c r="Z330" s="147"/>
      <c r="AA330" s="147"/>
      <c r="AB330" s="147"/>
      <c r="AC330" s="147"/>
      <c r="AD330" s="147"/>
      <c r="AE330" s="147"/>
      <c r="AF330" s="147"/>
      <c r="AG330" s="147"/>
      <c r="AH330" s="147"/>
      <c r="AI330" s="147"/>
      <c r="AJ330" s="147"/>
      <c r="AK330" s="147"/>
      <c r="AL330" s="147"/>
      <c r="AM330" s="147"/>
      <c r="AN330" s="147"/>
      <c r="AO330" s="147"/>
      <c r="AP330" s="147"/>
      <c r="AQ330" s="147"/>
      <c r="AR330" s="147"/>
      <c r="AS330" s="147"/>
      <c r="AT330" s="147"/>
      <c r="AU330" s="147"/>
      <c r="AV330" s="147"/>
      <c r="AW330" s="147"/>
      <c r="AX330" s="147"/>
      <c r="AY330" s="147"/>
      <c r="AZ330" s="147"/>
    </row>
    <row r="331" ht="15.75" customHeight="1">
      <c r="A331" s="147"/>
      <c r="B331" s="147"/>
      <c r="C331" s="147"/>
      <c r="D331" s="147"/>
      <c r="E331" s="147"/>
      <c r="F331" s="147"/>
      <c r="G331" s="147"/>
      <c r="H331" s="147"/>
      <c r="I331" s="147"/>
      <c r="J331" s="147"/>
      <c r="K331" s="147"/>
      <c r="L331" s="147"/>
      <c r="M331" s="147"/>
      <c r="N331" s="147"/>
      <c r="O331" s="147"/>
      <c r="P331" s="147"/>
      <c r="Q331" s="147"/>
      <c r="R331" s="147"/>
      <c r="S331" s="147"/>
      <c r="T331" s="147"/>
      <c r="U331" s="147"/>
      <c r="V331" s="147"/>
      <c r="W331" s="147"/>
      <c r="X331" s="147"/>
      <c r="Y331" s="147"/>
      <c r="Z331" s="147"/>
      <c r="AA331" s="147"/>
      <c r="AB331" s="147"/>
      <c r="AC331" s="147"/>
      <c r="AD331" s="147"/>
      <c r="AE331" s="147"/>
      <c r="AF331" s="147"/>
      <c r="AG331" s="147"/>
      <c r="AH331" s="147"/>
      <c r="AI331" s="147"/>
      <c r="AJ331" s="147"/>
      <c r="AK331" s="147"/>
      <c r="AL331" s="147"/>
      <c r="AM331" s="147"/>
      <c r="AN331" s="147"/>
      <c r="AO331" s="147"/>
      <c r="AP331" s="147"/>
      <c r="AQ331" s="147"/>
      <c r="AR331" s="147"/>
      <c r="AS331" s="147"/>
      <c r="AT331" s="147"/>
      <c r="AU331" s="147"/>
      <c r="AV331" s="147"/>
      <c r="AW331" s="147"/>
      <c r="AX331" s="147"/>
      <c r="AY331" s="147"/>
      <c r="AZ331" s="147"/>
    </row>
    <row r="332" ht="15.75" customHeight="1">
      <c r="A332" s="147"/>
      <c r="B332" s="147"/>
      <c r="C332" s="147"/>
      <c r="D332" s="147"/>
      <c r="E332" s="147"/>
      <c r="F332" s="147"/>
      <c r="G332" s="147"/>
      <c r="H332" s="147"/>
      <c r="I332" s="147"/>
      <c r="J332" s="147"/>
      <c r="K332" s="147"/>
      <c r="L332" s="147"/>
      <c r="M332" s="147"/>
      <c r="N332" s="147"/>
      <c r="O332" s="147"/>
      <c r="P332" s="147"/>
      <c r="Q332" s="147"/>
      <c r="R332" s="147"/>
      <c r="S332" s="147"/>
      <c r="T332" s="147"/>
      <c r="U332" s="147"/>
      <c r="V332" s="147"/>
      <c r="W332" s="147"/>
      <c r="X332" s="147"/>
      <c r="Y332" s="147"/>
      <c r="Z332" s="147"/>
      <c r="AA332" s="147"/>
      <c r="AB332" s="147"/>
      <c r="AC332" s="147"/>
      <c r="AD332" s="147"/>
      <c r="AE332" s="147"/>
      <c r="AF332" s="147"/>
      <c r="AG332" s="147"/>
      <c r="AH332" s="147"/>
      <c r="AI332" s="147"/>
      <c r="AJ332" s="147"/>
      <c r="AK332" s="147"/>
      <c r="AL332" s="147"/>
      <c r="AM332" s="147"/>
      <c r="AN332" s="147"/>
      <c r="AO332" s="147"/>
      <c r="AP332" s="147"/>
      <c r="AQ332" s="147"/>
      <c r="AR332" s="147"/>
      <c r="AS332" s="147"/>
      <c r="AT332" s="147"/>
      <c r="AU332" s="147"/>
      <c r="AV332" s="147"/>
      <c r="AW332" s="147"/>
      <c r="AX332" s="147"/>
      <c r="AY332" s="147"/>
      <c r="AZ332" s="147"/>
    </row>
    <row r="333" ht="15.75" customHeight="1">
      <c r="A333" s="147"/>
      <c r="B333" s="147"/>
      <c r="C333" s="147"/>
      <c r="D333" s="147"/>
      <c r="E333" s="147"/>
      <c r="F333" s="147"/>
      <c r="G333" s="147"/>
      <c r="H333" s="147"/>
      <c r="I333" s="147"/>
      <c r="J333" s="147"/>
      <c r="K333" s="147"/>
      <c r="L333" s="147"/>
      <c r="M333" s="147"/>
      <c r="N333" s="147"/>
      <c r="O333" s="147"/>
      <c r="P333" s="147"/>
      <c r="Q333" s="147"/>
      <c r="R333" s="147"/>
      <c r="S333" s="147"/>
      <c r="T333" s="147"/>
      <c r="U333" s="147"/>
      <c r="V333" s="147"/>
      <c r="W333" s="147"/>
      <c r="X333" s="147"/>
      <c r="Y333" s="147"/>
      <c r="Z333" s="147"/>
      <c r="AA333" s="147"/>
      <c r="AB333" s="147"/>
      <c r="AC333" s="147"/>
      <c r="AD333" s="147"/>
      <c r="AE333" s="147"/>
      <c r="AF333" s="147"/>
      <c r="AG333" s="147"/>
      <c r="AH333" s="147"/>
      <c r="AI333" s="147"/>
      <c r="AJ333" s="147"/>
      <c r="AK333" s="147"/>
      <c r="AL333" s="147"/>
      <c r="AM333" s="147"/>
      <c r="AN333" s="147"/>
      <c r="AO333" s="147"/>
      <c r="AP333" s="147"/>
      <c r="AQ333" s="147"/>
      <c r="AR333" s="147"/>
      <c r="AS333" s="147"/>
      <c r="AT333" s="147"/>
      <c r="AU333" s="147"/>
      <c r="AV333" s="147"/>
      <c r="AW333" s="147"/>
      <c r="AX333" s="147"/>
      <c r="AY333" s="147"/>
      <c r="AZ333" s="147"/>
    </row>
    <row r="334" ht="15.75" customHeight="1">
      <c r="A334" s="147"/>
      <c r="B334" s="147"/>
      <c r="C334" s="147"/>
      <c r="D334" s="147"/>
      <c r="E334" s="147"/>
      <c r="F334" s="147"/>
      <c r="G334" s="147"/>
      <c r="H334" s="147"/>
      <c r="I334" s="147"/>
      <c r="J334" s="147"/>
      <c r="K334" s="147"/>
      <c r="L334" s="147"/>
      <c r="M334" s="147"/>
      <c r="N334" s="147"/>
      <c r="O334" s="147"/>
      <c r="P334" s="147"/>
      <c r="Q334" s="147"/>
      <c r="R334" s="147"/>
      <c r="S334" s="147"/>
      <c r="T334" s="147"/>
      <c r="U334" s="147"/>
      <c r="V334" s="147"/>
      <c r="W334" s="147"/>
      <c r="X334" s="147"/>
      <c r="Y334" s="147"/>
      <c r="Z334" s="147"/>
      <c r="AA334" s="147"/>
      <c r="AB334" s="147"/>
      <c r="AC334" s="147"/>
      <c r="AD334" s="147"/>
      <c r="AE334" s="147"/>
      <c r="AF334" s="147"/>
      <c r="AG334" s="147"/>
      <c r="AH334" s="147"/>
      <c r="AI334" s="147"/>
      <c r="AJ334" s="147"/>
      <c r="AK334" s="147"/>
      <c r="AL334" s="147"/>
      <c r="AM334" s="147"/>
      <c r="AN334" s="147"/>
      <c r="AO334" s="147"/>
      <c r="AP334" s="147"/>
      <c r="AQ334" s="147"/>
      <c r="AR334" s="147"/>
      <c r="AS334" s="147"/>
      <c r="AT334" s="147"/>
      <c r="AU334" s="147"/>
      <c r="AV334" s="147"/>
      <c r="AW334" s="147"/>
      <c r="AX334" s="147"/>
      <c r="AY334" s="147"/>
      <c r="AZ334" s="147"/>
    </row>
    <row r="335" ht="15.75" customHeight="1">
      <c r="A335" s="147"/>
      <c r="B335" s="147"/>
      <c r="C335" s="147"/>
      <c r="D335" s="147"/>
      <c r="E335" s="147"/>
      <c r="F335" s="147"/>
      <c r="G335" s="147"/>
      <c r="H335" s="147"/>
      <c r="I335" s="147"/>
      <c r="J335" s="147"/>
      <c r="K335" s="147"/>
      <c r="L335" s="147"/>
      <c r="M335" s="147"/>
      <c r="N335" s="147"/>
      <c r="O335" s="147"/>
      <c r="P335" s="147"/>
      <c r="Q335" s="147"/>
      <c r="R335" s="147"/>
      <c r="S335" s="147"/>
      <c r="T335" s="147"/>
      <c r="U335" s="147"/>
      <c r="V335" s="147"/>
      <c r="W335" s="147"/>
      <c r="X335" s="147"/>
      <c r="Y335" s="147"/>
      <c r="Z335" s="147"/>
      <c r="AA335" s="147"/>
      <c r="AB335" s="147"/>
      <c r="AC335" s="147"/>
      <c r="AD335" s="147"/>
      <c r="AE335" s="147"/>
      <c r="AF335" s="147"/>
      <c r="AG335" s="147"/>
      <c r="AH335" s="147"/>
      <c r="AI335" s="147"/>
      <c r="AJ335" s="147"/>
      <c r="AK335" s="147"/>
      <c r="AL335" s="147"/>
      <c r="AM335" s="147"/>
      <c r="AN335" s="147"/>
      <c r="AO335" s="147"/>
      <c r="AP335" s="147"/>
      <c r="AQ335" s="147"/>
      <c r="AR335" s="147"/>
      <c r="AS335" s="147"/>
      <c r="AT335" s="147"/>
      <c r="AU335" s="147"/>
      <c r="AV335" s="147"/>
      <c r="AW335" s="147"/>
      <c r="AX335" s="147"/>
      <c r="AY335" s="147"/>
      <c r="AZ335" s="147"/>
    </row>
    <row r="336" ht="15.75" customHeight="1">
      <c r="A336" s="147"/>
      <c r="B336" s="147"/>
      <c r="C336" s="147"/>
      <c r="D336" s="147"/>
      <c r="E336" s="147"/>
      <c r="F336" s="147"/>
      <c r="G336" s="147"/>
      <c r="H336" s="147"/>
      <c r="I336" s="147"/>
      <c r="J336" s="147"/>
      <c r="K336" s="147"/>
      <c r="L336" s="147"/>
      <c r="M336" s="147"/>
      <c r="N336" s="147"/>
      <c r="O336" s="147"/>
      <c r="P336" s="147"/>
      <c r="Q336" s="147"/>
      <c r="R336" s="147"/>
      <c r="S336" s="147"/>
      <c r="T336" s="147"/>
      <c r="U336" s="147"/>
      <c r="V336" s="147"/>
      <c r="W336" s="147"/>
      <c r="X336" s="147"/>
      <c r="Y336" s="147"/>
      <c r="Z336" s="147"/>
      <c r="AA336" s="147"/>
      <c r="AB336" s="147"/>
      <c r="AC336" s="147"/>
      <c r="AD336" s="147"/>
      <c r="AE336" s="147"/>
      <c r="AF336" s="147"/>
      <c r="AG336" s="147"/>
      <c r="AH336" s="147"/>
      <c r="AI336" s="147"/>
      <c r="AJ336" s="147"/>
      <c r="AK336" s="147"/>
      <c r="AL336" s="147"/>
      <c r="AM336" s="147"/>
      <c r="AN336" s="147"/>
      <c r="AO336" s="147"/>
      <c r="AP336" s="147"/>
      <c r="AQ336" s="147"/>
      <c r="AR336" s="147"/>
      <c r="AS336" s="147"/>
      <c r="AT336" s="147"/>
      <c r="AU336" s="147"/>
      <c r="AV336" s="147"/>
      <c r="AW336" s="147"/>
      <c r="AX336" s="147"/>
      <c r="AY336" s="147"/>
      <c r="AZ336" s="147"/>
    </row>
    <row r="337" ht="15.75" customHeight="1">
      <c r="A337" s="147"/>
      <c r="B337" s="147"/>
      <c r="C337" s="147"/>
      <c r="D337" s="147"/>
      <c r="E337" s="147"/>
      <c r="F337" s="147"/>
      <c r="G337" s="147"/>
      <c r="H337" s="147"/>
      <c r="I337" s="147"/>
      <c r="J337" s="147"/>
      <c r="K337" s="147"/>
      <c r="L337" s="147"/>
      <c r="M337" s="147"/>
      <c r="N337" s="147"/>
      <c r="O337" s="147"/>
      <c r="P337" s="147"/>
      <c r="Q337" s="147"/>
      <c r="R337" s="147"/>
      <c r="S337" s="147"/>
      <c r="T337" s="147"/>
      <c r="U337" s="147"/>
      <c r="V337" s="147"/>
      <c r="W337" s="147"/>
      <c r="X337" s="147"/>
      <c r="Y337" s="147"/>
      <c r="Z337" s="147"/>
      <c r="AA337" s="147"/>
      <c r="AB337" s="147"/>
      <c r="AC337" s="147"/>
      <c r="AD337" s="147"/>
      <c r="AE337" s="147"/>
      <c r="AF337" s="147"/>
      <c r="AG337" s="147"/>
      <c r="AH337" s="147"/>
      <c r="AI337" s="147"/>
      <c r="AJ337" s="147"/>
      <c r="AK337" s="147"/>
      <c r="AL337" s="147"/>
      <c r="AM337" s="147"/>
      <c r="AN337" s="147"/>
      <c r="AO337" s="147"/>
      <c r="AP337" s="147"/>
      <c r="AQ337" s="147"/>
      <c r="AR337" s="147"/>
      <c r="AS337" s="147"/>
      <c r="AT337" s="147"/>
      <c r="AU337" s="147"/>
      <c r="AV337" s="147"/>
      <c r="AW337" s="147"/>
      <c r="AX337" s="147"/>
      <c r="AY337" s="147"/>
      <c r="AZ337" s="147"/>
    </row>
    <row r="338" ht="15.75" customHeight="1">
      <c r="A338" s="147"/>
      <c r="B338" s="147"/>
      <c r="C338" s="147"/>
      <c r="D338" s="147"/>
      <c r="E338" s="147"/>
      <c r="F338" s="147"/>
      <c r="G338" s="147"/>
      <c r="H338" s="147"/>
      <c r="I338" s="147"/>
      <c r="J338" s="147"/>
      <c r="K338" s="147"/>
      <c r="L338" s="147"/>
      <c r="M338" s="147"/>
      <c r="N338" s="147"/>
      <c r="O338" s="147"/>
      <c r="P338" s="147"/>
      <c r="Q338" s="147"/>
      <c r="R338" s="147"/>
      <c r="S338" s="147"/>
      <c r="T338" s="147"/>
      <c r="U338" s="147"/>
      <c r="V338" s="147"/>
      <c r="W338" s="147"/>
      <c r="X338" s="147"/>
      <c r="Y338" s="147"/>
      <c r="Z338" s="147"/>
      <c r="AA338" s="147"/>
      <c r="AB338" s="147"/>
      <c r="AC338" s="147"/>
      <c r="AD338" s="147"/>
      <c r="AE338" s="147"/>
      <c r="AF338" s="147"/>
      <c r="AG338" s="147"/>
      <c r="AH338" s="147"/>
      <c r="AI338" s="147"/>
      <c r="AJ338" s="147"/>
      <c r="AK338" s="147"/>
      <c r="AL338" s="147"/>
      <c r="AM338" s="147"/>
      <c r="AN338" s="147"/>
      <c r="AO338" s="147"/>
      <c r="AP338" s="147"/>
      <c r="AQ338" s="147"/>
      <c r="AR338" s="147"/>
      <c r="AS338" s="147"/>
      <c r="AT338" s="147"/>
      <c r="AU338" s="147"/>
      <c r="AV338" s="147"/>
      <c r="AW338" s="147"/>
      <c r="AX338" s="147"/>
      <c r="AY338" s="147"/>
      <c r="AZ338" s="147"/>
    </row>
    <row r="339" ht="15.75" customHeight="1">
      <c r="A339" s="147"/>
      <c r="B339" s="147"/>
      <c r="C339" s="147"/>
      <c r="D339" s="147"/>
      <c r="E339" s="147"/>
      <c r="F339" s="147"/>
      <c r="G339" s="147"/>
      <c r="H339" s="147"/>
      <c r="I339" s="147"/>
      <c r="J339" s="147"/>
      <c r="K339" s="147"/>
      <c r="L339" s="147"/>
      <c r="M339" s="147"/>
      <c r="N339" s="147"/>
      <c r="O339" s="147"/>
      <c r="P339" s="147"/>
      <c r="Q339" s="147"/>
      <c r="R339" s="147"/>
      <c r="S339" s="147"/>
      <c r="T339" s="147"/>
      <c r="U339" s="147"/>
      <c r="V339" s="147"/>
      <c r="W339" s="147"/>
      <c r="X339" s="147"/>
      <c r="Y339" s="147"/>
      <c r="Z339" s="147"/>
      <c r="AA339" s="147"/>
      <c r="AB339" s="147"/>
      <c r="AC339" s="147"/>
      <c r="AD339" s="147"/>
      <c r="AE339" s="147"/>
      <c r="AF339" s="147"/>
      <c r="AG339" s="147"/>
      <c r="AH339" s="147"/>
      <c r="AI339" s="147"/>
      <c r="AJ339" s="147"/>
      <c r="AK339" s="147"/>
      <c r="AL339" s="147"/>
      <c r="AM339" s="147"/>
      <c r="AN339" s="147"/>
      <c r="AO339" s="147"/>
      <c r="AP339" s="147"/>
      <c r="AQ339" s="147"/>
      <c r="AR339" s="147"/>
      <c r="AS339" s="147"/>
      <c r="AT339" s="147"/>
      <c r="AU339" s="147"/>
      <c r="AV339" s="147"/>
      <c r="AW339" s="147"/>
      <c r="AX339" s="147"/>
      <c r="AY339" s="147"/>
      <c r="AZ339" s="147"/>
    </row>
    <row r="340" ht="15.75" customHeight="1">
      <c r="A340" s="147"/>
      <c r="B340" s="147"/>
      <c r="C340" s="147"/>
      <c r="D340" s="147"/>
      <c r="E340" s="147"/>
      <c r="F340" s="147"/>
      <c r="G340" s="147"/>
      <c r="H340" s="147"/>
      <c r="I340" s="147"/>
      <c r="J340" s="147"/>
      <c r="K340" s="147"/>
      <c r="L340" s="147"/>
      <c r="M340" s="147"/>
      <c r="N340" s="147"/>
      <c r="O340" s="147"/>
      <c r="P340" s="147"/>
      <c r="Q340" s="147"/>
      <c r="R340" s="147"/>
      <c r="S340" s="147"/>
      <c r="T340" s="147"/>
      <c r="U340" s="147"/>
      <c r="V340" s="147"/>
      <c r="W340" s="147"/>
      <c r="X340" s="147"/>
      <c r="Y340" s="147"/>
      <c r="Z340" s="147"/>
      <c r="AA340" s="147"/>
      <c r="AB340" s="147"/>
      <c r="AC340" s="147"/>
      <c r="AD340" s="147"/>
      <c r="AE340" s="147"/>
      <c r="AF340" s="147"/>
      <c r="AG340" s="147"/>
      <c r="AH340" s="147"/>
      <c r="AI340" s="147"/>
      <c r="AJ340" s="147"/>
      <c r="AK340" s="147"/>
      <c r="AL340" s="147"/>
      <c r="AM340" s="147"/>
      <c r="AN340" s="147"/>
      <c r="AO340" s="147"/>
      <c r="AP340" s="147"/>
      <c r="AQ340" s="147"/>
      <c r="AR340" s="147"/>
      <c r="AS340" s="147"/>
      <c r="AT340" s="147"/>
      <c r="AU340" s="147"/>
      <c r="AV340" s="147"/>
      <c r="AW340" s="147"/>
      <c r="AX340" s="147"/>
      <c r="AY340" s="147"/>
      <c r="AZ340" s="147"/>
    </row>
    <row r="341" ht="15.75" customHeight="1">
      <c r="A341" s="147"/>
      <c r="B341" s="147"/>
      <c r="C341" s="147"/>
      <c r="D341" s="147"/>
      <c r="E341" s="147"/>
      <c r="F341" s="147"/>
      <c r="G341" s="147"/>
      <c r="H341" s="147"/>
      <c r="I341" s="147"/>
      <c r="J341" s="147"/>
      <c r="K341" s="147"/>
      <c r="L341" s="147"/>
      <c r="M341" s="147"/>
      <c r="N341" s="147"/>
      <c r="O341" s="147"/>
      <c r="P341" s="147"/>
      <c r="Q341" s="147"/>
      <c r="R341" s="147"/>
      <c r="S341" s="147"/>
      <c r="T341" s="147"/>
      <c r="U341" s="147"/>
      <c r="V341" s="147"/>
      <c r="W341" s="147"/>
      <c r="X341" s="147"/>
      <c r="Y341" s="147"/>
      <c r="Z341" s="147"/>
      <c r="AA341" s="147"/>
      <c r="AB341" s="147"/>
      <c r="AC341" s="147"/>
      <c r="AD341" s="147"/>
      <c r="AE341" s="147"/>
      <c r="AF341" s="147"/>
      <c r="AG341" s="147"/>
      <c r="AH341" s="147"/>
      <c r="AI341" s="147"/>
      <c r="AJ341" s="147"/>
      <c r="AK341" s="147"/>
      <c r="AL341" s="147"/>
      <c r="AM341" s="147"/>
      <c r="AN341" s="147"/>
      <c r="AO341" s="147"/>
      <c r="AP341" s="147"/>
      <c r="AQ341" s="147"/>
      <c r="AR341" s="147"/>
      <c r="AS341" s="147"/>
      <c r="AT341" s="147"/>
      <c r="AU341" s="147"/>
      <c r="AV341" s="147"/>
      <c r="AW341" s="147"/>
      <c r="AX341" s="147"/>
      <c r="AY341" s="147"/>
      <c r="AZ341" s="147"/>
    </row>
    <row r="342" ht="15.75" customHeight="1">
      <c r="A342" s="147"/>
      <c r="B342" s="147"/>
      <c r="C342" s="147"/>
      <c r="D342" s="147"/>
      <c r="E342" s="147"/>
      <c r="F342" s="147"/>
      <c r="G342" s="147"/>
      <c r="H342" s="147"/>
      <c r="I342" s="147"/>
      <c r="J342" s="147"/>
      <c r="K342" s="147"/>
      <c r="L342" s="147"/>
      <c r="M342" s="147"/>
      <c r="N342" s="147"/>
      <c r="O342" s="147"/>
      <c r="P342" s="147"/>
      <c r="Q342" s="147"/>
      <c r="R342" s="147"/>
      <c r="S342" s="147"/>
      <c r="T342" s="147"/>
      <c r="U342" s="147"/>
      <c r="V342" s="147"/>
      <c r="W342" s="147"/>
      <c r="X342" s="147"/>
      <c r="Y342" s="147"/>
      <c r="Z342" s="147"/>
      <c r="AA342" s="147"/>
      <c r="AB342" s="147"/>
      <c r="AC342" s="147"/>
      <c r="AD342" s="147"/>
      <c r="AE342" s="147"/>
      <c r="AF342" s="147"/>
      <c r="AG342" s="147"/>
      <c r="AH342" s="147"/>
      <c r="AI342" s="147"/>
      <c r="AJ342" s="147"/>
      <c r="AK342" s="147"/>
      <c r="AL342" s="147"/>
      <c r="AM342" s="147"/>
      <c r="AN342" s="147"/>
      <c r="AO342" s="147"/>
      <c r="AP342" s="147"/>
      <c r="AQ342" s="147"/>
      <c r="AR342" s="147"/>
      <c r="AS342" s="147"/>
      <c r="AT342" s="147"/>
      <c r="AU342" s="147"/>
      <c r="AV342" s="147"/>
      <c r="AW342" s="147"/>
      <c r="AX342" s="147"/>
      <c r="AY342" s="147"/>
      <c r="AZ342" s="147"/>
    </row>
    <row r="343" ht="15.75" customHeight="1">
      <c r="A343" s="147"/>
      <c r="B343" s="147"/>
      <c r="C343" s="147"/>
      <c r="D343" s="147"/>
      <c r="E343" s="147"/>
      <c r="F343" s="147"/>
      <c r="G343" s="147"/>
      <c r="H343" s="147"/>
      <c r="I343" s="147"/>
      <c r="J343" s="147"/>
      <c r="K343" s="147"/>
      <c r="L343" s="147"/>
      <c r="M343" s="147"/>
      <c r="N343" s="147"/>
      <c r="O343" s="147"/>
      <c r="P343" s="147"/>
      <c r="Q343" s="147"/>
      <c r="R343" s="147"/>
      <c r="S343" s="147"/>
      <c r="T343" s="147"/>
      <c r="U343" s="147"/>
      <c r="V343" s="147"/>
      <c r="W343" s="147"/>
      <c r="X343" s="147"/>
      <c r="Y343" s="147"/>
      <c r="Z343" s="147"/>
      <c r="AA343" s="147"/>
      <c r="AB343" s="147"/>
      <c r="AC343" s="147"/>
      <c r="AD343" s="147"/>
      <c r="AE343" s="147"/>
      <c r="AF343" s="147"/>
      <c r="AG343" s="147"/>
      <c r="AH343" s="147"/>
      <c r="AI343" s="147"/>
      <c r="AJ343" s="147"/>
      <c r="AK343" s="147"/>
      <c r="AL343" s="147"/>
      <c r="AM343" s="147"/>
      <c r="AN343" s="147"/>
      <c r="AO343" s="147"/>
      <c r="AP343" s="147"/>
      <c r="AQ343" s="147"/>
      <c r="AR343" s="147"/>
      <c r="AS343" s="147"/>
      <c r="AT343" s="147"/>
      <c r="AU343" s="147"/>
      <c r="AV343" s="147"/>
      <c r="AW343" s="147"/>
      <c r="AX343" s="147"/>
      <c r="AY343" s="147"/>
      <c r="AZ343" s="147"/>
    </row>
    <row r="344" ht="15.75" customHeight="1">
      <c r="A344" s="147"/>
      <c r="B344" s="147"/>
      <c r="C344" s="147"/>
      <c r="D344" s="147"/>
      <c r="E344" s="147"/>
      <c r="F344" s="147"/>
      <c r="G344" s="147"/>
      <c r="H344" s="147"/>
      <c r="I344" s="147"/>
      <c r="J344" s="147"/>
      <c r="K344" s="147"/>
      <c r="L344" s="147"/>
      <c r="M344" s="147"/>
      <c r="N344" s="147"/>
      <c r="O344" s="147"/>
      <c r="P344" s="147"/>
      <c r="Q344" s="147"/>
      <c r="R344" s="147"/>
      <c r="S344" s="147"/>
      <c r="T344" s="147"/>
      <c r="U344" s="147"/>
      <c r="V344" s="147"/>
      <c r="W344" s="147"/>
      <c r="X344" s="147"/>
      <c r="Y344" s="147"/>
      <c r="Z344" s="147"/>
      <c r="AA344" s="147"/>
      <c r="AB344" s="147"/>
      <c r="AC344" s="147"/>
      <c r="AD344" s="147"/>
      <c r="AE344" s="147"/>
      <c r="AF344" s="147"/>
      <c r="AG344" s="147"/>
      <c r="AH344" s="147"/>
      <c r="AI344" s="147"/>
      <c r="AJ344" s="147"/>
      <c r="AK344" s="147"/>
      <c r="AL344" s="147"/>
      <c r="AM344" s="147"/>
      <c r="AN344" s="147"/>
      <c r="AO344" s="147"/>
      <c r="AP344" s="147"/>
      <c r="AQ344" s="147"/>
      <c r="AR344" s="147"/>
      <c r="AS344" s="147"/>
      <c r="AT344" s="147"/>
      <c r="AU344" s="147"/>
      <c r="AV344" s="147"/>
      <c r="AW344" s="147"/>
      <c r="AX344" s="147"/>
      <c r="AY344" s="147"/>
      <c r="AZ344" s="147"/>
    </row>
    <row r="345" ht="15.75" customHeight="1">
      <c r="A345" s="147"/>
      <c r="B345" s="147"/>
      <c r="C345" s="147"/>
      <c r="D345" s="147"/>
      <c r="E345" s="147"/>
      <c r="F345" s="147"/>
      <c r="G345" s="147"/>
      <c r="H345" s="147"/>
      <c r="I345" s="147"/>
      <c r="J345" s="147"/>
      <c r="K345" s="147"/>
      <c r="L345" s="147"/>
      <c r="M345" s="147"/>
      <c r="N345" s="147"/>
      <c r="O345" s="147"/>
      <c r="P345" s="147"/>
      <c r="Q345" s="147"/>
      <c r="R345" s="147"/>
      <c r="S345" s="147"/>
      <c r="T345" s="147"/>
      <c r="U345" s="147"/>
      <c r="V345" s="147"/>
      <c r="W345" s="147"/>
      <c r="X345" s="147"/>
      <c r="Y345" s="147"/>
      <c r="Z345" s="147"/>
      <c r="AA345" s="147"/>
      <c r="AB345" s="147"/>
      <c r="AC345" s="147"/>
      <c r="AD345" s="147"/>
      <c r="AE345" s="147"/>
      <c r="AF345" s="147"/>
      <c r="AG345" s="147"/>
      <c r="AH345" s="147"/>
      <c r="AI345" s="147"/>
      <c r="AJ345" s="147"/>
      <c r="AK345" s="147"/>
      <c r="AL345" s="147"/>
      <c r="AM345" s="147"/>
      <c r="AN345" s="147"/>
      <c r="AO345" s="147"/>
      <c r="AP345" s="147"/>
      <c r="AQ345" s="147"/>
      <c r="AR345" s="147"/>
      <c r="AS345" s="147"/>
      <c r="AT345" s="147"/>
      <c r="AU345" s="147"/>
      <c r="AV345" s="147"/>
      <c r="AW345" s="147"/>
      <c r="AX345" s="147"/>
      <c r="AY345" s="147"/>
      <c r="AZ345" s="147"/>
    </row>
    <row r="346" ht="15.75" customHeight="1">
      <c r="A346" s="147"/>
      <c r="B346" s="147"/>
      <c r="C346" s="147"/>
      <c r="D346" s="147"/>
      <c r="E346" s="147"/>
      <c r="F346" s="147"/>
      <c r="G346" s="147"/>
      <c r="H346" s="147"/>
      <c r="I346" s="147"/>
      <c r="J346" s="147"/>
      <c r="K346" s="147"/>
      <c r="L346" s="147"/>
      <c r="M346" s="147"/>
      <c r="N346" s="147"/>
      <c r="O346" s="147"/>
      <c r="P346" s="147"/>
      <c r="Q346" s="147"/>
      <c r="R346" s="147"/>
      <c r="S346" s="147"/>
      <c r="T346" s="147"/>
      <c r="U346" s="147"/>
      <c r="V346" s="147"/>
      <c r="W346" s="147"/>
      <c r="X346" s="147"/>
      <c r="Y346" s="147"/>
      <c r="Z346" s="147"/>
      <c r="AA346" s="147"/>
      <c r="AB346" s="147"/>
      <c r="AC346" s="147"/>
      <c r="AD346" s="147"/>
      <c r="AE346" s="147"/>
      <c r="AF346" s="147"/>
      <c r="AG346" s="147"/>
      <c r="AH346" s="147"/>
      <c r="AI346" s="147"/>
      <c r="AJ346" s="147"/>
      <c r="AK346" s="147"/>
      <c r="AL346" s="147"/>
      <c r="AM346" s="147"/>
      <c r="AN346" s="147"/>
      <c r="AO346" s="147"/>
      <c r="AP346" s="147"/>
      <c r="AQ346" s="147"/>
      <c r="AR346" s="147"/>
      <c r="AS346" s="147"/>
      <c r="AT346" s="147"/>
      <c r="AU346" s="147"/>
      <c r="AV346" s="147"/>
      <c r="AW346" s="147"/>
      <c r="AX346" s="147"/>
      <c r="AY346" s="147"/>
      <c r="AZ346" s="147"/>
    </row>
    <row r="347" ht="15.75" customHeight="1">
      <c r="A347" s="147"/>
      <c r="B347" s="147"/>
      <c r="C347" s="147"/>
      <c r="D347" s="147"/>
      <c r="E347" s="147"/>
      <c r="F347" s="147"/>
      <c r="G347" s="147"/>
      <c r="H347" s="147"/>
      <c r="I347" s="147"/>
      <c r="J347" s="147"/>
      <c r="K347" s="147"/>
      <c r="L347" s="147"/>
      <c r="M347" s="147"/>
      <c r="N347" s="147"/>
      <c r="O347" s="147"/>
      <c r="P347" s="147"/>
      <c r="Q347" s="147"/>
      <c r="R347" s="147"/>
      <c r="S347" s="147"/>
      <c r="T347" s="147"/>
      <c r="U347" s="147"/>
      <c r="V347" s="147"/>
      <c r="W347" s="147"/>
      <c r="X347" s="147"/>
      <c r="Y347" s="147"/>
      <c r="Z347" s="147"/>
      <c r="AA347" s="147"/>
      <c r="AB347" s="147"/>
      <c r="AC347" s="147"/>
      <c r="AD347" s="147"/>
      <c r="AE347" s="147"/>
      <c r="AF347" s="147"/>
      <c r="AG347" s="147"/>
      <c r="AH347" s="147"/>
      <c r="AI347" s="147"/>
      <c r="AJ347" s="147"/>
      <c r="AK347" s="147"/>
      <c r="AL347" s="147"/>
      <c r="AM347" s="147"/>
      <c r="AN347" s="147"/>
      <c r="AO347" s="147"/>
      <c r="AP347" s="147"/>
      <c r="AQ347" s="147"/>
      <c r="AR347" s="147"/>
      <c r="AS347" s="147"/>
      <c r="AT347" s="147"/>
      <c r="AU347" s="147"/>
      <c r="AV347" s="147"/>
      <c r="AW347" s="147"/>
      <c r="AX347" s="147"/>
      <c r="AY347" s="147"/>
      <c r="AZ347" s="147"/>
    </row>
    <row r="348" ht="15.75" customHeight="1">
      <c r="A348" s="147"/>
      <c r="B348" s="147"/>
      <c r="C348" s="147"/>
      <c r="D348" s="147"/>
      <c r="E348" s="147"/>
      <c r="F348" s="147"/>
      <c r="G348" s="147"/>
      <c r="H348" s="147"/>
      <c r="I348" s="147"/>
      <c r="J348" s="147"/>
      <c r="K348" s="147"/>
      <c r="L348" s="147"/>
      <c r="M348" s="147"/>
      <c r="N348" s="147"/>
      <c r="O348" s="147"/>
      <c r="P348" s="147"/>
      <c r="Q348" s="147"/>
      <c r="R348" s="147"/>
      <c r="S348" s="147"/>
      <c r="T348" s="147"/>
      <c r="U348" s="147"/>
      <c r="V348" s="147"/>
      <c r="W348" s="147"/>
      <c r="X348" s="147"/>
      <c r="Y348" s="147"/>
      <c r="Z348" s="147"/>
      <c r="AA348" s="147"/>
      <c r="AB348" s="147"/>
      <c r="AC348" s="147"/>
      <c r="AD348" s="147"/>
      <c r="AE348" s="147"/>
      <c r="AF348" s="147"/>
      <c r="AG348" s="147"/>
      <c r="AH348" s="147"/>
      <c r="AI348" s="147"/>
      <c r="AJ348" s="147"/>
      <c r="AK348" s="147"/>
      <c r="AL348" s="147"/>
      <c r="AM348" s="147"/>
      <c r="AN348" s="147"/>
      <c r="AO348" s="147"/>
      <c r="AP348" s="147"/>
      <c r="AQ348" s="147"/>
      <c r="AR348" s="147"/>
      <c r="AS348" s="147"/>
      <c r="AT348" s="147"/>
      <c r="AU348" s="147"/>
      <c r="AV348" s="147"/>
      <c r="AW348" s="147"/>
      <c r="AX348" s="147"/>
      <c r="AY348" s="147"/>
      <c r="AZ348" s="147"/>
    </row>
    <row r="349" ht="15.75" customHeight="1">
      <c r="A349" s="147"/>
      <c r="B349" s="147"/>
      <c r="C349" s="147"/>
      <c r="D349" s="147"/>
      <c r="E349" s="147"/>
      <c r="F349" s="147"/>
      <c r="G349" s="147"/>
      <c r="H349" s="147"/>
      <c r="I349" s="147"/>
      <c r="J349" s="147"/>
      <c r="K349" s="147"/>
      <c r="L349" s="147"/>
      <c r="M349" s="147"/>
      <c r="N349" s="147"/>
      <c r="O349" s="147"/>
      <c r="P349" s="147"/>
      <c r="Q349" s="147"/>
      <c r="R349" s="147"/>
      <c r="S349" s="147"/>
      <c r="T349" s="147"/>
      <c r="U349" s="147"/>
      <c r="V349" s="147"/>
      <c r="W349" s="147"/>
      <c r="X349" s="147"/>
      <c r="Y349" s="147"/>
      <c r="Z349" s="147"/>
      <c r="AA349" s="147"/>
      <c r="AB349" s="147"/>
      <c r="AC349" s="147"/>
      <c r="AD349" s="147"/>
      <c r="AE349" s="147"/>
      <c r="AF349" s="147"/>
      <c r="AG349" s="147"/>
      <c r="AH349" s="147"/>
      <c r="AI349" s="147"/>
      <c r="AJ349" s="147"/>
      <c r="AK349" s="147"/>
      <c r="AL349" s="147"/>
      <c r="AM349" s="147"/>
      <c r="AN349" s="147"/>
      <c r="AO349" s="147"/>
      <c r="AP349" s="147"/>
      <c r="AQ349" s="147"/>
      <c r="AR349" s="147"/>
      <c r="AS349" s="147"/>
      <c r="AT349" s="147"/>
      <c r="AU349" s="147"/>
      <c r="AV349" s="147"/>
      <c r="AW349" s="147"/>
      <c r="AX349" s="147"/>
      <c r="AY349" s="147"/>
      <c r="AZ349" s="147"/>
    </row>
    <row r="350" ht="15.75" customHeight="1">
      <c r="A350" s="147"/>
      <c r="B350" s="147"/>
      <c r="C350" s="147"/>
      <c r="D350" s="147"/>
      <c r="E350" s="147"/>
      <c r="F350" s="147"/>
      <c r="G350" s="147"/>
      <c r="H350" s="147"/>
      <c r="I350" s="147"/>
      <c r="J350" s="147"/>
      <c r="K350" s="147"/>
      <c r="L350" s="147"/>
      <c r="M350" s="147"/>
      <c r="N350" s="147"/>
      <c r="O350" s="147"/>
      <c r="P350" s="147"/>
      <c r="Q350" s="147"/>
      <c r="R350" s="147"/>
      <c r="S350" s="147"/>
      <c r="T350" s="147"/>
      <c r="U350" s="147"/>
      <c r="V350" s="147"/>
      <c r="W350" s="147"/>
      <c r="X350" s="147"/>
      <c r="Y350" s="147"/>
      <c r="Z350" s="147"/>
      <c r="AA350" s="147"/>
      <c r="AB350" s="147"/>
      <c r="AC350" s="147"/>
      <c r="AD350" s="147"/>
      <c r="AE350" s="147"/>
      <c r="AF350" s="147"/>
      <c r="AG350" s="147"/>
      <c r="AH350" s="147"/>
      <c r="AI350" s="147"/>
      <c r="AJ350" s="147"/>
      <c r="AK350" s="147"/>
      <c r="AL350" s="147"/>
      <c r="AM350" s="147"/>
      <c r="AN350" s="147"/>
      <c r="AO350" s="147"/>
      <c r="AP350" s="147"/>
      <c r="AQ350" s="147"/>
      <c r="AR350" s="147"/>
      <c r="AS350" s="147"/>
      <c r="AT350" s="147"/>
      <c r="AU350" s="147"/>
      <c r="AV350" s="147"/>
      <c r="AW350" s="147"/>
      <c r="AX350" s="147"/>
      <c r="AY350" s="147"/>
      <c r="AZ350" s="147"/>
    </row>
    <row r="351" ht="15.75" customHeight="1">
      <c r="A351" s="147"/>
      <c r="B351" s="147"/>
      <c r="C351" s="147"/>
      <c r="D351" s="147"/>
      <c r="E351" s="147"/>
      <c r="F351" s="147"/>
      <c r="G351" s="147"/>
      <c r="H351" s="147"/>
      <c r="I351" s="147"/>
      <c r="J351" s="147"/>
      <c r="K351" s="147"/>
      <c r="L351" s="147"/>
      <c r="M351" s="147"/>
      <c r="N351" s="147"/>
      <c r="O351" s="147"/>
      <c r="P351" s="147"/>
      <c r="Q351" s="147"/>
      <c r="R351" s="147"/>
      <c r="S351" s="147"/>
      <c r="T351" s="147"/>
      <c r="U351" s="147"/>
      <c r="V351" s="147"/>
      <c r="W351" s="147"/>
      <c r="X351" s="147"/>
      <c r="Y351" s="147"/>
      <c r="Z351" s="147"/>
      <c r="AA351" s="147"/>
      <c r="AB351" s="147"/>
      <c r="AC351" s="147"/>
      <c r="AD351" s="147"/>
      <c r="AE351" s="147"/>
      <c r="AF351" s="147"/>
      <c r="AG351" s="147"/>
      <c r="AH351" s="147"/>
      <c r="AI351" s="147"/>
      <c r="AJ351" s="147"/>
      <c r="AK351" s="147"/>
      <c r="AL351" s="147"/>
      <c r="AM351" s="147"/>
      <c r="AN351" s="147"/>
      <c r="AO351" s="147"/>
      <c r="AP351" s="147"/>
      <c r="AQ351" s="147"/>
      <c r="AR351" s="147"/>
      <c r="AS351" s="147"/>
      <c r="AT351" s="147"/>
      <c r="AU351" s="147"/>
      <c r="AV351" s="147"/>
      <c r="AW351" s="147"/>
      <c r="AX351" s="147"/>
      <c r="AY351" s="147"/>
      <c r="AZ351" s="147"/>
    </row>
    <row r="352" ht="15.75" customHeight="1">
      <c r="A352" s="147"/>
      <c r="B352" s="147"/>
      <c r="C352" s="147"/>
      <c r="D352" s="147"/>
      <c r="E352" s="147"/>
      <c r="F352" s="147"/>
      <c r="G352" s="147"/>
      <c r="H352" s="147"/>
      <c r="I352" s="147"/>
      <c r="J352" s="147"/>
      <c r="K352" s="147"/>
      <c r="L352" s="147"/>
      <c r="M352" s="147"/>
      <c r="N352" s="147"/>
      <c r="O352" s="147"/>
      <c r="P352" s="147"/>
      <c r="Q352" s="147"/>
      <c r="R352" s="147"/>
      <c r="S352" s="147"/>
      <c r="T352" s="147"/>
      <c r="U352" s="147"/>
      <c r="V352" s="147"/>
      <c r="W352" s="147"/>
      <c r="X352" s="147"/>
      <c r="Y352" s="147"/>
      <c r="Z352" s="147"/>
      <c r="AA352" s="147"/>
      <c r="AB352" s="147"/>
      <c r="AC352" s="147"/>
      <c r="AD352" s="147"/>
      <c r="AE352" s="147"/>
      <c r="AF352" s="147"/>
      <c r="AG352" s="147"/>
      <c r="AH352" s="147"/>
      <c r="AI352" s="147"/>
      <c r="AJ352" s="147"/>
      <c r="AK352" s="147"/>
      <c r="AL352" s="147"/>
      <c r="AM352" s="147"/>
      <c r="AN352" s="147"/>
      <c r="AO352" s="147"/>
      <c r="AP352" s="147"/>
      <c r="AQ352" s="147"/>
      <c r="AR352" s="147"/>
      <c r="AS352" s="147"/>
      <c r="AT352" s="147"/>
      <c r="AU352" s="147"/>
      <c r="AV352" s="147"/>
      <c r="AW352" s="147"/>
      <c r="AX352" s="147"/>
      <c r="AY352" s="147"/>
      <c r="AZ352" s="147"/>
    </row>
    <row r="353" ht="15.75" customHeight="1">
      <c r="A353" s="147"/>
      <c r="B353" s="147"/>
      <c r="C353" s="147"/>
      <c r="D353" s="147"/>
      <c r="E353" s="147"/>
      <c r="F353" s="147"/>
      <c r="G353" s="147"/>
      <c r="H353" s="147"/>
      <c r="I353" s="147"/>
      <c r="J353" s="147"/>
      <c r="K353" s="147"/>
      <c r="L353" s="147"/>
      <c r="M353" s="147"/>
      <c r="N353" s="147"/>
      <c r="O353" s="147"/>
      <c r="P353" s="147"/>
      <c r="Q353" s="147"/>
      <c r="R353" s="147"/>
      <c r="S353" s="147"/>
      <c r="T353" s="147"/>
      <c r="U353" s="147"/>
      <c r="V353" s="147"/>
      <c r="W353" s="147"/>
      <c r="X353" s="147"/>
      <c r="Y353" s="147"/>
      <c r="Z353" s="147"/>
      <c r="AA353" s="147"/>
      <c r="AB353" s="147"/>
      <c r="AC353" s="147"/>
      <c r="AD353" s="147"/>
      <c r="AE353" s="147"/>
      <c r="AF353" s="147"/>
      <c r="AG353" s="147"/>
      <c r="AH353" s="147"/>
      <c r="AI353" s="147"/>
      <c r="AJ353" s="147"/>
      <c r="AK353" s="147"/>
      <c r="AL353" s="147"/>
      <c r="AM353" s="147"/>
      <c r="AN353" s="147"/>
      <c r="AO353" s="147"/>
      <c r="AP353" s="147"/>
      <c r="AQ353" s="147"/>
      <c r="AR353" s="147"/>
      <c r="AS353" s="147"/>
      <c r="AT353" s="147"/>
      <c r="AU353" s="147"/>
      <c r="AV353" s="147"/>
      <c r="AW353" s="147"/>
      <c r="AX353" s="147"/>
      <c r="AY353" s="147"/>
      <c r="AZ353" s="147"/>
    </row>
    <row r="354" ht="15.75" customHeight="1">
      <c r="A354" s="147"/>
      <c r="B354" s="147"/>
      <c r="C354" s="147"/>
      <c r="D354" s="147"/>
      <c r="E354" s="147"/>
      <c r="F354" s="147"/>
      <c r="G354" s="147"/>
      <c r="H354" s="147"/>
      <c r="I354" s="147"/>
      <c r="J354" s="147"/>
      <c r="K354" s="147"/>
      <c r="L354" s="147"/>
      <c r="M354" s="147"/>
      <c r="N354" s="147"/>
      <c r="O354" s="147"/>
      <c r="P354" s="147"/>
      <c r="Q354" s="147"/>
      <c r="R354" s="147"/>
      <c r="S354" s="147"/>
      <c r="T354" s="147"/>
      <c r="U354" s="147"/>
      <c r="V354" s="147"/>
      <c r="W354" s="147"/>
      <c r="X354" s="147"/>
      <c r="Y354" s="147"/>
      <c r="Z354" s="147"/>
      <c r="AA354" s="147"/>
      <c r="AB354" s="147"/>
      <c r="AC354" s="147"/>
      <c r="AD354" s="147"/>
      <c r="AE354" s="147"/>
      <c r="AF354" s="147"/>
      <c r="AG354" s="147"/>
      <c r="AH354" s="147"/>
      <c r="AI354" s="147"/>
      <c r="AJ354" s="147"/>
      <c r="AK354" s="147"/>
      <c r="AL354" s="147"/>
      <c r="AM354" s="147"/>
      <c r="AN354" s="147"/>
      <c r="AO354" s="147"/>
      <c r="AP354" s="147"/>
      <c r="AQ354" s="147"/>
      <c r="AR354" s="147"/>
      <c r="AS354" s="147"/>
      <c r="AT354" s="147"/>
      <c r="AU354" s="147"/>
      <c r="AV354" s="147"/>
      <c r="AW354" s="147"/>
      <c r="AX354" s="147"/>
      <c r="AY354" s="147"/>
      <c r="AZ354" s="147"/>
    </row>
    <row r="355" ht="15.75" customHeight="1">
      <c r="A355" s="147"/>
      <c r="B355" s="147"/>
      <c r="C355" s="147"/>
      <c r="D355" s="147"/>
      <c r="E355" s="147"/>
      <c r="F355" s="147"/>
      <c r="G355" s="147"/>
      <c r="H355" s="147"/>
      <c r="I355" s="147"/>
      <c r="J355" s="147"/>
      <c r="K355" s="147"/>
      <c r="L355" s="147"/>
      <c r="M355" s="147"/>
      <c r="N355" s="147"/>
      <c r="O355" s="147"/>
      <c r="P355" s="147"/>
      <c r="Q355" s="147"/>
      <c r="R355" s="147"/>
      <c r="S355" s="147"/>
      <c r="T355" s="147"/>
      <c r="U355" s="147"/>
      <c r="V355" s="147"/>
      <c r="W355" s="147"/>
      <c r="X355" s="147"/>
      <c r="Y355" s="147"/>
      <c r="Z355" s="147"/>
      <c r="AA355" s="147"/>
      <c r="AB355" s="147"/>
      <c r="AC355" s="147"/>
      <c r="AD355" s="147"/>
      <c r="AE355" s="147"/>
      <c r="AF355" s="147"/>
      <c r="AG355" s="147"/>
      <c r="AH355" s="147"/>
      <c r="AI355" s="147"/>
      <c r="AJ355" s="147"/>
      <c r="AK355" s="147"/>
      <c r="AL355" s="147"/>
      <c r="AM355" s="147"/>
      <c r="AN355" s="147"/>
      <c r="AO355" s="147"/>
      <c r="AP355" s="147"/>
      <c r="AQ355" s="147"/>
      <c r="AR355" s="147"/>
      <c r="AS355" s="147"/>
      <c r="AT355" s="147"/>
      <c r="AU355" s="147"/>
      <c r="AV355" s="147"/>
      <c r="AW355" s="147"/>
      <c r="AX355" s="147"/>
      <c r="AY355" s="147"/>
      <c r="AZ355" s="147"/>
    </row>
    <row r="356" ht="15.75" customHeight="1">
      <c r="A356" s="147"/>
      <c r="B356" s="147"/>
      <c r="C356" s="147"/>
      <c r="D356" s="147"/>
      <c r="E356" s="147"/>
      <c r="F356" s="147"/>
      <c r="G356" s="147"/>
      <c r="H356" s="147"/>
      <c r="I356" s="147"/>
      <c r="J356" s="147"/>
      <c r="K356" s="147"/>
      <c r="L356" s="147"/>
      <c r="M356" s="147"/>
      <c r="N356" s="147"/>
      <c r="O356" s="147"/>
      <c r="P356" s="147"/>
      <c r="Q356" s="147"/>
      <c r="R356" s="147"/>
      <c r="S356" s="147"/>
      <c r="T356" s="147"/>
      <c r="U356" s="147"/>
      <c r="V356" s="147"/>
      <c r="W356" s="147"/>
      <c r="X356" s="147"/>
      <c r="Y356" s="147"/>
      <c r="Z356" s="147"/>
      <c r="AA356" s="147"/>
      <c r="AB356" s="147"/>
      <c r="AC356" s="147"/>
      <c r="AD356" s="147"/>
      <c r="AE356" s="147"/>
      <c r="AF356" s="147"/>
      <c r="AG356" s="147"/>
      <c r="AH356" s="147"/>
      <c r="AI356" s="147"/>
      <c r="AJ356" s="147"/>
      <c r="AK356" s="147"/>
      <c r="AL356" s="147"/>
      <c r="AM356" s="147"/>
      <c r="AN356" s="147"/>
      <c r="AO356" s="147"/>
      <c r="AP356" s="147"/>
      <c r="AQ356" s="147"/>
      <c r="AR356" s="147"/>
      <c r="AS356" s="147"/>
      <c r="AT356" s="147"/>
      <c r="AU356" s="147"/>
      <c r="AV356" s="147"/>
      <c r="AW356" s="147"/>
      <c r="AX356" s="147"/>
      <c r="AY356" s="147"/>
      <c r="AZ356" s="147"/>
    </row>
    <row r="357" ht="15.75" customHeight="1">
      <c r="A357" s="147"/>
      <c r="B357" s="147"/>
      <c r="C357" s="147"/>
      <c r="D357" s="147"/>
      <c r="E357" s="147"/>
      <c r="F357" s="147"/>
      <c r="G357" s="147"/>
      <c r="H357" s="147"/>
      <c r="I357" s="147"/>
      <c r="J357" s="147"/>
      <c r="K357" s="147"/>
      <c r="L357" s="147"/>
      <c r="M357" s="147"/>
      <c r="N357" s="147"/>
      <c r="O357" s="147"/>
      <c r="P357" s="147"/>
      <c r="Q357" s="147"/>
      <c r="R357" s="147"/>
      <c r="S357" s="147"/>
      <c r="T357" s="147"/>
      <c r="U357" s="147"/>
      <c r="V357" s="147"/>
      <c r="W357" s="147"/>
      <c r="X357" s="147"/>
      <c r="Y357" s="147"/>
      <c r="Z357" s="147"/>
      <c r="AA357" s="147"/>
      <c r="AB357" s="147"/>
      <c r="AC357" s="147"/>
      <c r="AD357" s="147"/>
      <c r="AE357" s="147"/>
      <c r="AF357" s="147"/>
      <c r="AG357" s="147"/>
      <c r="AH357" s="147"/>
      <c r="AI357" s="147"/>
      <c r="AJ357" s="147"/>
      <c r="AK357" s="147"/>
      <c r="AL357" s="147"/>
      <c r="AM357" s="147"/>
      <c r="AN357" s="147"/>
      <c r="AO357" s="147"/>
      <c r="AP357" s="147"/>
      <c r="AQ357" s="147"/>
      <c r="AR357" s="147"/>
      <c r="AS357" s="147"/>
      <c r="AT357" s="147"/>
      <c r="AU357" s="147"/>
      <c r="AV357" s="147"/>
      <c r="AW357" s="147"/>
      <c r="AX357" s="147"/>
      <c r="AY357" s="147"/>
      <c r="AZ357" s="147"/>
    </row>
    <row r="358" ht="15.75" customHeight="1">
      <c r="A358" s="147"/>
      <c r="B358" s="147"/>
      <c r="C358" s="147"/>
      <c r="D358" s="147"/>
      <c r="E358" s="147"/>
      <c r="F358" s="147"/>
      <c r="G358" s="147"/>
      <c r="H358" s="147"/>
      <c r="I358" s="147"/>
      <c r="J358" s="147"/>
      <c r="K358" s="147"/>
      <c r="L358" s="147"/>
      <c r="M358" s="147"/>
      <c r="N358" s="147"/>
      <c r="O358" s="147"/>
      <c r="P358" s="147"/>
      <c r="Q358" s="147"/>
      <c r="R358" s="147"/>
      <c r="S358" s="147"/>
      <c r="T358" s="147"/>
      <c r="U358" s="147"/>
      <c r="V358" s="147"/>
      <c r="W358" s="147"/>
      <c r="X358" s="147"/>
      <c r="Y358" s="147"/>
      <c r="Z358" s="147"/>
      <c r="AA358" s="147"/>
      <c r="AB358" s="147"/>
      <c r="AC358" s="147"/>
      <c r="AD358" s="147"/>
      <c r="AE358" s="147"/>
      <c r="AF358" s="147"/>
      <c r="AG358" s="147"/>
      <c r="AH358" s="147"/>
      <c r="AI358" s="147"/>
      <c r="AJ358" s="147"/>
      <c r="AK358" s="147"/>
      <c r="AL358" s="147"/>
      <c r="AM358" s="147"/>
      <c r="AN358" s="147"/>
      <c r="AO358" s="147"/>
      <c r="AP358" s="147"/>
      <c r="AQ358" s="147"/>
      <c r="AR358" s="147"/>
      <c r="AS358" s="147"/>
      <c r="AT358" s="147"/>
      <c r="AU358" s="147"/>
      <c r="AV358" s="147"/>
      <c r="AW358" s="147"/>
      <c r="AX358" s="147"/>
      <c r="AY358" s="147"/>
      <c r="AZ358" s="147"/>
    </row>
    <row r="359" ht="15.75" customHeight="1">
      <c r="A359" s="147"/>
      <c r="B359" s="147"/>
      <c r="C359" s="147"/>
      <c r="D359" s="147"/>
      <c r="E359" s="147"/>
      <c r="F359" s="147"/>
      <c r="G359" s="147"/>
      <c r="H359" s="147"/>
      <c r="I359" s="147"/>
      <c r="J359" s="147"/>
      <c r="K359" s="147"/>
      <c r="L359" s="147"/>
      <c r="M359" s="147"/>
      <c r="N359" s="147"/>
      <c r="O359" s="147"/>
      <c r="P359" s="147"/>
      <c r="Q359" s="147"/>
      <c r="R359" s="147"/>
      <c r="S359" s="147"/>
      <c r="T359" s="147"/>
      <c r="U359" s="147"/>
      <c r="V359" s="147"/>
      <c r="W359" s="147"/>
      <c r="X359" s="147"/>
      <c r="Y359" s="147"/>
      <c r="Z359" s="147"/>
      <c r="AA359" s="147"/>
      <c r="AB359" s="147"/>
      <c r="AC359" s="147"/>
      <c r="AD359" s="147"/>
      <c r="AE359" s="147"/>
      <c r="AF359" s="147"/>
      <c r="AG359" s="147"/>
      <c r="AH359" s="147"/>
      <c r="AI359" s="147"/>
      <c r="AJ359" s="147"/>
      <c r="AK359" s="147"/>
      <c r="AL359" s="147"/>
      <c r="AM359" s="147"/>
      <c r="AN359" s="147"/>
      <c r="AO359" s="147"/>
      <c r="AP359" s="147"/>
      <c r="AQ359" s="147"/>
      <c r="AR359" s="147"/>
      <c r="AS359" s="147"/>
      <c r="AT359" s="147"/>
      <c r="AU359" s="147"/>
      <c r="AV359" s="147"/>
      <c r="AW359" s="147"/>
      <c r="AX359" s="147"/>
      <c r="AY359" s="147"/>
      <c r="AZ359" s="147"/>
    </row>
    <row r="360" ht="15.75" customHeight="1">
      <c r="A360" s="147"/>
      <c r="B360" s="147"/>
      <c r="C360" s="147"/>
      <c r="D360" s="147"/>
      <c r="E360" s="147"/>
      <c r="F360" s="147"/>
      <c r="G360" s="147"/>
      <c r="H360" s="147"/>
      <c r="I360" s="147"/>
      <c r="J360" s="147"/>
      <c r="K360" s="147"/>
      <c r="L360" s="147"/>
      <c r="M360" s="147"/>
      <c r="N360" s="147"/>
      <c r="O360" s="147"/>
      <c r="P360" s="147"/>
      <c r="Q360" s="147"/>
      <c r="R360" s="147"/>
      <c r="S360" s="147"/>
      <c r="T360" s="147"/>
      <c r="U360" s="147"/>
      <c r="V360" s="147"/>
      <c r="W360" s="147"/>
      <c r="X360" s="147"/>
      <c r="Y360" s="147"/>
      <c r="Z360" s="147"/>
      <c r="AA360" s="147"/>
      <c r="AB360" s="147"/>
      <c r="AC360" s="147"/>
      <c r="AD360" s="147"/>
      <c r="AE360" s="147"/>
      <c r="AF360" s="147"/>
      <c r="AG360" s="147"/>
      <c r="AH360" s="147"/>
      <c r="AI360" s="147"/>
      <c r="AJ360" s="147"/>
      <c r="AK360" s="147"/>
      <c r="AL360" s="147"/>
      <c r="AM360" s="147"/>
      <c r="AN360" s="147"/>
      <c r="AO360" s="147"/>
      <c r="AP360" s="147"/>
      <c r="AQ360" s="147"/>
      <c r="AR360" s="147"/>
      <c r="AS360" s="147"/>
      <c r="AT360" s="147"/>
      <c r="AU360" s="147"/>
      <c r="AV360" s="147"/>
      <c r="AW360" s="147"/>
      <c r="AX360" s="147"/>
      <c r="AY360" s="147"/>
      <c r="AZ360" s="147"/>
    </row>
    <row r="361" ht="15.75" customHeight="1">
      <c r="A361" s="147"/>
      <c r="B361" s="147"/>
      <c r="C361" s="147"/>
      <c r="D361" s="147"/>
      <c r="E361" s="147"/>
      <c r="F361" s="147"/>
      <c r="G361" s="147"/>
      <c r="H361" s="147"/>
      <c r="I361" s="147"/>
      <c r="J361" s="147"/>
      <c r="K361" s="147"/>
      <c r="L361" s="147"/>
      <c r="M361" s="147"/>
      <c r="N361" s="147"/>
      <c r="O361" s="147"/>
      <c r="P361" s="147"/>
      <c r="Q361" s="147"/>
      <c r="R361" s="147"/>
      <c r="S361" s="147"/>
      <c r="T361" s="147"/>
      <c r="U361" s="147"/>
      <c r="V361" s="147"/>
      <c r="W361" s="147"/>
      <c r="X361" s="147"/>
      <c r="Y361" s="147"/>
      <c r="Z361" s="147"/>
      <c r="AA361" s="147"/>
      <c r="AB361" s="147"/>
      <c r="AC361" s="147"/>
      <c r="AD361" s="147"/>
      <c r="AE361" s="147"/>
      <c r="AF361" s="147"/>
      <c r="AG361" s="147"/>
      <c r="AH361" s="147"/>
      <c r="AI361" s="147"/>
      <c r="AJ361" s="147"/>
      <c r="AK361" s="147"/>
      <c r="AL361" s="147"/>
      <c r="AM361" s="147"/>
      <c r="AN361" s="147"/>
      <c r="AO361" s="147"/>
      <c r="AP361" s="147"/>
      <c r="AQ361" s="147"/>
      <c r="AR361" s="147"/>
      <c r="AS361" s="147"/>
      <c r="AT361" s="147"/>
      <c r="AU361" s="147"/>
      <c r="AV361" s="147"/>
      <c r="AW361" s="147"/>
      <c r="AX361" s="147"/>
      <c r="AY361" s="147"/>
      <c r="AZ361" s="147"/>
    </row>
    <row r="362" ht="15.75" customHeight="1">
      <c r="A362" s="147"/>
      <c r="B362" s="147"/>
      <c r="C362" s="147"/>
      <c r="D362" s="147"/>
      <c r="E362" s="147"/>
      <c r="F362" s="147"/>
      <c r="G362" s="147"/>
      <c r="H362" s="147"/>
      <c r="I362" s="147"/>
      <c r="J362" s="147"/>
      <c r="K362" s="147"/>
      <c r="L362" s="147"/>
      <c r="M362" s="147"/>
      <c r="N362" s="147"/>
      <c r="O362" s="147"/>
      <c r="P362" s="147"/>
      <c r="Q362" s="147"/>
      <c r="R362" s="147"/>
      <c r="S362" s="147"/>
      <c r="T362" s="147"/>
      <c r="U362" s="147"/>
      <c r="V362" s="147"/>
      <c r="W362" s="147"/>
      <c r="X362" s="147"/>
      <c r="Y362" s="147"/>
      <c r="Z362" s="147"/>
      <c r="AA362" s="147"/>
      <c r="AB362" s="147"/>
      <c r="AC362" s="147"/>
      <c r="AD362" s="147"/>
      <c r="AE362" s="147"/>
      <c r="AF362" s="147"/>
      <c r="AG362" s="147"/>
      <c r="AH362" s="147"/>
      <c r="AI362" s="147"/>
      <c r="AJ362" s="147"/>
      <c r="AK362" s="147"/>
      <c r="AL362" s="147"/>
      <c r="AM362" s="147"/>
      <c r="AN362" s="147"/>
      <c r="AO362" s="147"/>
      <c r="AP362" s="147"/>
      <c r="AQ362" s="147"/>
      <c r="AR362" s="147"/>
      <c r="AS362" s="147"/>
      <c r="AT362" s="147"/>
      <c r="AU362" s="147"/>
      <c r="AV362" s="147"/>
      <c r="AW362" s="147"/>
      <c r="AX362" s="147"/>
      <c r="AY362" s="147"/>
      <c r="AZ362" s="147"/>
    </row>
    <row r="363" ht="15.75" customHeight="1">
      <c r="A363" s="147"/>
      <c r="B363" s="147"/>
      <c r="C363" s="147"/>
      <c r="D363" s="147"/>
      <c r="E363" s="147"/>
      <c r="F363" s="147"/>
      <c r="G363" s="147"/>
      <c r="H363" s="147"/>
      <c r="I363" s="147"/>
      <c r="J363" s="147"/>
      <c r="K363" s="147"/>
      <c r="L363" s="147"/>
      <c r="M363" s="147"/>
      <c r="N363" s="147"/>
      <c r="O363" s="147"/>
      <c r="P363" s="147"/>
      <c r="Q363" s="147"/>
      <c r="R363" s="147"/>
      <c r="S363" s="147"/>
      <c r="T363" s="147"/>
      <c r="U363" s="147"/>
      <c r="V363" s="147"/>
      <c r="W363" s="147"/>
      <c r="X363" s="147"/>
      <c r="Y363" s="147"/>
      <c r="Z363" s="147"/>
      <c r="AA363" s="147"/>
      <c r="AB363" s="147"/>
      <c r="AC363" s="147"/>
      <c r="AD363" s="147"/>
      <c r="AE363" s="147"/>
      <c r="AF363" s="147"/>
      <c r="AG363" s="147"/>
      <c r="AH363" s="147"/>
      <c r="AI363" s="147"/>
      <c r="AJ363" s="147"/>
      <c r="AK363" s="147"/>
      <c r="AL363" s="147"/>
      <c r="AM363" s="147"/>
      <c r="AN363" s="147"/>
      <c r="AO363" s="147"/>
      <c r="AP363" s="147"/>
      <c r="AQ363" s="147"/>
      <c r="AR363" s="147"/>
      <c r="AS363" s="147"/>
      <c r="AT363" s="147"/>
      <c r="AU363" s="147"/>
      <c r="AV363" s="147"/>
      <c r="AW363" s="147"/>
      <c r="AX363" s="147"/>
      <c r="AY363" s="147"/>
      <c r="AZ363" s="147"/>
    </row>
    <row r="364" ht="15.75" customHeight="1">
      <c r="A364" s="147"/>
      <c r="B364" s="147"/>
      <c r="C364" s="147"/>
      <c r="D364" s="147"/>
      <c r="E364" s="147"/>
      <c r="F364" s="147"/>
      <c r="G364" s="147"/>
      <c r="H364" s="147"/>
      <c r="I364" s="147"/>
      <c r="J364" s="147"/>
      <c r="K364" s="147"/>
      <c r="L364" s="147"/>
      <c r="M364" s="147"/>
      <c r="N364" s="147"/>
      <c r="O364" s="147"/>
      <c r="P364" s="147"/>
      <c r="Q364" s="147"/>
      <c r="R364" s="147"/>
      <c r="S364" s="147"/>
      <c r="T364" s="147"/>
      <c r="U364" s="147"/>
      <c r="V364" s="147"/>
      <c r="W364" s="147"/>
      <c r="X364" s="147"/>
      <c r="Y364" s="147"/>
      <c r="Z364" s="147"/>
      <c r="AA364" s="147"/>
      <c r="AB364" s="147"/>
      <c r="AC364" s="147"/>
      <c r="AD364" s="147"/>
      <c r="AE364" s="147"/>
      <c r="AF364" s="147"/>
      <c r="AG364" s="147"/>
      <c r="AH364" s="147"/>
      <c r="AI364" s="147"/>
      <c r="AJ364" s="147"/>
      <c r="AK364" s="147"/>
      <c r="AL364" s="147"/>
      <c r="AM364" s="147"/>
      <c r="AN364" s="147"/>
      <c r="AO364" s="147"/>
      <c r="AP364" s="147"/>
      <c r="AQ364" s="147"/>
      <c r="AR364" s="147"/>
      <c r="AS364" s="147"/>
      <c r="AT364" s="147"/>
      <c r="AU364" s="147"/>
      <c r="AV364" s="147"/>
      <c r="AW364" s="147"/>
      <c r="AX364" s="147"/>
      <c r="AY364" s="147"/>
      <c r="AZ364" s="147"/>
    </row>
    <row r="365" ht="15.75" customHeight="1">
      <c r="A365" s="147"/>
      <c r="B365" s="147"/>
      <c r="C365" s="147"/>
      <c r="D365" s="147"/>
      <c r="E365" s="147"/>
      <c r="F365" s="147"/>
      <c r="G365" s="147"/>
      <c r="H365" s="147"/>
      <c r="I365" s="147"/>
      <c r="J365" s="147"/>
      <c r="K365" s="147"/>
      <c r="L365" s="147"/>
      <c r="M365" s="147"/>
      <c r="N365" s="147"/>
      <c r="O365" s="147"/>
      <c r="P365" s="147"/>
      <c r="Q365" s="147"/>
      <c r="R365" s="147"/>
      <c r="S365" s="147"/>
      <c r="T365" s="147"/>
      <c r="U365" s="147"/>
      <c r="V365" s="147"/>
      <c r="W365" s="147"/>
      <c r="X365" s="147"/>
      <c r="Y365" s="147"/>
      <c r="Z365" s="147"/>
      <c r="AA365" s="147"/>
      <c r="AB365" s="147"/>
      <c r="AC365" s="147"/>
      <c r="AD365" s="147"/>
      <c r="AE365" s="147"/>
      <c r="AF365" s="147"/>
      <c r="AG365" s="147"/>
      <c r="AH365" s="147"/>
      <c r="AI365" s="147"/>
      <c r="AJ365" s="147"/>
      <c r="AK365" s="147"/>
      <c r="AL365" s="147"/>
      <c r="AM365" s="147"/>
      <c r="AN365" s="147"/>
      <c r="AO365" s="147"/>
      <c r="AP365" s="147"/>
      <c r="AQ365" s="147"/>
      <c r="AR365" s="147"/>
      <c r="AS365" s="147"/>
      <c r="AT365" s="147"/>
      <c r="AU365" s="147"/>
      <c r="AV365" s="147"/>
      <c r="AW365" s="147"/>
      <c r="AX365" s="147"/>
      <c r="AY365" s="147"/>
      <c r="AZ365" s="147"/>
    </row>
    <row r="366" ht="15.75" customHeight="1">
      <c r="A366" s="147"/>
      <c r="B366" s="147"/>
      <c r="C366" s="147"/>
      <c r="D366" s="147"/>
      <c r="E366" s="147"/>
      <c r="F366" s="147"/>
      <c r="G366" s="147"/>
      <c r="H366" s="147"/>
      <c r="I366" s="147"/>
      <c r="J366" s="147"/>
      <c r="K366" s="147"/>
      <c r="L366" s="147"/>
      <c r="M366" s="147"/>
      <c r="N366" s="147"/>
      <c r="O366" s="147"/>
      <c r="P366" s="147"/>
      <c r="Q366" s="147"/>
      <c r="R366" s="147"/>
      <c r="S366" s="147"/>
      <c r="T366" s="147"/>
      <c r="U366" s="147"/>
      <c r="V366" s="147"/>
      <c r="W366" s="147"/>
      <c r="X366" s="147"/>
      <c r="Y366" s="147"/>
      <c r="Z366" s="147"/>
      <c r="AA366" s="147"/>
      <c r="AB366" s="147"/>
      <c r="AC366" s="147"/>
      <c r="AD366" s="147"/>
      <c r="AE366" s="147"/>
      <c r="AF366" s="147"/>
      <c r="AG366" s="147"/>
      <c r="AH366" s="147"/>
      <c r="AI366" s="147"/>
      <c r="AJ366" s="147"/>
      <c r="AK366" s="147"/>
      <c r="AL366" s="147"/>
      <c r="AM366" s="147"/>
      <c r="AN366" s="147"/>
      <c r="AO366" s="147"/>
      <c r="AP366" s="147"/>
      <c r="AQ366" s="147"/>
      <c r="AR366" s="147"/>
      <c r="AS366" s="147"/>
      <c r="AT366" s="147"/>
      <c r="AU366" s="147"/>
      <c r="AV366" s="147"/>
      <c r="AW366" s="147"/>
      <c r="AX366" s="147"/>
      <c r="AY366" s="147"/>
      <c r="AZ366" s="147"/>
    </row>
    <row r="367" ht="15.75" customHeight="1">
      <c r="A367" s="147"/>
      <c r="B367" s="147"/>
      <c r="C367" s="147"/>
      <c r="D367" s="147"/>
      <c r="E367" s="147"/>
      <c r="F367" s="147"/>
      <c r="G367" s="147"/>
      <c r="H367" s="147"/>
      <c r="I367" s="147"/>
      <c r="J367" s="147"/>
      <c r="K367" s="147"/>
      <c r="L367" s="147"/>
      <c r="M367" s="147"/>
      <c r="N367" s="147"/>
      <c r="O367" s="147"/>
      <c r="P367" s="147"/>
      <c r="Q367" s="147"/>
      <c r="R367" s="147"/>
      <c r="S367" s="147"/>
      <c r="T367" s="147"/>
      <c r="U367" s="147"/>
      <c r="V367" s="147"/>
      <c r="W367" s="147"/>
      <c r="X367" s="147"/>
      <c r="Y367" s="147"/>
      <c r="Z367" s="147"/>
      <c r="AA367" s="147"/>
      <c r="AB367" s="147"/>
      <c r="AC367" s="147"/>
      <c r="AD367" s="147"/>
      <c r="AE367" s="147"/>
      <c r="AF367" s="147"/>
      <c r="AG367" s="147"/>
      <c r="AH367" s="147"/>
      <c r="AI367" s="147"/>
      <c r="AJ367" s="147"/>
      <c r="AK367" s="147"/>
      <c r="AL367" s="147"/>
      <c r="AM367" s="147"/>
      <c r="AN367" s="147"/>
      <c r="AO367" s="147"/>
      <c r="AP367" s="147"/>
      <c r="AQ367" s="147"/>
      <c r="AR367" s="147"/>
      <c r="AS367" s="147"/>
      <c r="AT367" s="147"/>
      <c r="AU367" s="147"/>
      <c r="AV367" s="147"/>
      <c r="AW367" s="147"/>
      <c r="AX367" s="147"/>
      <c r="AY367" s="147"/>
      <c r="AZ367" s="147"/>
    </row>
    <row r="368" ht="15.75" customHeight="1">
      <c r="A368" s="147"/>
      <c r="B368" s="147"/>
      <c r="C368" s="147"/>
      <c r="D368" s="147"/>
      <c r="E368" s="147"/>
      <c r="F368" s="147"/>
      <c r="G368" s="147"/>
      <c r="H368" s="147"/>
      <c r="I368" s="147"/>
      <c r="J368" s="147"/>
      <c r="K368" s="147"/>
      <c r="L368" s="147"/>
      <c r="M368" s="147"/>
      <c r="N368" s="147"/>
      <c r="O368" s="147"/>
      <c r="P368" s="147"/>
      <c r="Q368" s="147"/>
      <c r="R368" s="147"/>
      <c r="S368" s="147"/>
      <c r="T368" s="147"/>
      <c r="U368" s="147"/>
      <c r="V368" s="147"/>
      <c r="W368" s="147"/>
      <c r="X368" s="147"/>
      <c r="Y368" s="147"/>
      <c r="Z368" s="147"/>
      <c r="AA368" s="147"/>
      <c r="AB368" s="147"/>
      <c r="AC368" s="147"/>
      <c r="AD368" s="147"/>
      <c r="AE368" s="147"/>
      <c r="AF368" s="147"/>
      <c r="AG368" s="147"/>
      <c r="AH368" s="147"/>
      <c r="AI368" s="147"/>
      <c r="AJ368" s="147"/>
      <c r="AK368" s="147"/>
      <c r="AL368" s="147"/>
      <c r="AM368" s="147"/>
      <c r="AN368" s="147"/>
      <c r="AO368" s="147"/>
      <c r="AP368" s="147"/>
      <c r="AQ368" s="147"/>
      <c r="AR368" s="147"/>
      <c r="AS368" s="147"/>
      <c r="AT368" s="147"/>
      <c r="AU368" s="147"/>
      <c r="AV368" s="147"/>
      <c r="AW368" s="147"/>
      <c r="AX368" s="147"/>
      <c r="AY368" s="147"/>
      <c r="AZ368" s="147"/>
    </row>
    <row r="369" ht="15.75" customHeight="1">
      <c r="A369" s="147"/>
      <c r="B369" s="147"/>
      <c r="C369" s="147"/>
      <c r="D369" s="147"/>
      <c r="E369" s="147"/>
      <c r="F369" s="147"/>
      <c r="G369" s="147"/>
      <c r="H369" s="147"/>
      <c r="I369" s="147"/>
      <c r="J369" s="147"/>
      <c r="K369" s="147"/>
      <c r="L369" s="147"/>
      <c r="M369" s="147"/>
      <c r="N369" s="147"/>
      <c r="O369" s="147"/>
      <c r="P369" s="147"/>
      <c r="Q369" s="147"/>
      <c r="R369" s="147"/>
      <c r="S369" s="147"/>
      <c r="T369" s="147"/>
      <c r="U369" s="147"/>
      <c r="V369" s="147"/>
      <c r="W369" s="147"/>
      <c r="X369" s="147"/>
      <c r="Y369" s="147"/>
      <c r="Z369" s="147"/>
      <c r="AA369" s="147"/>
      <c r="AB369" s="147"/>
      <c r="AC369" s="147"/>
      <c r="AD369" s="147"/>
      <c r="AE369" s="147"/>
      <c r="AF369" s="147"/>
      <c r="AG369" s="147"/>
      <c r="AH369" s="147"/>
      <c r="AI369" s="147"/>
      <c r="AJ369" s="147"/>
      <c r="AK369" s="147"/>
      <c r="AL369" s="147"/>
      <c r="AM369" s="147"/>
      <c r="AN369" s="147"/>
      <c r="AO369" s="147"/>
      <c r="AP369" s="147"/>
      <c r="AQ369" s="147"/>
      <c r="AR369" s="147"/>
      <c r="AS369" s="147"/>
      <c r="AT369" s="147"/>
      <c r="AU369" s="147"/>
      <c r="AV369" s="147"/>
      <c r="AW369" s="147"/>
      <c r="AX369" s="147"/>
      <c r="AY369" s="147"/>
      <c r="AZ369" s="147"/>
    </row>
    <row r="370" ht="15.75" customHeight="1">
      <c r="A370" s="147"/>
      <c r="B370" s="147"/>
      <c r="C370" s="147"/>
      <c r="D370" s="147"/>
      <c r="E370" s="147"/>
      <c r="F370" s="147"/>
      <c r="G370" s="147"/>
      <c r="H370" s="147"/>
      <c r="I370" s="147"/>
      <c r="J370" s="147"/>
      <c r="K370" s="147"/>
      <c r="L370" s="147"/>
      <c r="M370" s="147"/>
      <c r="N370" s="147"/>
      <c r="O370" s="147"/>
      <c r="P370" s="147"/>
      <c r="Q370" s="147"/>
      <c r="R370" s="147"/>
      <c r="S370" s="147"/>
      <c r="T370" s="147"/>
      <c r="U370" s="147"/>
      <c r="V370" s="147"/>
      <c r="W370" s="147"/>
      <c r="X370" s="147"/>
      <c r="Y370" s="147"/>
      <c r="Z370" s="147"/>
      <c r="AA370" s="147"/>
      <c r="AB370" s="147"/>
      <c r="AC370" s="147"/>
      <c r="AD370" s="147"/>
      <c r="AE370" s="147"/>
      <c r="AF370" s="147"/>
      <c r="AG370" s="147"/>
      <c r="AH370" s="147"/>
      <c r="AI370" s="147"/>
      <c r="AJ370" s="147"/>
      <c r="AK370" s="147"/>
      <c r="AL370" s="147"/>
      <c r="AM370" s="147"/>
      <c r="AN370" s="147"/>
      <c r="AO370" s="147"/>
      <c r="AP370" s="147"/>
      <c r="AQ370" s="147"/>
      <c r="AR370" s="147"/>
      <c r="AS370" s="147"/>
      <c r="AT370" s="147"/>
      <c r="AU370" s="147"/>
      <c r="AV370" s="147"/>
      <c r="AW370" s="147"/>
      <c r="AX370" s="147"/>
      <c r="AY370" s="147"/>
      <c r="AZ370" s="147"/>
    </row>
    <row r="371" ht="15.75" customHeight="1">
      <c r="A371" s="147"/>
      <c r="B371" s="147"/>
      <c r="C371" s="147"/>
      <c r="D371" s="147"/>
      <c r="E371" s="147"/>
      <c r="F371" s="147"/>
      <c r="G371" s="147"/>
      <c r="H371" s="147"/>
      <c r="I371" s="147"/>
      <c r="J371" s="147"/>
      <c r="K371" s="147"/>
      <c r="L371" s="147"/>
      <c r="M371" s="147"/>
      <c r="N371" s="147"/>
      <c r="O371" s="147"/>
      <c r="P371" s="147"/>
      <c r="Q371" s="147"/>
      <c r="R371" s="147"/>
      <c r="S371" s="147"/>
      <c r="T371" s="147"/>
      <c r="U371" s="147"/>
      <c r="V371" s="147"/>
      <c r="W371" s="147"/>
      <c r="X371" s="147"/>
      <c r="Y371" s="147"/>
      <c r="Z371" s="147"/>
      <c r="AA371" s="147"/>
      <c r="AB371" s="147"/>
      <c r="AC371" s="147"/>
      <c r="AD371" s="147"/>
      <c r="AE371" s="147"/>
      <c r="AF371" s="147"/>
      <c r="AG371" s="147"/>
      <c r="AH371" s="147"/>
      <c r="AI371" s="147"/>
      <c r="AJ371" s="147"/>
      <c r="AK371" s="147"/>
      <c r="AL371" s="147"/>
      <c r="AM371" s="147"/>
      <c r="AN371" s="147"/>
      <c r="AO371" s="147"/>
      <c r="AP371" s="147"/>
      <c r="AQ371" s="147"/>
      <c r="AR371" s="147"/>
      <c r="AS371" s="147"/>
      <c r="AT371" s="147"/>
      <c r="AU371" s="147"/>
      <c r="AV371" s="147"/>
      <c r="AW371" s="147"/>
      <c r="AX371" s="147"/>
      <c r="AY371" s="147"/>
      <c r="AZ371" s="147"/>
    </row>
    <row r="372" ht="15.75" customHeight="1">
      <c r="A372" s="147"/>
      <c r="B372" s="147"/>
      <c r="C372" s="147"/>
      <c r="D372" s="147"/>
      <c r="E372" s="147"/>
      <c r="F372" s="147"/>
      <c r="G372" s="147"/>
      <c r="H372" s="147"/>
      <c r="I372" s="147"/>
      <c r="J372" s="147"/>
      <c r="K372" s="147"/>
      <c r="L372" s="147"/>
      <c r="M372" s="147"/>
      <c r="N372" s="147"/>
      <c r="O372" s="147"/>
      <c r="P372" s="147"/>
      <c r="Q372" s="147"/>
      <c r="R372" s="147"/>
      <c r="S372" s="147"/>
      <c r="T372" s="147"/>
      <c r="U372" s="147"/>
      <c r="V372" s="147"/>
      <c r="W372" s="147"/>
      <c r="X372" s="147"/>
      <c r="Y372" s="147"/>
      <c r="Z372" s="147"/>
      <c r="AA372" s="147"/>
      <c r="AB372" s="147"/>
      <c r="AC372" s="147"/>
      <c r="AD372" s="147"/>
      <c r="AE372" s="147"/>
      <c r="AF372" s="147"/>
      <c r="AG372" s="147"/>
      <c r="AH372" s="147"/>
      <c r="AI372" s="147"/>
      <c r="AJ372" s="147"/>
      <c r="AK372" s="147"/>
      <c r="AL372" s="147"/>
      <c r="AM372" s="147"/>
      <c r="AN372" s="147"/>
      <c r="AO372" s="147"/>
      <c r="AP372" s="147"/>
      <c r="AQ372" s="147"/>
      <c r="AR372" s="147"/>
      <c r="AS372" s="147"/>
      <c r="AT372" s="147"/>
      <c r="AU372" s="147"/>
      <c r="AV372" s="147"/>
      <c r="AW372" s="147"/>
      <c r="AX372" s="147"/>
      <c r="AY372" s="147"/>
      <c r="AZ372" s="147"/>
    </row>
    <row r="373" ht="15.75" customHeight="1">
      <c r="A373" s="147"/>
      <c r="B373" s="147"/>
      <c r="C373" s="147"/>
      <c r="D373" s="147"/>
      <c r="E373" s="147"/>
      <c r="F373" s="147"/>
      <c r="G373" s="147"/>
      <c r="H373" s="147"/>
      <c r="I373" s="147"/>
      <c r="J373" s="147"/>
      <c r="K373" s="147"/>
      <c r="L373" s="147"/>
      <c r="M373" s="147"/>
      <c r="N373" s="147"/>
      <c r="O373" s="147"/>
      <c r="P373" s="147"/>
      <c r="Q373" s="147"/>
      <c r="R373" s="147"/>
      <c r="S373" s="147"/>
      <c r="T373" s="147"/>
      <c r="U373" s="147"/>
      <c r="V373" s="147"/>
      <c r="W373" s="147"/>
      <c r="X373" s="147"/>
      <c r="Y373" s="147"/>
      <c r="Z373" s="147"/>
      <c r="AA373" s="147"/>
      <c r="AB373" s="147"/>
      <c r="AC373" s="147"/>
      <c r="AD373" s="147"/>
      <c r="AE373" s="147"/>
      <c r="AF373" s="147"/>
      <c r="AG373" s="147"/>
      <c r="AH373" s="147"/>
      <c r="AI373" s="147"/>
      <c r="AJ373" s="147"/>
      <c r="AK373" s="147"/>
      <c r="AL373" s="147"/>
      <c r="AM373" s="147"/>
      <c r="AN373" s="147"/>
      <c r="AO373" s="147"/>
      <c r="AP373" s="147"/>
      <c r="AQ373" s="147"/>
      <c r="AR373" s="147"/>
      <c r="AS373" s="147"/>
      <c r="AT373" s="147"/>
      <c r="AU373" s="147"/>
      <c r="AV373" s="147"/>
      <c r="AW373" s="147"/>
      <c r="AX373" s="147"/>
      <c r="AY373" s="147"/>
      <c r="AZ373" s="147"/>
    </row>
    <row r="374" ht="15.75" customHeight="1">
      <c r="A374" s="147"/>
      <c r="B374" s="147"/>
      <c r="C374" s="147"/>
      <c r="D374" s="147"/>
      <c r="E374" s="147"/>
      <c r="F374" s="147"/>
      <c r="G374" s="147"/>
      <c r="H374" s="147"/>
      <c r="I374" s="147"/>
      <c r="J374" s="147"/>
      <c r="K374" s="147"/>
      <c r="L374" s="147"/>
      <c r="M374" s="147"/>
      <c r="N374" s="147"/>
      <c r="O374" s="147"/>
      <c r="P374" s="147"/>
      <c r="Q374" s="147"/>
      <c r="R374" s="147"/>
      <c r="S374" s="147"/>
      <c r="T374" s="147"/>
      <c r="U374" s="147"/>
      <c r="V374" s="147"/>
      <c r="W374" s="147"/>
      <c r="X374" s="147"/>
      <c r="Y374" s="147"/>
      <c r="Z374" s="147"/>
      <c r="AA374" s="147"/>
      <c r="AB374" s="147"/>
      <c r="AC374" s="147"/>
      <c r="AD374" s="147"/>
      <c r="AE374" s="147"/>
      <c r="AF374" s="147"/>
      <c r="AG374" s="147"/>
      <c r="AH374" s="147"/>
      <c r="AI374" s="147"/>
      <c r="AJ374" s="147"/>
      <c r="AK374" s="147"/>
      <c r="AL374" s="147"/>
      <c r="AM374" s="147"/>
      <c r="AN374" s="147"/>
      <c r="AO374" s="147"/>
      <c r="AP374" s="147"/>
      <c r="AQ374" s="147"/>
      <c r="AR374" s="147"/>
      <c r="AS374" s="147"/>
      <c r="AT374" s="147"/>
      <c r="AU374" s="147"/>
      <c r="AV374" s="147"/>
      <c r="AW374" s="147"/>
      <c r="AX374" s="147"/>
      <c r="AY374" s="147"/>
      <c r="AZ374" s="147"/>
    </row>
    <row r="375" ht="15.75" customHeight="1">
      <c r="A375" s="147"/>
      <c r="B375" s="147"/>
      <c r="C375" s="147"/>
      <c r="D375" s="147"/>
      <c r="E375" s="147"/>
      <c r="F375" s="147"/>
      <c r="G375" s="147"/>
      <c r="H375" s="147"/>
      <c r="I375" s="147"/>
      <c r="J375" s="147"/>
      <c r="K375" s="147"/>
      <c r="L375" s="147"/>
      <c r="M375" s="147"/>
      <c r="N375" s="147"/>
      <c r="O375" s="147"/>
      <c r="P375" s="147"/>
      <c r="Q375" s="147"/>
      <c r="R375" s="147"/>
      <c r="S375" s="147"/>
      <c r="T375" s="147"/>
      <c r="U375" s="147"/>
      <c r="V375" s="147"/>
      <c r="W375" s="147"/>
      <c r="X375" s="147"/>
      <c r="Y375" s="147"/>
      <c r="Z375" s="147"/>
      <c r="AA375" s="147"/>
      <c r="AB375" s="147"/>
      <c r="AC375" s="147"/>
      <c r="AD375" s="147"/>
      <c r="AE375" s="147"/>
      <c r="AF375" s="147"/>
      <c r="AG375" s="147"/>
      <c r="AH375" s="147"/>
      <c r="AI375" s="147"/>
      <c r="AJ375" s="147"/>
      <c r="AK375" s="147"/>
      <c r="AL375" s="147"/>
      <c r="AM375" s="147"/>
      <c r="AN375" s="147"/>
      <c r="AO375" s="147"/>
      <c r="AP375" s="147"/>
      <c r="AQ375" s="147"/>
      <c r="AR375" s="147"/>
      <c r="AS375" s="147"/>
      <c r="AT375" s="147"/>
      <c r="AU375" s="147"/>
      <c r="AV375" s="147"/>
      <c r="AW375" s="147"/>
      <c r="AX375" s="147"/>
      <c r="AY375" s="147"/>
      <c r="AZ375" s="147"/>
    </row>
    <row r="376" ht="15.75" customHeight="1">
      <c r="A376" s="147"/>
      <c r="B376" s="147"/>
      <c r="C376" s="147"/>
      <c r="D376" s="147"/>
      <c r="E376" s="147"/>
      <c r="F376" s="147"/>
      <c r="G376" s="147"/>
      <c r="H376" s="147"/>
      <c r="I376" s="147"/>
      <c r="J376" s="147"/>
      <c r="K376" s="147"/>
      <c r="L376" s="147"/>
      <c r="M376" s="147"/>
      <c r="N376" s="147"/>
      <c r="O376" s="147"/>
      <c r="P376" s="147"/>
      <c r="Q376" s="147"/>
      <c r="R376" s="147"/>
      <c r="S376" s="147"/>
      <c r="T376" s="147"/>
      <c r="U376" s="147"/>
      <c r="V376" s="147"/>
      <c r="W376" s="147"/>
      <c r="X376" s="147"/>
      <c r="Y376" s="147"/>
      <c r="Z376" s="147"/>
      <c r="AA376" s="147"/>
      <c r="AB376" s="147"/>
      <c r="AC376" s="147"/>
      <c r="AD376" s="147"/>
      <c r="AE376" s="147"/>
      <c r="AF376" s="147"/>
      <c r="AG376" s="147"/>
      <c r="AH376" s="147"/>
      <c r="AI376" s="147"/>
      <c r="AJ376" s="147"/>
      <c r="AK376" s="147"/>
      <c r="AL376" s="147"/>
      <c r="AM376" s="147"/>
      <c r="AN376" s="147"/>
      <c r="AO376" s="147"/>
      <c r="AP376" s="147"/>
      <c r="AQ376" s="147"/>
      <c r="AR376" s="147"/>
      <c r="AS376" s="147"/>
      <c r="AT376" s="147"/>
      <c r="AU376" s="147"/>
      <c r="AV376" s="147"/>
      <c r="AW376" s="147"/>
      <c r="AX376" s="147"/>
      <c r="AY376" s="147"/>
      <c r="AZ376" s="147"/>
    </row>
    <row r="377" ht="15.75" customHeight="1">
      <c r="A377" s="147"/>
      <c r="B377" s="147"/>
      <c r="C377" s="147"/>
      <c r="D377" s="147"/>
      <c r="E377" s="147"/>
      <c r="F377" s="147"/>
      <c r="G377" s="147"/>
      <c r="H377" s="147"/>
      <c r="I377" s="147"/>
      <c r="J377" s="147"/>
      <c r="K377" s="147"/>
      <c r="L377" s="147"/>
      <c r="M377" s="147"/>
      <c r="N377" s="147"/>
      <c r="O377" s="147"/>
      <c r="P377" s="147"/>
      <c r="Q377" s="147"/>
      <c r="R377" s="147"/>
      <c r="S377" s="147"/>
      <c r="T377" s="147"/>
      <c r="U377" s="147"/>
      <c r="V377" s="147"/>
      <c r="W377" s="147"/>
      <c r="X377" s="147"/>
      <c r="Y377" s="147"/>
      <c r="Z377" s="147"/>
      <c r="AA377" s="147"/>
      <c r="AB377" s="147"/>
      <c r="AC377" s="147"/>
      <c r="AD377" s="147"/>
      <c r="AE377" s="147"/>
      <c r="AF377" s="147"/>
      <c r="AG377" s="147"/>
      <c r="AH377" s="147"/>
      <c r="AI377" s="147"/>
      <c r="AJ377" s="147"/>
      <c r="AK377" s="147"/>
      <c r="AL377" s="147"/>
      <c r="AM377" s="147"/>
      <c r="AN377" s="147"/>
      <c r="AO377" s="147"/>
      <c r="AP377" s="147"/>
      <c r="AQ377" s="147"/>
      <c r="AR377" s="147"/>
      <c r="AS377" s="147"/>
      <c r="AT377" s="147"/>
      <c r="AU377" s="147"/>
      <c r="AV377" s="147"/>
      <c r="AW377" s="147"/>
      <c r="AX377" s="147"/>
      <c r="AY377" s="147"/>
      <c r="AZ377" s="147"/>
    </row>
    <row r="378" ht="15.75" customHeight="1">
      <c r="A378" s="147"/>
      <c r="B378" s="147"/>
      <c r="C378" s="147"/>
      <c r="D378" s="147"/>
      <c r="E378" s="147"/>
      <c r="F378" s="147"/>
      <c r="G378" s="147"/>
      <c r="H378" s="147"/>
      <c r="I378" s="147"/>
      <c r="J378" s="147"/>
      <c r="K378" s="147"/>
      <c r="L378" s="147"/>
      <c r="M378" s="147"/>
      <c r="N378" s="147"/>
      <c r="O378" s="147"/>
      <c r="P378" s="147"/>
      <c r="Q378" s="147"/>
      <c r="R378" s="147"/>
      <c r="S378" s="147"/>
      <c r="T378" s="147"/>
      <c r="U378" s="147"/>
      <c r="V378" s="147"/>
      <c r="W378" s="147"/>
      <c r="X378" s="147"/>
      <c r="Y378" s="147"/>
      <c r="Z378" s="147"/>
      <c r="AA378" s="147"/>
      <c r="AB378" s="147"/>
      <c r="AC378" s="147"/>
      <c r="AD378" s="147"/>
      <c r="AE378" s="147"/>
      <c r="AF378" s="147"/>
      <c r="AG378" s="147"/>
      <c r="AH378" s="147"/>
      <c r="AI378" s="147"/>
      <c r="AJ378" s="147"/>
      <c r="AK378" s="147"/>
      <c r="AL378" s="147"/>
      <c r="AM378" s="147"/>
      <c r="AN378" s="147"/>
      <c r="AO378" s="147"/>
      <c r="AP378" s="147"/>
      <c r="AQ378" s="147"/>
      <c r="AR378" s="147"/>
      <c r="AS378" s="147"/>
      <c r="AT378" s="147"/>
      <c r="AU378" s="147"/>
      <c r="AV378" s="147"/>
      <c r="AW378" s="147"/>
      <c r="AX378" s="147"/>
      <c r="AY378" s="147"/>
      <c r="AZ378" s="147"/>
    </row>
    <row r="379" ht="15.75" customHeight="1">
      <c r="A379" s="147"/>
      <c r="B379" s="147"/>
      <c r="C379" s="147"/>
      <c r="D379" s="147"/>
      <c r="E379" s="147"/>
      <c r="F379" s="147"/>
      <c r="G379" s="147"/>
      <c r="H379" s="147"/>
      <c r="I379" s="147"/>
      <c r="J379" s="147"/>
      <c r="K379" s="147"/>
      <c r="L379" s="147"/>
      <c r="M379" s="147"/>
      <c r="N379" s="147"/>
      <c r="O379" s="147"/>
      <c r="P379" s="147"/>
      <c r="Q379" s="147"/>
      <c r="R379" s="147"/>
      <c r="S379" s="147"/>
      <c r="T379" s="147"/>
      <c r="U379" s="147"/>
      <c r="V379" s="147"/>
      <c r="W379" s="147"/>
      <c r="X379" s="147"/>
      <c r="Y379" s="147"/>
      <c r="Z379" s="147"/>
      <c r="AA379" s="147"/>
      <c r="AB379" s="147"/>
      <c r="AC379" s="147"/>
      <c r="AD379" s="147"/>
      <c r="AE379" s="147"/>
      <c r="AF379" s="147"/>
      <c r="AG379" s="147"/>
      <c r="AH379" s="147"/>
      <c r="AI379" s="147"/>
      <c r="AJ379" s="147"/>
      <c r="AK379" s="147"/>
      <c r="AL379" s="147"/>
      <c r="AM379" s="147"/>
      <c r="AN379" s="147"/>
      <c r="AO379" s="147"/>
      <c r="AP379" s="147"/>
      <c r="AQ379" s="147"/>
      <c r="AR379" s="147"/>
      <c r="AS379" s="147"/>
      <c r="AT379" s="147"/>
      <c r="AU379" s="147"/>
      <c r="AV379" s="147"/>
      <c r="AW379" s="147"/>
      <c r="AX379" s="147"/>
      <c r="AY379" s="147"/>
      <c r="AZ379" s="147"/>
    </row>
    <row r="380" ht="15.75" customHeight="1">
      <c r="A380" s="147"/>
      <c r="B380" s="147"/>
      <c r="C380" s="147"/>
      <c r="D380" s="147"/>
      <c r="E380" s="147"/>
      <c r="F380" s="147"/>
      <c r="G380" s="147"/>
      <c r="H380" s="147"/>
      <c r="I380" s="147"/>
      <c r="J380" s="147"/>
      <c r="K380" s="147"/>
      <c r="L380" s="147"/>
      <c r="M380" s="147"/>
      <c r="N380" s="147"/>
      <c r="O380" s="147"/>
      <c r="P380" s="147"/>
      <c r="Q380" s="147"/>
      <c r="R380" s="147"/>
      <c r="S380" s="147"/>
      <c r="T380" s="147"/>
      <c r="U380" s="147"/>
      <c r="V380" s="147"/>
      <c r="W380" s="147"/>
      <c r="X380" s="147"/>
      <c r="Y380" s="147"/>
      <c r="Z380" s="147"/>
      <c r="AA380" s="147"/>
      <c r="AB380" s="147"/>
      <c r="AC380" s="147"/>
      <c r="AD380" s="147"/>
      <c r="AE380" s="147"/>
      <c r="AF380" s="147"/>
      <c r="AG380" s="147"/>
      <c r="AH380" s="147"/>
      <c r="AI380" s="147"/>
      <c r="AJ380" s="147"/>
      <c r="AK380" s="147"/>
      <c r="AL380" s="147"/>
      <c r="AM380" s="147"/>
      <c r="AN380" s="147"/>
      <c r="AO380" s="147"/>
      <c r="AP380" s="147"/>
      <c r="AQ380" s="147"/>
      <c r="AR380" s="147"/>
      <c r="AS380" s="147"/>
      <c r="AT380" s="147"/>
      <c r="AU380" s="147"/>
      <c r="AV380" s="147"/>
      <c r="AW380" s="147"/>
      <c r="AX380" s="147"/>
      <c r="AY380" s="147"/>
      <c r="AZ380" s="147"/>
    </row>
    <row r="381" ht="15.75" customHeight="1">
      <c r="A381" s="147"/>
      <c r="B381" s="147"/>
      <c r="C381" s="147"/>
      <c r="D381" s="147"/>
      <c r="E381" s="147"/>
      <c r="F381" s="147"/>
      <c r="G381" s="147"/>
      <c r="H381" s="147"/>
      <c r="I381" s="147"/>
      <c r="J381" s="147"/>
      <c r="K381" s="147"/>
      <c r="L381" s="147"/>
      <c r="M381" s="147"/>
      <c r="N381" s="147"/>
      <c r="O381" s="147"/>
      <c r="P381" s="147"/>
      <c r="Q381" s="147"/>
      <c r="R381" s="147"/>
      <c r="S381" s="147"/>
      <c r="T381" s="147"/>
      <c r="U381" s="147"/>
      <c r="V381" s="147"/>
      <c r="W381" s="147"/>
      <c r="X381" s="147"/>
      <c r="Y381" s="147"/>
      <c r="Z381" s="147"/>
      <c r="AA381" s="147"/>
      <c r="AB381" s="147"/>
      <c r="AC381" s="147"/>
      <c r="AD381" s="147"/>
      <c r="AE381" s="147"/>
      <c r="AF381" s="147"/>
      <c r="AG381" s="147"/>
      <c r="AH381" s="147"/>
      <c r="AI381" s="147"/>
      <c r="AJ381" s="147"/>
      <c r="AK381" s="147"/>
      <c r="AL381" s="147"/>
      <c r="AM381" s="147"/>
      <c r="AN381" s="147"/>
      <c r="AO381" s="147"/>
      <c r="AP381" s="147"/>
      <c r="AQ381" s="147"/>
      <c r="AR381" s="147"/>
      <c r="AS381" s="147"/>
      <c r="AT381" s="147"/>
      <c r="AU381" s="147"/>
      <c r="AV381" s="147"/>
      <c r="AW381" s="147"/>
      <c r="AX381" s="147"/>
      <c r="AY381" s="147"/>
      <c r="AZ381" s="147"/>
    </row>
    <row r="382" ht="15.75" customHeight="1">
      <c r="A382" s="147"/>
      <c r="B382" s="147"/>
      <c r="C382" s="147"/>
      <c r="D382" s="147"/>
      <c r="E382" s="147"/>
      <c r="F382" s="147"/>
      <c r="G382" s="147"/>
      <c r="H382" s="147"/>
      <c r="I382" s="147"/>
      <c r="J382" s="147"/>
      <c r="K382" s="147"/>
      <c r="L382" s="147"/>
      <c r="M382" s="147"/>
      <c r="N382" s="147"/>
      <c r="O382" s="147"/>
      <c r="P382" s="147"/>
      <c r="Q382" s="147"/>
      <c r="R382" s="147"/>
      <c r="S382" s="147"/>
      <c r="T382" s="147"/>
      <c r="U382" s="147"/>
      <c r="V382" s="147"/>
      <c r="W382" s="147"/>
      <c r="X382" s="147"/>
      <c r="Y382" s="147"/>
      <c r="Z382" s="147"/>
      <c r="AA382" s="147"/>
      <c r="AB382" s="147"/>
      <c r="AC382" s="147"/>
      <c r="AD382" s="147"/>
      <c r="AE382" s="147"/>
      <c r="AF382" s="147"/>
      <c r="AG382" s="147"/>
      <c r="AH382" s="147"/>
      <c r="AI382" s="147"/>
      <c r="AJ382" s="147"/>
      <c r="AK382" s="147"/>
      <c r="AL382" s="147"/>
      <c r="AM382" s="147"/>
      <c r="AN382" s="147"/>
      <c r="AO382" s="147"/>
      <c r="AP382" s="147"/>
      <c r="AQ382" s="147"/>
      <c r="AR382" s="147"/>
      <c r="AS382" s="147"/>
      <c r="AT382" s="147"/>
      <c r="AU382" s="147"/>
      <c r="AV382" s="147"/>
      <c r="AW382" s="147"/>
      <c r="AX382" s="147"/>
      <c r="AY382" s="147"/>
      <c r="AZ382" s="147"/>
    </row>
    <row r="383" ht="15.75" customHeight="1">
      <c r="A383" s="147"/>
      <c r="B383" s="147"/>
      <c r="C383" s="147"/>
      <c r="D383" s="147"/>
      <c r="E383" s="147"/>
      <c r="F383" s="147"/>
      <c r="G383" s="147"/>
      <c r="H383" s="147"/>
      <c r="I383" s="147"/>
      <c r="J383" s="147"/>
      <c r="K383" s="147"/>
      <c r="L383" s="147"/>
      <c r="M383" s="147"/>
      <c r="N383" s="147"/>
      <c r="O383" s="147"/>
      <c r="P383" s="147"/>
      <c r="Q383" s="147"/>
      <c r="R383" s="147"/>
      <c r="S383" s="147"/>
      <c r="T383" s="147"/>
      <c r="U383" s="147"/>
      <c r="V383" s="147"/>
      <c r="W383" s="147"/>
      <c r="X383" s="147"/>
      <c r="Y383" s="147"/>
      <c r="Z383" s="147"/>
      <c r="AA383" s="147"/>
      <c r="AB383" s="147"/>
      <c r="AC383" s="147"/>
      <c r="AD383" s="147"/>
      <c r="AE383" s="147"/>
      <c r="AF383" s="147"/>
      <c r="AG383" s="147"/>
      <c r="AH383" s="147"/>
      <c r="AI383" s="147"/>
      <c r="AJ383" s="147"/>
      <c r="AK383" s="147"/>
      <c r="AL383" s="147"/>
      <c r="AM383" s="147"/>
      <c r="AN383" s="147"/>
      <c r="AO383" s="147"/>
      <c r="AP383" s="147"/>
      <c r="AQ383" s="147"/>
      <c r="AR383" s="147"/>
      <c r="AS383" s="147"/>
      <c r="AT383" s="147"/>
      <c r="AU383" s="147"/>
      <c r="AV383" s="147"/>
      <c r="AW383" s="147"/>
      <c r="AX383" s="147"/>
      <c r="AY383" s="147"/>
      <c r="AZ383" s="147"/>
    </row>
    <row r="384" ht="15.75" customHeight="1">
      <c r="A384" s="147"/>
      <c r="B384" s="147"/>
      <c r="C384" s="147"/>
      <c r="D384" s="147"/>
      <c r="E384" s="147"/>
      <c r="F384" s="147"/>
      <c r="G384" s="147"/>
      <c r="H384" s="147"/>
      <c r="I384" s="147"/>
      <c r="J384" s="147"/>
      <c r="K384" s="147"/>
      <c r="L384" s="147"/>
      <c r="M384" s="147"/>
      <c r="N384" s="147"/>
      <c r="O384" s="147"/>
      <c r="P384" s="147"/>
      <c r="Q384" s="147"/>
      <c r="R384" s="147"/>
      <c r="S384" s="147"/>
      <c r="T384" s="147"/>
      <c r="U384" s="147"/>
      <c r="V384" s="147"/>
      <c r="W384" s="147"/>
      <c r="X384" s="147"/>
      <c r="Y384" s="147"/>
      <c r="Z384" s="147"/>
      <c r="AA384" s="147"/>
      <c r="AB384" s="147"/>
      <c r="AC384" s="147"/>
      <c r="AD384" s="147"/>
      <c r="AE384" s="147"/>
      <c r="AF384" s="147"/>
      <c r="AG384" s="147"/>
      <c r="AH384" s="147"/>
      <c r="AI384" s="147"/>
      <c r="AJ384" s="147"/>
      <c r="AK384" s="147"/>
      <c r="AL384" s="147"/>
      <c r="AM384" s="147"/>
      <c r="AN384" s="147"/>
      <c r="AO384" s="147"/>
      <c r="AP384" s="147"/>
      <c r="AQ384" s="147"/>
      <c r="AR384" s="147"/>
      <c r="AS384" s="147"/>
      <c r="AT384" s="147"/>
      <c r="AU384" s="147"/>
      <c r="AV384" s="147"/>
      <c r="AW384" s="147"/>
      <c r="AX384" s="147"/>
      <c r="AY384" s="147"/>
      <c r="AZ384" s="147"/>
    </row>
    <row r="385" ht="15.75" customHeight="1">
      <c r="A385" s="147"/>
      <c r="B385" s="147"/>
      <c r="C385" s="147"/>
      <c r="D385" s="147"/>
      <c r="E385" s="147"/>
      <c r="F385" s="147"/>
      <c r="G385" s="147"/>
      <c r="H385" s="147"/>
      <c r="I385" s="147"/>
      <c r="J385" s="147"/>
      <c r="K385" s="147"/>
      <c r="L385" s="147"/>
      <c r="M385" s="147"/>
      <c r="N385" s="147"/>
      <c r="O385" s="147"/>
      <c r="P385" s="147"/>
      <c r="Q385" s="147"/>
      <c r="R385" s="147"/>
      <c r="S385" s="147"/>
      <c r="T385" s="147"/>
      <c r="U385" s="147"/>
      <c r="V385" s="147"/>
      <c r="W385" s="147"/>
      <c r="X385" s="147"/>
      <c r="Y385" s="147"/>
      <c r="Z385" s="147"/>
      <c r="AA385" s="147"/>
      <c r="AB385" s="147"/>
      <c r="AC385" s="147"/>
      <c r="AD385" s="147"/>
      <c r="AE385" s="147"/>
      <c r="AF385" s="147"/>
      <c r="AG385" s="147"/>
      <c r="AH385" s="147"/>
      <c r="AI385" s="147"/>
      <c r="AJ385" s="147"/>
      <c r="AK385" s="147"/>
      <c r="AL385" s="147"/>
      <c r="AM385" s="147"/>
      <c r="AN385" s="147"/>
      <c r="AO385" s="147"/>
      <c r="AP385" s="147"/>
      <c r="AQ385" s="147"/>
      <c r="AR385" s="147"/>
      <c r="AS385" s="147"/>
      <c r="AT385" s="147"/>
      <c r="AU385" s="147"/>
      <c r="AV385" s="147"/>
      <c r="AW385" s="147"/>
      <c r="AX385" s="147"/>
      <c r="AY385" s="147"/>
      <c r="AZ385" s="147"/>
    </row>
    <row r="386" ht="15.75" customHeight="1">
      <c r="A386" s="147"/>
      <c r="B386" s="147"/>
      <c r="C386" s="147"/>
      <c r="D386" s="147"/>
      <c r="E386" s="147"/>
      <c r="F386" s="147"/>
      <c r="G386" s="147"/>
      <c r="H386" s="147"/>
      <c r="I386" s="147"/>
      <c r="J386" s="147"/>
      <c r="K386" s="147"/>
      <c r="L386" s="147"/>
      <c r="M386" s="147"/>
      <c r="N386" s="147"/>
      <c r="O386" s="147"/>
      <c r="P386" s="147"/>
      <c r="Q386" s="147"/>
      <c r="R386" s="147"/>
      <c r="S386" s="147"/>
      <c r="T386" s="147"/>
      <c r="U386" s="147"/>
      <c r="V386" s="147"/>
      <c r="W386" s="147"/>
      <c r="X386" s="147"/>
      <c r="Y386" s="147"/>
      <c r="Z386" s="147"/>
      <c r="AA386" s="147"/>
      <c r="AB386" s="147"/>
      <c r="AC386" s="147"/>
      <c r="AD386" s="147"/>
      <c r="AE386" s="147"/>
      <c r="AF386" s="147"/>
      <c r="AG386" s="147"/>
      <c r="AH386" s="147"/>
      <c r="AI386" s="147"/>
      <c r="AJ386" s="147"/>
      <c r="AK386" s="147"/>
      <c r="AL386" s="147"/>
      <c r="AM386" s="147"/>
      <c r="AN386" s="147"/>
      <c r="AO386" s="147"/>
      <c r="AP386" s="147"/>
      <c r="AQ386" s="147"/>
      <c r="AR386" s="147"/>
      <c r="AS386" s="147"/>
      <c r="AT386" s="147"/>
      <c r="AU386" s="147"/>
      <c r="AV386" s="147"/>
      <c r="AW386" s="147"/>
      <c r="AX386" s="147"/>
      <c r="AY386" s="147"/>
      <c r="AZ386" s="147"/>
    </row>
    <row r="387" ht="15.75" customHeight="1">
      <c r="A387" s="147"/>
      <c r="B387" s="147"/>
      <c r="C387" s="147"/>
      <c r="D387" s="147"/>
      <c r="E387" s="147"/>
      <c r="F387" s="147"/>
      <c r="G387" s="147"/>
      <c r="H387" s="147"/>
      <c r="I387" s="147"/>
      <c r="J387" s="147"/>
      <c r="K387" s="147"/>
      <c r="L387" s="147"/>
      <c r="M387" s="147"/>
      <c r="N387" s="147"/>
      <c r="O387" s="147"/>
      <c r="P387" s="147"/>
      <c r="Q387" s="147"/>
      <c r="R387" s="147"/>
      <c r="S387" s="147"/>
      <c r="T387" s="147"/>
      <c r="U387" s="147"/>
      <c r="V387" s="147"/>
      <c r="W387" s="147"/>
      <c r="X387" s="147"/>
      <c r="Y387" s="147"/>
      <c r="Z387" s="147"/>
      <c r="AA387" s="147"/>
      <c r="AB387" s="147"/>
      <c r="AC387" s="147"/>
      <c r="AD387" s="147"/>
      <c r="AE387" s="147"/>
      <c r="AF387" s="147"/>
      <c r="AG387" s="147"/>
      <c r="AH387" s="147"/>
      <c r="AI387" s="147"/>
      <c r="AJ387" s="147"/>
      <c r="AK387" s="147"/>
      <c r="AL387" s="147"/>
      <c r="AM387" s="147"/>
      <c r="AN387" s="147"/>
      <c r="AO387" s="147"/>
      <c r="AP387" s="147"/>
      <c r="AQ387" s="147"/>
      <c r="AR387" s="147"/>
      <c r="AS387" s="147"/>
      <c r="AT387" s="147"/>
      <c r="AU387" s="147"/>
      <c r="AV387" s="147"/>
      <c r="AW387" s="147"/>
      <c r="AX387" s="147"/>
      <c r="AY387" s="147"/>
      <c r="AZ387" s="147"/>
    </row>
    <row r="388" ht="15.75" customHeight="1">
      <c r="A388" s="147"/>
      <c r="B388" s="147"/>
      <c r="C388" s="147"/>
      <c r="D388" s="147"/>
      <c r="E388" s="147"/>
      <c r="F388" s="147"/>
      <c r="G388" s="147"/>
      <c r="H388" s="147"/>
      <c r="I388" s="147"/>
      <c r="J388" s="147"/>
      <c r="K388" s="147"/>
      <c r="L388" s="147"/>
      <c r="M388" s="147"/>
      <c r="N388" s="147"/>
      <c r="O388" s="147"/>
      <c r="P388" s="147"/>
      <c r="Q388" s="147"/>
      <c r="R388" s="147"/>
      <c r="S388" s="147"/>
      <c r="T388" s="147"/>
      <c r="U388" s="147"/>
      <c r="V388" s="147"/>
      <c r="W388" s="147"/>
      <c r="X388" s="147"/>
      <c r="Y388" s="147"/>
      <c r="Z388" s="147"/>
      <c r="AA388" s="147"/>
      <c r="AB388" s="147"/>
      <c r="AC388" s="147"/>
      <c r="AD388" s="147"/>
      <c r="AE388" s="147"/>
      <c r="AF388" s="147"/>
      <c r="AG388" s="147"/>
      <c r="AH388" s="147"/>
      <c r="AI388" s="147"/>
      <c r="AJ388" s="147"/>
      <c r="AK388" s="147"/>
      <c r="AL388" s="147"/>
      <c r="AM388" s="147"/>
      <c r="AN388" s="147"/>
      <c r="AO388" s="147"/>
      <c r="AP388" s="147"/>
      <c r="AQ388" s="147"/>
      <c r="AR388" s="147"/>
      <c r="AS388" s="147"/>
      <c r="AT388" s="147"/>
      <c r="AU388" s="147"/>
      <c r="AV388" s="147"/>
      <c r="AW388" s="147"/>
      <c r="AX388" s="147"/>
      <c r="AY388" s="147"/>
      <c r="AZ388" s="147"/>
    </row>
    <row r="389" ht="15.75" customHeight="1">
      <c r="A389" s="147"/>
      <c r="B389" s="147"/>
      <c r="C389" s="147"/>
      <c r="D389" s="147"/>
      <c r="E389" s="147"/>
      <c r="F389" s="147"/>
      <c r="G389" s="147"/>
      <c r="H389" s="147"/>
      <c r="I389" s="147"/>
      <c r="J389" s="147"/>
      <c r="K389" s="147"/>
      <c r="L389" s="147"/>
      <c r="M389" s="147"/>
      <c r="N389" s="147"/>
      <c r="O389" s="147"/>
      <c r="P389" s="147"/>
      <c r="Q389" s="147"/>
      <c r="R389" s="147"/>
      <c r="S389" s="147"/>
      <c r="T389" s="147"/>
      <c r="U389" s="147"/>
      <c r="V389" s="147"/>
      <c r="W389" s="147"/>
      <c r="X389" s="147"/>
      <c r="Y389" s="147"/>
      <c r="Z389" s="147"/>
      <c r="AA389" s="147"/>
      <c r="AB389" s="147"/>
      <c r="AC389" s="147"/>
      <c r="AD389" s="147"/>
      <c r="AE389" s="147"/>
      <c r="AF389" s="147"/>
      <c r="AG389" s="147"/>
      <c r="AH389" s="147"/>
      <c r="AI389" s="147"/>
      <c r="AJ389" s="147"/>
      <c r="AK389" s="147"/>
      <c r="AL389" s="147"/>
      <c r="AM389" s="147"/>
      <c r="AN389" s="147"/>
      <c r="AO389" s="147"/>
      <c r="AP389" s="147"/>
      <c r="AQ389" s="147"/>
      <c r="AR389" s="147"/>
      <c r="AS389" s="147"/>
      <c r="AT389" s="147"/>
      <c r="AU389" s="147"/>
      <c r="AV389" s="147"/>
      <c r="AW389" s="147"/>
      <c r="AX389" s="147"/>
      <c r="AY389" s="147"/>
      <c r="AZ389" s="147"/>
    </row>
    <row r="390" ht="15.75" customHeight="1">
      <c r="A390" s="147"/>
      <c r="B390" s="147"/>
      <c r="C390" s="147"/>
      <c r="D390" s="147"/>
      <c r="E390" s="147"/>
      <c r="F390" s="147"/>
      <c r="G390" s="147"/>
      <c r="H390" s="147"/>
      <c r="I390" s="147"/>
      <c r="J390" s="147"/>
      <c r="K390" s="147"/>
      <c r="L390" s="147"/>
      <c r="M390" s="147"/>
      <c r="N390" s="147"/>
      <c r="O390" s="147"/>
      <c r="P390" s="147"/>
      <c r="Q390" s="147"/>
      <c r="R390" s="147"/>
      <c r="S390" s="147"/>
      <c r="T390" s="147"/>
      <c r="U390" s="147"/>
      <c r="V390" s="147"/>
      <c r="W390" s="147"/>
      <c r="X390" s="147"/>
      <c r="Y390" s="147"/>
      <c r="Z390" s="147"/>
      <c r="AA390" s="147"/>
      <c r="AB390" s="147"/>
      <c r="AC390" s="147"/>
      <c r="AD390" s="147"/>
      <c r="AE390" s="147"/>
      <c r="AF390" s="147"/>
      <c r="AG390" s="147"/>
      <c r="AH390" s="147"/>
      <c r="AI390" s="147"/>
      <c r="AJ390" s="147"/>
      <c r="AK390" s="147"/>
      <c r="AL390" s="147"/>
      <c r="AM390" s="147"/>
      <c r="AN390" s="147"/>
      <c r="AO390" s="147"/>
      <c r="AP390" s="147"/>
      <c r="AQ390" s="147"/>
      <c r="AR390" s="147"/>
      <c r="AS390" s="147"/>
      <c r="AT390" s="147"/>
      <c r="AU390" s="147"/>
      <c r="AV390" s="147"/>
      <c r="AW390" s="147"/>
      <c r="AX390" s="147"/>
      <c r="AY390" s="147"/>
      <c r="AZ390" s="147"/>
    </row>
    <row r="391" ht="15.75" customHeight="1">
      <c r="A391" s="147"/>
      <c r="B391" s="147"/>
      <c r="C391" s="147"/>
      <c r="D391" s="147"/>
      <c r="E391" s="147"/>
      <c r="F391" s="147"/>
      <c r="G391" s="147"/>
      <c r="H391" s="147"/>
      <c r="I391" s="147"/>
      <c r="J391" s="147"/>
      <c r="K391" s="147"/>
      <c r="L391" s="147"/>
      <c r="M391" s="147"/>
      <c r="N391" s="147"/>
      <c r="O391" s="147"/>
      <c r="P391" s="147"/>
      <c r="Q391" s="147"/>
      <c r="R391" s="147"/>
      <c r="S391" s="147"/>
      <c r="T391" s="147"/>
      <c r="U391" s="147"/>
      <c r="V391" s="147"/>
      <c r="W391" s="147"/>
      <c r="X391" s="147"/>
      <c r="Y391" s="147"/>
      <c r="Z391" s="147"/>
      <c r="AA391" s="147"/>
      <c r="AB391" s="147"/>
      <c r="AC391" s="147"/>
      <c r="AD391" s="147"/>
      <c r="AE391" s="147"/>
      <c r="AF391" s="147"/>
      <c r="AG391" s="147"/>
      <c r="AH391" s="147"/>
      <c r="AI391" s="147"/>
      <c r="AJ391" s="147"/>
      <c r="AK391" s="147"/>
      <c r="AL391" s="147"/>
      <c r="AM391" s="147"/>
      <c r="AN391" s="147"/>
      <c r="AO391" s="147"/>
      <c r="AP391" s="147"/>
      <c r="AQ391" s="147"/>
      <c r="AR391" s="147"/>
      <c r="AS391" s="147"/>
      <c r="AT391" s="147"/>
      <c r="AU391" s="147"/>
      <c r="AV391" s="147"/>
      <c r="AW391" s="147"/>
      <c r="AX391" s="147"/>
      <c r="AY391" s="147"/>
      <c r="AZ391" s="147"/>
    </row>
    <row r="392" ht="15.75" customHeight="1">
      <c r="A392" s="147"/>
      <c r="B392" s="147"/>
      <c r="C392" s="147"/>
      <c r="D392" s="147"/>
      <c r="E392" s="147"/>
      <c r="F392" s="147"/>
      <c r="G392" s="147"/>
      <c r="H392" s="147"/>
      <c r="I392" s="147"/>
      <c r="J392" s="147"/>
      <c r="K392" s="147"/>
      <c r="L392" s="147"/>
      <c r="M392" s="147"/>
      <c r="N392" s="147"/>
      <c r="O392" s="147"/>
      <c r="P392" s="147"/>
      <c r="Q392" s="147"/>
      <c r="R392" s="147"/>
      <c r="S392" s="147"/>
      <c r="T392" s="147"/>
      <c r="U392" s="147"/>
      <c r="V392" s="147"/>
      <c r="W392" s="147"/>
      <c r="X392" s="147"/>
      <c r="Y392" s="147"/>
      <c r="Z392" s="147"/>
      <c r="AA392" s="147"/>
      <c r="AB392" s="147"/>
      <c r="AC392" s="147"/>
      <c r="AD392" s="147"/>
      <c r="AE392" s="147"/>
      <c r="AF392" s="147"/>
      <c r="AG392" s="147"/>
      <c r="AH392" s="147"/>
      <c r="AI392" s="147"/>
      <c r="AJ392" s="147"/>
      <c r="AK392" s="147"/>
      <c r="AL392" s="147"/>
      <c r="AM392" s="147"/>
      <c r="AN392" s="147"/>
      <c r="AO392" s="147"/>
      <c r="AP392" s="147"/>
      <c r="AQ392" s="147"/>
      <c r="AR392" s="147"/>
      <c r="AS392" s="147"/>
      <c r="AT392" s="147"/>
      <c r="AU392" s="147"/>
      <c r="AV392" s="147"/>
      <c r="AW392" s="147"/>
      <c r="AX392" s="147"/>
      <c r="AY392" s="147"/>
      <c r="AZ392" s="147"/>
    </row>
    <row r="393" ht="15.75" customHeight="1">
      <c r="A393" s="147"/>
      <c r="B393" s="147"/>
      <c r="C393" s="147"/>
      <c r="D393" s="147"/>
      <c r="E393" s="147"/>
      <c r="F393" s="147"/>
      <c r="G393" s="147"/>
      <c r="H393" s="147"/>
      <c r="I393" s="147"/>
      <c r="J393" s="147"/>
      <c r="K393" s="147"/>
      <c r="L393" s="147"/>
      <c r="M393" s="147"/>
      <c r="N393" s="147"/>
      <c r="O393" s="147"/>
      <c r="P393" s="147"/>
      <c r="Q393" s="147"/>
      <c r="R393" s="147"/>
      <c r="S393" s="147"/>
      <c r="T393" s="147"/>
      <c r="U393" s="147"/>
      <c r="V393" s="147"/>
      <c r="W393" s="147"/>
      <c r="X393" s="147"/>
      <c r="Y393" s="147"/>
      <c r="Z393" s="147"/>
      <c r="AA393" s="147"/>
      <c r="AB393" s="147"/>
      <c r="AC393" s="147"/>
      <c r="AD393" s="147"/>
      <c r="AE393" s="147"/>
      <c r="AF393" s="147"/>
      <c r="AG393" s="147"/>
      <c r="AH393" s="147"/>
      <c r="AI393" s="147"/>
      <c r="AJ393" s="147"/>
      <c r="AK393" s="147"/>
      <c r="AL393" s="147"/>
      <c r="AM393" s="147"/>
      <c r="AN393" s="147"/>
      <c r="AO393" s="147"/>
      <c r="AP393" s="147"/>
      <c r="AQ393" s="147"/>
      <c r="AR393" s="147"/>
      <c r="AS393" s="147"/>
      <c r="AT393" s="147"/>
      <c r="AU393" s="147"/>
      <c r="AV393" s="147"/>
      <c r="AW393" s="147"/>
      <c r="AX393" s="147"/>
      <c r="AY393" s="147"/>
      <c r="AZ393" s="147"/>
    </row>
    <row r="394" ht="15.75" customHeight="1">
      <c r="A394" s="147"/>
      <c r="B394" s="147"/>
      <c r="C394" s="147"/>
      <c r="D394" s="147"/>
      <c r="E394" s="147"/>
      <c r="F394" s="147"/>
      <c r="G394" s="147"/>
      <c r="H394" s="147"/>
      <c r="I394" s="147"/>
      <c r="J394" s="147"/>
      <c r="K394" s="147"/>
      <c r="L394" s="147"/>
      <c r="M394" s="147"/>
      <c r="N394" s="147"/>
      <c r="O394" s="147"/>
      <c r="P394" s="147"/>
      <c r="Q394" s="147"/>
      <c r="R394" s="147"/>
      <c r="S394" s="147"/>
      <c r="T394" s="147"/>
      <c r="U394" s="147"/>
      <c r="V394" s="147"/>
      <c r="W394" s="147"/>
      <c r="X394" s="147"/>
      <c r="Y394" s="147"/>
      <c r="Z394" s="147"/>
      <c r="AA394" s="147"/>
      <c r="AB394" s="147"/>
      <c r="AC394" s="147"/>
      <c r="AD394" s="147"/>
      <c r="AE394" s="147"/>
      <c r="AF394" s="147"/>
      <c r="AG394" s="147"/>
      <c r="AH394" s="147"/>
      <c r="AI394" s="147"/>
      <c r="AJ394" s="147"/>
      <c r="AK394" s="147"/>
      <c r="AL394" s="147"/>
      <c r="AM394" s="147"/>
      <c r="AN394" s="147"/>
      <c r="AO394" s="147"/>
      <c r="AP394" s="147"/>
      <c r="AQ394" s="147"/>
      <c r="AR394" s="147"/>
      <c r="AS394" s="147"/>
      <c r="AT394" s="147"/>
      <c r="AU394" s="147"/>
      <c r="AV394" s="147"/>
      <c r="AW394" s="147"/>
      <c r="AX394" s="147"/>
      <c r="AY394" s="147"/>
      <c r="AZ394" s="147"/>
    </row>
    <row r="395" ht="15.75" customHeight="1">
      <c r="A395" s="147"/>
      <c r="B395" s="147"/>
      <c r="C395" s="147"/>
      <c r="D395" s="147"/>
      <c r="E395" s="147"/>
      <c r="F395" s="147"/>
      <c r="G395" s="147"/>
      <c r="H395" s="147"/>
      <c r="I395" s="147"/>
      <c r="J395" s="147"/>
      <c r="K395" s="147"/>
      <c r="L395" s="147"/>
      <c r="M395" s="147"/>
      <c r="N395" s="147"/>
      <c r="O395" s="147"/>
      <c r="P395" s="147"/>
      <c r="Q395" s="147"/>
      <c r="R395" s="147"/>
      <c r="S395" s="147"/>
      <c r="T395" s="147"/>
      <c r="U395" s="147"/>
      <c r="V395" s="147"/>
      <c r="W395" s="147"/>
      <c r="X395" s="147"/>
      <c r="Y395" s="147"/>
      <c r="Z395" s="147"/>
      <c r="AA395" s="147"/>
      <c r="AB395" s="147"/>
      <c r="AC395" s="147"/>
      <c r="AD395" s="147"/>
      <c r="AE395" s="147"/>
      <c r="AF395" s="147"/>
      <c r="AG395" s="147"/>
      <c r="AH395" s="147"/>
      <c r="AI395" s="147"/>
      <c r="AJ395" s="147"/>
      <c r="AK395" s="147"/>
      <c r="AL395" s="147"/>
      <c r="AM395" s="147"/>
      <c r="AN395" s="147"/>
      <c r="AO395" s="147"/>
      <c r="AP395" s="147"/>
      <c r="AQ395" s="147"/>
      <c r="AR395" s="147"/>
      <c r="AS395" s="147"/>
      <c r="AT395" s="147"/>
      <c r="AU395" s="147"/>
      <c r="AV395" s="147"/>
      <c r="AW395" s="147"/>
      <c r="AX395" s="147"/>
      <c r="AY395" s="147"/>
      <c r="AZ395" s="147"/>
    </row>
    <row r="396" ht="15.75" customHeight="1">
      <c r="A396" s="147"/>
      <c r="B396" s="147"/>
      <c r="C396" s="147"/>
      <c r="D396" s="147"/>
      <c r="E396" s="147"/>
      <c r="F396" s="147"/>
      <c r="G396" s="147"/>
      <c r="H396" s="147"/>
      <c r="I396" s="147"/>
      <c r="J396" s="147"/>
      <c r="K396" s="147"/>
      <c r="L396" s="147"/>
      <c r="M396" s="147"/>
      <c r="N396" s="147"/>
      <c r="O396" s="147"/>
      <c r="P396" s="147"/>
      <c r="Q396" s="147"/>
      <c r="R396" s="147"/>
      <c r="S396" s="147"/>
      <c r="T396" s="147"/>
      <c r="U396" s="147"/>
      <c r="V396" s="147"/>
      <c r="W396" s="147"/>
      <c r="X396" s="147"/>
      <c r="Y396" s="147"/>
      <c r="Z396" s="147"/>
      <c r="AA396" s="147"/>
      <c r="AB396" s="147"/>
      <c r="AC396" s="147"/>
      <c r="AD396" s="147"/>
      <c r="AE396" s="147"/>
      <c r="AF396" s="147"/>
      <c r="AG396" s="147"/>
      <c r="AH396" s="147"/>
      <c r="AI396" s="147"/>
      <c r="AJ396" s="147"/>
      <c r="AK396" s="147"/>
      <c r="AL396" s="147"/>
      <c r="AM396" s="147"/>
      <c r="AN396" s="147"/>
      <c r="AO396" s="147"/>
      <c r="AP396" s="147"/>
      <c r="AQ396" s="147"/>
      <c r="AR396" s="147"/>
      <c r="AS396" s="147"/>
      <c r="AT396" s="147"/>
      <c r="AU396" s="147"/>
      <c r="AV396" s="147"/>
      <c r="AW396" s="147"/>
      <c r="AX396" s="147"/>
      <c r="AY396" s="147"/>
      <c r="AZ396" s="147"/>
    </row>
    <row r="397" ht="15.75" customHeight="1">
      <c r="A397" s="147"/>
      <c r="B397" s="147"/>
      <c r="C397" s="147"/>
      <c r="D397" s="147"/>
      <c r="E397" s="147"/>
      <c r="F397" s="147"/>
      <c r="G397" s="147"/>
      <c r="H397" s="147"/>
      <c r="I397" s="147"/>
      <c r="J397" s="147"/>
      <c r="K397" s="147"/>
      <c r="L397" s="147"/>
      <c r="M397" s="147"/>
      <c r="N397" s="147"/>
      <c r="O397" s="147"/>
      <c r="P397" s="147"/>
      <c r="Q397" s="147"/>
      <c r="R397" s="147"/>
      <c r="S397" s="147"/>
      <c r="T397" s="147"/>
      <c r="U397" s="147"/>
      <c r="V397" s="147"/>
      <c r="W397" s="147"/>
      <c r="X397" s="147"/>
      <c r="Y397" s="147"/>
      <c r="Z397" s="147"/>
      <c r="AA397" s="147"/>
      <c r="AB397" s="147"/>
      <c r="AC397" s="147"/>
      <c r="AD397" s="147"/>
      <c r="AE397" s="147"/>
      <c r="AF397" s="147"/>
      <c r="AG397" s="147"/>
      <c r="AH397" s="147"/>
      <c r="AI397" s="147"/>
      <c r="AJ397" s="147"/>
      <c r="AK397" s="147"/>
      <c r="AL397" s="147"/>
      <c r="AM397" s="147"/>
      <c r="AN397" s="147"/>
      <c r="AO397" s="147"/>
      <c r="AP397" s="147"/>
      <c r="AQ397" s="147"/>
      <c r="AR397" s="147"/>
      <c r="AS397" s="147"/>
      <c r="AT397" s="147"/>
      <c r="AU397" s="147"/>
      <c r="AV397" s="147"/>
      <c r="AW397" s="147"/>
      <c r="AX397" s="147"/>
      <c r="AY397" s="147"/>
      <c r="AZ397" s="147"/>
    </row>
    <row r="398" ht="15.75" customHeight="1">
      <c r="A398" s="147"/>
      <c r="B398" s="147"/>
      <c r="C398" s="147"/>
      <c r="D398" s="147"/>
      <c r="E398" s="147"/>
      <c r="F398" s="147"/>
      <c r="G398" s="147"/>
      <c r="H398" s="147"/>
      <c r="I398" s="147"/>
      <c r="J398" s="147"/>
      <c r="K398" s="147"/>
      <c r="L398" s="147"/>
      <c r="M398" s="147"/>
      <c r="N398" s="147"/>
      <c r="O398" s="147"/>
      <c r="P398" s="147"/>
      <c r="Q398" s="147"/>
      <c r="R398" s="147"/>
      <c r="S398" s="147"/>
      <c r="T398" s="147"/>
      <c r="U398" s="147"/>
      <c r="V398" s="147"/>
      <c r="W398" s="147"/>
      <c r="X398" s="147"/>
      <c r="Y398" s="147"/>
      <c r="Z398" s="147"/>
      <c r="AA398" s="147"/>
      <c r="AB398" s="147"/>
      <c r="AC398" s="147"/>
      <c r="AD398" s="147"/>
      <c r="AE398" s="147"/>
      <c r="AF398" s="147"/>
      <c r="AG398" s="147"/>
      <c r="AH398" s="147"/>
      <c r="AI398" s="147"/>
      <c r="AJ398" s="147"/>
      <c r="AK398" s="147"/>
      <c r="AL398" s="147"/>
      <c r="AM398" s="147"/>
      <c r="AN398" s="147"/>
      <c r="AO398" s="147"/>
      <c r="AP398" s="147"/>
      <c r="AQ398" s="147"/>
      <c r="AR398" s="147"/>
      <c r="AS398" s="147"/>
      <c r="AT398" s="147"/>
      <c r="AU398" s="147"/>
      <c r="AV398" s="147"/>
      <c r="AW398" s="147"/>
      <c r="AX398" s="147"/>
      <c r="AY398" s="147"/>
      <c r="AZ398" s="147"/>
    </row>
    <row r="399" ht="15.75" customHeight="1">
      <c r="A399" s="147"/>
      <c r="B399" s="147"/>
      <c r="C399" s="147"/>
      <c r="D399" s="147"/>
      <c r="E399" s="147"/>
      <c r="F399" s="147"/>
      <c r="G399" s="147"/>
      <c r="H399" s="147"/>
      <c r="I399" s="147"/>
      <c r="J399" s="147"/>
      <c r="K399" s="147"/>
      <c r="L399" s="147"/>
      <c r="M399" s="147"/>
      <c r="N399" s="147"/>
      <c r="O399" s="147"/>
      <c r="P399" s="147"/>
      <c r="Q399" s="147"/>
      <c r="R399" s="147"/>
      <c r="S399" s="147"/>
      <c r="T399" s="147"/>
      <c r="U399" s="147"/>
      <c r="V399" s="147"/>
      <c r="W399" s="147"/>
      <c r="X399" s="147"/>
      <c r="Y399" s="147"/>
      <c r="Z399" s="147"/>
      <c r="AA399" s="147"/>
      <c r="AB399" s="147"/>
      <c r="AC399" s="147"/>
      <c r="AD399" s="147"/>
      <c r="AE399" s="147"/>
      <c r="AF399" s="147"/>
      <c r="AG399" s="147"/>
      <c r="AH399" s="147"/>
      <c r="AI399" s="147"/>
      <c r="AJ399" s="147"/>
      <c r="AK399" s="147"/>
      <c r="AL399" s="147"/>
      <c r="AM399" s="147"/>
      <c r="AN399" s="147"/>
      <c r="AO399" s="147"/>
      <c r="AP399" s="147"/>
      <c r="AQ399" s="147"/>
      <c r="AR399" s="147"/>
      <c r="AS399" s="147"/>
      <c r="AT399" s="147"/>
      <c r="AU399" s="147"/>
      <c r="AV399" s="147"/>
      <c r="AW399" s="147"/>
      <c r="AX399" s="147"/>
      <c r="AY399" s="147"/>
      <c r="AZ399" s="147"/>
    </row>
    <row r="400" ht="15.75" customHeight="1">
      <c r="A400" s="147"/>
      <c r="B400" s="147"/>
      <c r="C400" s="147"/>
      <c r="D400" s="147"/>
      <c r="E400" s="147"/>
      <c r="F400" s="147"/>
      <c r="G400" s="147"/>
      <c r="H400" s="147"/>
      <c r="I400" s="147"/>
      <c r="J400" s="147"/>
      <c r="K400" s="147"/>
      <c r="L400" s="147"/>
      <c r="M400" s="147"/>
      <c r="N400" s="147"/>
      <c r="O400" s="147"/>
      <c r="P400" s="147"/>
      <c r="Q400" s="147"/>
      <c r="R400" s="147"/>
      <c r="S400" s="147"/>
      <c r="T400" s="147"/>
      <c r="U400" s="147"/>
      <c r="V400" s="147"/>
      <c r="W400" s="147"/>
      <c r="X400" s="147"/>
      <c r="Y400" s="147"/>
      <c r="Z400" s="147"/>
      <c r="AA400" s="147"/>
      <c r="AB400" s="147"/>
      <c r="AC400" s="147"/>
      <c r="AD400" s="147"/>
      <c r="AE400" s="147"/>
      <c r="AF400" s="147"/>
      <c r="AG400" s="147"/>
      <c r="AH400" s="147"/>
      <c r="AI400" s="147"/>
      <c r="AJ400" s="147"/>
      <c r="AK400" s="147"/>
      <c r="AL400" s="147"/>
      <c r="AM400" s="147"/>
      <c r="AN400" s="147"/>
      <c r="AO400" s="147"/>
      <c r="AP400" s="147"/>
      <c r="AQ400" s="147"/>
      <c r="AR400" s="147"/>
      <c r="AS400" s="147"/>
      <c r="AT400" s="147"/>
      <c r="AU400" s="147"/>
      <c r="AV400" s="147"/>
      <c r="AW400" s="147"/>
      <c r="AX400" s="147"/>
      <c r="AY400" s="147"/>
      <c r="AZ400" s="147"/>
    </row>
    <row r="401" ht="15.75" customHeight="1">
      <c r="A401" s="147"/>
      <c r="B401" s="147"/>
      <c r="C401" s="147"/>
      <c r="D401" s="147"/>
      <c r="E401" s="147"/>
      <c r="F401" s="147"/>
      <c r="G401" s="147"/>
      <c r="H401" s="147"/>
      <c r="I401" s="147"/>
      <c r="J401" s="147"/>
      <c r="K401" s="147"/>
      <c r="L401" s="147"/>
      <c r="M401" s="147"/>
      <c r="N401" s="147"/>
      <c r="O401" s="147"/>
      <c r="P401" s="147"/>
      <c r="Q401" s="147"/>
      <c r="R401" s="147"/>
      <c r="S401" s="147"/>
      <c r="T401" s="147"/>
      <c r="U401" s="147"/>
      <c r="V401" s="147"/>
      <c r="W401" s="147"/>
      <c r="X401" s="147"/>
      <c r="Y401" s="147"/>
      <c r="Z401" s="147"/>
      <c r="AA401" s="147"/>
      <c r="AB401" s="147"/>
      <c r="AC401" s="147"/>
      <c r="AD401" s="147"/>
      <c r="AE401" s="147"/>
      <c r="AF401" s="147"/>
      <c r="AG401" s="147"/>
      <c r="AH401" s="147"/>
      <c r="AI401" s="147"/>
      <c r="AJ401" s="147"/>
      <c r="AK401" s="147"/>
      <c r="AL401" s="147"/>
      <c r="AM401" s="147"/>
      <c r="AN401" s="147"/>
      <c r="AO401" s="147"/>
      <c r="AP401" s="147"/>
      <c r="AQ401" s="147"/>
      <c r="AR401" s="147"/>
      <c r="AS401" s="147"/>
      <c r="AT401" s="147"/>
      <c r="AU401" s="147"/>
      <c r="AV401" s="147"/>
      <c r="AW401" s="147"/>
      <c r="AX401" s="147"/>
      <c r="AY401" s="147"/>
      <c r="AZ401" s="147"/>
    </row>
    <row r="402" ht="15.75" customHeight="1">
      <c r="A402" s="147"/>
      <c r="B402" s="147"/>
      <c r="C402" s="147"/>
      <c r="D402" s="147"/>
      <c r="E402" s="147"/>
      <c r="F402" s="147"/>
      <c r="G402" s="147"/>
      <c r="H402" s="147"/>
      <c r="I402" s="147"/>
      <c r="J402" s="147"/>
      <c r="K402" s="147"/>
      <c r="L402" s="147"/>
      <c r="M402" s="147"/>
      <c r="N402" s="147"/>
      <c r="O402" s="147"/>
      <c r="P402" s="147"/>
      <c r="Q402" s="147"/>
      <c r="R402" s="147"/>
      <c r="S402" s="147"/>
      <c r="T402" s="147"/>
      <c r="U402" s="147"/>
      <c r="V402" s="147"/>
      <c r="W402" s="147"/>
      <c r="X402" s="147"/>
      <c r="Y402" s="147"/>
      <c r="Z402" s="147"/>
      <c r="AA402" s="147"/>
      <c r="AB402" s="147"/>
      <c r="AC402" s="147"/>
      <c r="AD402" s="147"/>
      <c r="AE402" s="147"/>
      <c r="AF402" s="147"/>
      <c r="AG402" s="147"/>
      <c r="AH402" s="147"/>
      <c r="AI402" s="147"/>
      <c r="AJ402" s="147"/>
      <c r="AK402" s="147"/>
      <c r="AL402" s="147"/>
      <c r="AM402" s="147"/>
      <c r="AN402" s="147"/>
      <c r="AO402" s="147"/>
      <c r="AP402" s="147"/>
      <c r="AQ402" s="147"/>
      <c r="AR402" s="147"/>
      <c r="AS402" s="147"/>
      <c r="AT402" s="147"/>
      <c r="AU402" s="147"/>
      <c r="AV402" s="147"/>
      <c r="AW402" s="147"/>
      <c r="AX402" s="147"/>
      <c r="AY402" s="147"/>
      <c r="AZ402" s="147"/>
    </row>
    <row r="403" ht="15.75" customHeight="1">
      <c r="A403" s="147"/>
      <c r="B403" s="147"/>
      <c r="C403" s="147"/>
      <c r="D403" s="147"/>
      <c r="E403" s="147"/>
      <c r="F403" s="147"/>
      <c r="G403" s="147"/>
      <c r="H403" s="147"/>
      <c r="I403" s="147"/>
      <c r="J403" s="147"/>
      <c r="K403" s="147"/>
      <c r="L403" s="147"/>
      <c r="M403" s="147"/>
      <c r="N403" s="147"/>
      <c r="O403" s="147"/>
      <c r="P403" s="147"/>
      <c r="Q403" s="147"/>
      <c r="R403" s="147"/>
      <c r="S403" s="147"/>
      <c r="T403" s="147"/>
      <c r="U403" s="147"/>
      <c r="V403" s="147"/>
      <c r="W403" s="147"/>
      <c r="X403" s="147"/>
      <c r="Y403" s="147"/>
      <c r="Z403" s="147"/>
      <c r="AA403" s="147"/>
      <c r="AB403" s="147"/>
      <c r="AC403" s="147"/>
      <c r="AD403" s="147"/>
      <c r="AE403" s="147"/>
      <c r="AF403" s="147"/>
      <c r="AG403" s="147"/>
      <c r="AH403" s="147"/>
      <c r="AI403" s="147"/>
      <c r="AJ403" s="147"/>
      <c r="AK403" s="147"/>
      <c r="AL403" s="147"/>
      <c r="AM403" s="147"/>
      <c r="AN403" s="147"/>
      <c r="AO403" s="147"/>
      <c r="AP403" s="147"/>
      <c r="AQ403" s="147"/>
      <c r="AR403" s="147"/>
      <c r="AS403" s="147"/>
      <c r="AT403" s="147"/>
      <c r="AU403" s="147"/>
      <c r="AV403" s="147"/>
      <c r="AW403" s="147"/>
      <c r="AX403" s="147"/>
      <c r="AY403" s="147"/>
      <c r="AZ403" s="147"/>
    </row>
    <row r="404" ht="15.75" customHeight="1">
      <c r="A404" s="147"/>
      <c r="B404" s="147"/>
      <c r="C404" s="147"/>
      <c r="D404" s="147"/>
      <c r="E404" s="147"/>
      <c r="F404" s="147"/>
      <c r="G404" s="147"/>
      <c r="H404" s="147"/>
      <c r="I404" s="147"/>
      <c r="J404" s="147"/>
      <c r="K404" s="147"/>
      <c r="L404" s="147"/>
      <c r="M404" s="147"/>
      <c r="N404" s="147"/>
      <c r="O404" s="147"/>
      <c r="P404" s="147"/>
      <c r="Q404" s="147"/>
      <c r="R404" s="147"/>
      <c r="S404" s="147"/>
      <c r="T404" s="147"/>
      <c r="U404" s="147"/>
      <c r="V404" s="147"/>
      <c r="W404" s="147"/>
      <c r="X404" s="147"/>
      <c r="Y404" s="147"/>
      <c r="Z404" s="147"/>
      <c r="AA404" s="147"/>
      <c r="AB404" s="147"/>
      <c r="AC404" s="147"/>
      <c r="AD404" s="147"/>
      <c r="AE404" s="147"/>
      <c r="AF404" s="147"/>
      <c r="AG404" s="147"/>
      <c r="AH404" s="147"/>
      <c r="AI404" s="147"/>
      <c r="AJ404" s="147"/>
      <c r="AK404" s="147"/>
      <c r="AL404" s="147"/>
      <c r="AM404" s="147"/>
      <c r="AN404" s="147"/>
      <c r="AO404" s="147"/>
      <c r="AP404" s="147"/>
      <c r="AQ404" s="147"/>
      <c r="AR404" s="147"/>
      <c r="AS404" s="147"/>
      <c r="AT404" s="147"/>
      <c r="AU404" s="147"/>
      <c r="AV404" s="147"/>
      <c r="AW404" s="147"/>
      <c r="AX404" s="147"/>
      <c r="AY404" s="147"/>
      <c r="AZ404" s="147"/>
    </row>
    <row r="405" ht="15.75" customHeight="1">
      <c r="A405" s="147"/>
      <c r="B405" s="147"/>
      <c r="C405" s="147"/>
      <c r="D405" s="147"/>
      <c r="E405" s="147"/>
      <c r="F405" s="147"/>
      <c r="G405" s="147"/>
      <c r="H405" s="147"/>
      <c r="I405" s="147"/>
      <c r="J405" s="147"/>
      <c r="K405" s="147"/>
      <c r="L405" s="147"/>
      <c r="M405" s="147"/>
      <c r="N405" s="147"/>
      <c r="O405" s="147"/>
      <c r="P405" s="147"/>
      <c r="Q405" s="147"/>
      <c r="R405" s="147"/>
      <c r="S405" s="147"/>
      <c r="T405" s="147"/>
      <c r="U405" s="147"/>
      <c r="V405" s="147"/>
      <c r="W405" s="147"/>
      <c r="X405" s="147"/>
      <c r="Y405" s="147"/>
      <c r="Z405" s="147"/>
      <c r="AA405" s="147"/>
      <c r="AB405" s="147"/>
      <c r="AC405" s="147"/>
      <c r="AD405" s="147"/>
      <c r="AE405" s="147"/>
      <c r="AF405" s="147"/>
      <c r="AG405" s="147"/>
      <c r="AH405" s="147"/>
      <c r="AI405" s="147"/>
      <c r="AJ405" s="147"/>
      <c r="AK405" s="147"/>
      <c r="AL405" s="147"/>
      <c r="AM405" s="147"/>
      <c r="AN405" s="147"/>
      <c r="AO405" s="147"/>
      <c r="AP405" s="147"/>
      <c r="AQ405" s="147"/>
      <c r="AR405" s="147"/>
      <c r="AS405" s="147"/>
      <c r="AT405" s="147"/>
      <c r="AU405" s="147"/>
      <c r="AV405" s="147"/>
      <c r="AW405" s="147"/>
      <c r="AX405" s="147"/>
      <c r="AY405" s="147"/>
      <c r="AZ405" s="147"/>
    </row>
    <row r="406" ht="15.75" customHeight="1">
      <c r="A406" s="147"/>
      <c r="B406" s="147"/>
      <c r="C406" s="147"/>
      <c r="D406" s="147"/>
      <c r="E406" s="147"/>
      <c r="F406" s="147"/>
      <c r="G406" s="147"/>
      <c r="H406" s="147"/>
      <c r="I406" s="147"/>
      <c r="J406" s="147"/>
      <c r="K406" s="147"/>
      <c r="L406" s="147"/>
      <c r="M406" s="147"/>
      <c r="N406" s="147"/>
      <c r="O406" s="147"/>
      <c r="P406" s="147"/>
      <c r="Q406" s="147"/>
      <c r="R406" s="147"/>
      <c r="S406" s="147"/>
      <c r="T406" s="147"/>
      <c r="U406" s="147"/>
      <c r="V406" s="147"/>
      <c r="W406" s="147"/>
      <c r="X406" s="147"/>
      <c r="Y406" s="147"/>
      <c r="Z406" s="147"/>
      <c r="AA406" s="147"/>
      <c r="AB406" s="147"/>
      <c r="AC406" s="147"/>
      <c r="AD406" s="147"/>
      <c r="AE406" s="147"/>
      <c r="AF406" s="147"/>
      <c r="AG406" s="147"/>
      <c r="AH406" s="147"/>
      <c r="AI406" s="147"/>
      <c r="AJ406" s="147"/>
      <c r="AK406" s="147"/>
      <c r="AL406" s="147"/>
      <c r="AM406" s="147"/>
      <c r="AN406" s="147"/>
      <c r="AO406" s="147"/>
      <c r="AP406" s="147"/>
      <c r="AQ406" s="147"/>
      <c r="AR406" s="147"/>
      <c r="AS406" s="147"/>
      <c r="AT406" s="147"/>
      <c r="AU406" s="147"/>
      <c r="AV406" s="147"/>
      <c r="AW406" s="147"/>
      <c r="AX406" s="147"/>
      <c r="AY406" s="147"/>
      <c r="AZ406" s="147"/>
    </row>
    <row r="407" ht="15.75" customHeight="1">
      <c r="A407" s="147"/>
      <c r="B407" s="147"/>
      <c r="C407" s="147"/>
      <c r="D407" s="147"/>
      <c r="E407" s="147"/>
      <c r="F407" s="147"/>
      <c r="G407" s="147"/>
      <c r="H407" s="147"/>
      <c r="I407" s="147"/>
      <c r="J407" s="147"/>
      <c r="K407" s="147"/>
      <c r="L407" s="147"/>
      <c r="M407" s="147"/>
      <c r="N407" s="147"/>
      <c r="O407" s="147"/>
      <c r="P407" s="147"/>
      <c r="Q407" s="147"/>
      <c r="R407" s="147"/>
      <c r="S407" s="147"/>
      <c r="T407" s="147"/>
      <c r="U407" s="147"/>
      <c r="V407" s="147"/>
      <c r="W407" s="147"/>
      <c r="X407" s="147"/>
      <c r="Y407" s="147"/>
      <c r="Z407" s="147"/>
      <c r="AA407" s="147"/>
      <c r="AB407" s="147"/>
      <c r="AC407" s="147"/>
      <c r="AD407" s="147"/>
      <c r="AE407" s="147"/>
      <c r="AF407" s="147"/>
      <c r="AG407" s="147"/>
      <c r="AH407" s="147"/>
      <c r="AI407" s="147"/>
      <c r="AJ407" s="147"/>
      <c r="AK407" s="147"/>
      <c r="AL407" s="147"/>
      <c r="AM407" s="147"/>
      <c r="AN407" s="147"/>
      <c r="AO407" s="147"/>
      <c r="AP407" s="147"/>
      <c r="AQ407" s="147"/>
      <c r="AR407" s="147"/>
      <c r="AS407" s="147"/>
      <c r="AT407" s="147"/>
      <c r="AU407" s="147"/>
      <c r="AV407" s="147"/>
      <c r="AW407" s="147"/>
      <c r="AX407" s="147"/>
      <c r="AY407" s="147"/>
      <c r="AZ407" s="147"/>
    </row>
    <row r="408" ht="15.75" customHeight="1">
      <c r="A408" s="147"/>
      <c r="B408" s="147"/>
      <c r="C408" s="147"/>
      <c r="D408" s="147"/>
      <c r="E408" s="147"/>
      <c r="F408" s="147"/>
      <c r="G408" s="147"/>
      <c r="H408" s="147"/>
      <c r="I408" s="147"/>
      <c r="J408" s="147"/>
      <c r="K408" s="147"/>
      <c r="L408" s="147"/>
      <c r="M408" s="147"/>
      <c r="N408" s="147"/>
      <c r="O408" s="147"/>
      <c r="P408" s="147"/>
      <c r="Q408" s="147"/>
      <c r="R408" s="147"/>
      <c r="S408" s="147"/>
      <c r="T408" s="147"/>
      <c r="U408" s="147"/>
      <c r="V408" s="147"/>
      <c r="W408" s="147"/>
      <c r="X408" s="147"/>
      <c r="Y408" s="147"/>
      <c r="Z408" s="147"/>
      <c r="AA408" s="147"/>
      <c r="AB408" s="147"/>
      <c r="AC408" s="147"/>
      <c r="AD408" s="147"/>
      <c r="AE408" s="147"/>
      <c r="AF408" s="147"/>
      <c r="AG408" s="147"/>
      <c r="AH408" s="147"/>
      <c r="AI408" s="147"/>
      <c r="AJ408" s="147"/>
      <c r="AK408" s="147"/>
      <c r="AL408" s="147"/>
      <c r="AM408" s="147"/>
      <c r="AN408" s="147"/>
      <c r="AO408" s="147"/>
      <c r="AP408" s="147"/>
      <c r="AQ408" s="147"/>
      <c r="AR408" s="147"/>
      <c r="AS408" s="147"/>
      <c r="AT408" s="147"/>
      <c r="AU408" s="147"/>
      <c r="AV408" s="147"/>
      <c r="AW408" s="147"/>
      <c r="AX408" s="147"/>
      <c r="AY408" s="147"/>
      <c r="AZ408" s="147"/>
    </row>
    <row r="409" ht="15.75" customHeight="1">
      <c r="A409" s="147"/>
      <c r="B409" s="147"/>
      <c r="C409" s="147"/>
      <c r="D409" s="147"/>
      <c r="E409" s="147"/>
      <c r="F409" s="147"/>
      <c r="G409" s="147"/>
      <c r="H409" s="147"/>
      <c r="I409" s="147"/>
      <c r="J409" s="147"/>
      <c r="K409" s="147"/>
      <c r="L409" s="147"/>
      <c r="M409" s="147"/>
      <c r="N409" s="147"/>
      <c r="O409" s="147"/>
      <c r="P409" s="147"/>
      <c r="Q409" s="147"/>
      <c r="R409" s="147"/>
      <c r="S409" s="147"/>
      <c r="T409" s="147"/>
      <c r="U409" s="147"/>
      <c r="V409" s="147"/>
      <c r="W409" s="147"/>
      <c r="X409" s="147"/>
      <c r="Y409" s="147"/>
      <c r="Z409" s="147"/>
      <c r="AA409" s="147"/>
      <c r="AB409" s="147"/>
      <c r="AC409" s="147"/>
      <c r="AD409" s="147"/>
      <c r="AE409" s="147"/>
      <c r="AF409" s="147"/>
      <c r="AG409" s="147"/>
      <c r="AH409" s="147"/>
      <c r="AI409" s="147"/>
      <c r="AJ409" s="147"/>
      <c r="AK409" s="147"/>
      <c r="AL409" s="147"/>
      <c r="AM409" s="147"/>
      <c r="AN409" s="147"/>
      <c r="AO409" s="147"/>
      <c r="AP409" s="147"/>
      <c r="AQ409" s="147"/>
      <c r="AR409" s="147"/>
      <c r="AS409" s="147"/>
      <c r="AT409" s="147"/>
      <c r="AU409" s="147"/>
      <c r="AV409" s="147"/>
      <c r="AW409" s="147"/>
      <c r="AX409" s="147"/>
      <c r="AY409" s="147"/>
      <c r="AZ409" s="147"/>
    </row>
    <row r="410" ht="15.75" customHeight="1">
      <c r="A410" s="147"/>
      <c r="B410" s="147"/>
      <c r="C410" s="147"/>
      <c r="D410" s="147"/>
      <c r="E410" s="147"/>
      <c r="F410" s="147"/>
      <c r="G410" s="147"/>
      <c r="H410" s="147"/>
      <c r="I410" s="147"/>
      <c r="J410" s="147"/>
      <c r="K410" s="147"/>
      <c r="L410" s="147"/>
      <c r="M410" s="147"/>
      <c r="N410" s="147"/>
      <c r="O410" s="147"/>
      <c r="P410" s="147"/>
      <c r="Q410" s="147"/>
      <c r="R410" s="147"/>
      <c r="S410" s="147"/>
      <c r="T410" s="147"/>
      <c r="U410" s="147"/>
      <c r="V410" s="147"/>
      <c r="W410" s="147"/>
      <c r="X410" s="147"/>
      <c r="Y410" s="147"/>
      <c r="Z410" s="147"/>
      <c r="AA410" s="147"/>
      <c r="AB410" s="147"/>
      <c r="AC410" s="147"/>
      <c r="AD410" s="147"/>
      <c r="AE410" s="147"/>
      <c r="AF410" s="147"/>
      <c r="AG410" s="147"/>
      <c r="AH410" s="147"/>
      <c r="AI410" s="147"/>
      <c r="AJ410" s="147"/>
      <c r="AK410" s="147"/>
      <c r="AL410" s="147"/>
      <c r="AM410" s="147"/>
      <c r="AN410" s="147"/>
      <c r="AO410" s="147"/>
      <c r="AP410" s="147"/>
      <c r="AQ410" s="147"/>
      <c r="AR410" s="147"/>
      <c r="AS410" s="147"/>
      <c r="AT410" s="147"/>
      <c r="AU410" s="147"/>
      <c r="AV410" s="147"/>
      <c r="AW410" s="147"/>
      <c r="AX410" s="147"/>
      <c r="AY410" s="147"/>
      <c r="AZ410" s="147"/>
    </row>
    <row r="411" ht="15.75" customHeight="1">
      <c r="A411" s="147"/>
      <c r="B411" s="147"/>
      <c r="C411" s="147"/>
      <c r="D411" s="147"/>
      <c r="E411" s="147"/>
      <c r="F411" s="147"/>
      <c r="G411" s="147"/>
      <c r="H411" s="147"/>
      <c r="I411" s="147"/>
      <c r="J411" s="147"/>
      <c r="K411" s="147"/>
      <c r="L411" s="147"/>
      <c r="M411" s="147"/>
      <c r="N411" s="147"/>
      <c r="O411" s="147"/>
      <c r="P411" s="147"/>
      <c r="Q411" s="147"/>
      <c r="R411" s="147"/>
      <c r="S411" s="147"/>
      <c r="T411" s="147"/>
      <c r="U411" s="147"/>
      <c r="V411" s="147"/>
      <c r="W411" s="147"/>
      <c r="X411" s="147"/>
      <c r="Y411" s="147"/>
      <c r="Z411" s="147"/>
      <c r="AA411" s="147"/>
      <c r="AB411" s="147"/>
      <c r="AC411" s="147"/>
      <c r="AD411" s="147"/>
      <c r="AE411" s="147"/>
      <c r="AF411" s="147"/>
      <c r="AG411" s="147"/>
      <c r="AH411" s="147"/>
      <c r="AI411" s="147"/>
      <c r="AJ411" s="147"/>
      <c r="AK411" s="147"/>
      <c r="AL411" s="147"/>
      <c r="AM411" s="147"/>
      <c r="AN411" s="147"/>
      <c r="AO411" s="147"/>
      <c r="AP411" s="147"/>
      <c r="AQ411" s="147"/>
      <c r="AR411" s="147"/>
      <c r="AS411" s="147"/>
      <c r="AT411" s="147"/>
      <c r="AU411" s="147"/>
      <c r="AV411" s="147"/>
      <c r="AW411" s="147"/>
      <c r="AX411" s="147"/>
      <c r="AY411" s="147"/>
      <c r="AZ411" s="147"/>
    </row>
    <row r="412" ht="15.75" customHeight="1">
      <c r="A412" s="147"/>
      <c r="B412" s="147"/>
      <c r="C412" s="147"/>
      <c r="D412" s="147"/>
      <c r="E412" s="147"/>
      <c r="F412" s="147"/>
      <c r="G412" s="147"/>
      <c r="H412" s="147"/>
      <c r="I412" s="147"/>
      <c r="J412" s="147"/>
      <c r="K412" s="147"/>
      <c r="L412" s="147"/>
      <c r="M412" s="147"/>
      <c r="N412" s="147"/>
      <c r="O412" s="147"/>
      <c r="P412" s="147"/>
      <c r="Q412" s="147"/>
      <c r="R412" s="147"/>
      <c r="S412" s="147"/>
      <c r="T412" s="147"/>
      <c r="U412" s="147"/>
      <c r="V412" s="147"/>
      <c r="W412" s="147"/>
      <c r="X412" s="147"/>
      <c r="Y412" s="147"/>
      <c r="Z412" s="147"/>
      <c r="AA412" s="147"/>
      <c r="AB412" s="147"/>
      <c r="AC412" s="147"/>
      <c r="AD412" s="147"/>
      <c r="AE412" s="147"/>
      <c r="AF412" s="147"/>
      <c r="AG412" s="147"/>
      <c r="AH412" s="147"/>
      <c r="AI412" s="147"/>
      <c r="AJ412" s="147"/>
      <c r="AK412" s="147"/>
      <c r="AL412" s="147"/>
      <c r="AM412" s="147"/>
      <c r="AN412" s="147"/>
      <c r="AO412" s="147"/>
      <c r="AP412" s="147"/>
      <c r="AQ412" s="147"/>
      <c r="AR412" s="147"/>
      <c r="AS412" s="147"/>
      <c r="AT412" s="147"/>
      <c r="AU412" s="147"/>
      <c r="AV412" s="147"/>
      <c r="AW412" s="147"/>
      <c r="AX412" s="147"/>
      <c r="AY412" s="147"/>
      <c r="AZ412" s="147"/>
    </row>
    <row r="413" ht="15.75" customHeight="1">
      <c r="A413" s="147"/>
      <c r="B413" s="147"/>
      <c r="C413" s="147"/>
      <c r="D413" s="147"/>
      <c r="E413" s="147"/>
      <c r="F413" s="147"/>
      <c r="G413" s="147"/>
      <c r="H413" s="147"/>
      <c r="I413" s="147"/>
      <c r="J413" s="147"/>
      <c r="K413" s="147"/>
      <c r="L413" s="147"/>
      <c r="M413" s="147"/>
      <c r="N413" s="147"/>
      <c r="O413" s="147"/>
      <c r="P413" s="147"/>
      <c r="Q413" s="147"/>
      <c r="R413" s="147"/>
      <c r="S413" s="147"/>
      <c r="T413" s="147"/>
      <c r="U413" s="147"/>
      <c r="V413" s="147"/>
      <c r="W413" s="147"/>
      <c r="X413" s="147"/>
      <c r="Y413" s="147"/>
      <c r="Z413" s="147"/>
      <c r="AA413" s="147"/>
      <c r="AB413" s="147"/>
      <c r="AC413" s="147"/>
      <c r="AD413" s="147"/>
      <c r="AE413" s="147"/>
      <c r="AF413" s="147"/>
      <c r="AG413" s="147"/>
      <c r="AH413" s="147"/>
      <c r="AI413" s="147"/>
      <c r="AJ413" s="147"/>
      <c r="AK413" s="147"/>
      <c r="AL413" s="147"/>
      <c r="AM413" s="147"/>
      <c r="AN413" s="147"/>
      <c r="AO413" s="147"/>
      <c r="AP413" s="147"/>
      <c r="AQ413" s="147"/>
      <c r="AR413" s="147"/>
      <c r="AS413" s="147"/>
      <c r="AT413" s="147"/>
      <c r="AU413" s="147"/>
      <c r="AV413" s="147"/>
      <c r="AW413" s="147"/>
      <c r="AX413" s="147"/>
      <c r="AY413" s="147"/>
      <c r="AZ413" s="147"/>
    </row>
    <row r="414" ht="15.75" customHeight="1">
      <c r="A414" s="147"/>
      <c r="B414" s="147"/>
      <c r="C414" s="147"/>
      <c r="D414" s="147"/>
      <c r="E414" s="147"/>
      <c r="F414" s="147"/>
      <c r="G414" s="147"/>
      <c r="H414" s="147"/>
      <c r="I414" s="147"/>
      <c r="J414" s="147"/>
      <c r="K414" s="147"/>
      <c r="L414" s="147"/>
      <c r="M414" s="147"/>
      <c r="N414" s="147"/>
      <c r="O414" s="147"/>
      <c r="P414" s="147"/>
      <c r="Q414" s="147"/>
      <c r="R414" s="147"/>
      <c r="S414" s="147"/>
      <c r="T414" s="147"/>
      <c r="U414" s="147"/>
      <c r="V414" s="147"/>
      <c r="W414" s="147"/>
      <c r="X414" s="147"/>
      <c r="Y414" s="147"/>
      <c r="Z414" s="147"/>
      <c r="AA414" s="147"/>
      <c r="AB414" s="147"/>
      <c r="AC414" s="147"/>
      <c r="AD414" s="147"/>
      <c r="AE414" s="147"/>
      <c r="AF414" s="147"/>
      <c r="AG414" s="147"/>
      <c r="AH414" s="147"/>
      <c r="AI414" s="147"/>
      <c r="AJ414" s="147"/>
      <c r="AK414" s="147"/>
      <c r="AL414" s="147"/>
      <c r="AM414" s="147"/>
      <c r="AN414" s="147"/>
      <c r="AO414" s="147"/>
      <c r="AP414" s="147"/>
      <c r="AQ414" s="147"/>
      <c r="AR414" s="147"/>
      <c r="AS414" s="147"/>
      <c r="AT414" s="147"/>
      <c r="AU414" s="147"/>
      <c r="AV414" s="147"/>
      <c r="AW414" s="147"/>
      <c r="AX414" s="147"/>
      <c r="AY414" s="147"/>
      <c r="AZ414" s="147"/>
    </row>
    <row r="415" ht="15.75" customHeight="1">
      <c r="A415" s="147"/>
      <c r="B415" s="147"/>
      <c r="C415" s="147"/>
      <c r="D415" s="147"/>
      <c r="E415" s="147"/>
      <c r="F415" s="147"/>
      <c r="G415" s="147"/>
      <c r="H415" s="147"/>
      <c r="I415" s="147"/>
      <c r="J415" s="147"/>
      <c r="K415" s="147"/>
      <c r="L415" s="147"/>
      <c r="M415" s="147"/>
      <c r="N415" s="147"/>
      <c r="O415" s="147"/>
      <c r="P415" s="147"/>
      <c r="Q415" s="147"/>
      <c r="R415" s="147"/>
      <c r="S415" s="147"/>
      <c r="T415" s="147"/>
      <c r="U415" s="147"/>
      <c r="V415" s="147"/>
      <c r="W415" s="147"/>
      <c r="X415" s="147"/>
      <c r="Y415" s="147"/>
      <c r="Z415" s="147"/>
      <c r="AA415" s="147"/>
      <c r="AB415" s="147"/>
      <c r="AC415" s="147"/>
      <c r="AD415" s="147"/>
      <c r="AE415" s="147"/>
      <c r="AF415" s="147"/>
      <c r="AG415" s="147"/>
      <c r="AH415" s="147"/>
      <c r="AI415" s="147"/>
      <c r="AJ415" s="147"/>
      <c r="AK415" s="147"/>
      <c r="AL415" s="147"/>
      <c r="AM415" s="147"/>
      <c r="AN415" s="147"/>
      <c r="AO415" s="147"/>
      <c r="AP415" s="147"/>
      <c r="AQ415" s="147"/>
      <c r="AR415" s="147"/>
      <c r="AS415" s="147"/>
      <c r="AT415" s="147"/>
      <c r="AU415" s="147"/>
      <c r="AV415" s="147"/>
      <c r="AW415" s="147"/>
      <c r="AX415" s="147"/>
      <c r="AY415" s="147"/>
      <c r="AZ415" s="147"/>
    </row>
    <row r="416" ht="15.75" customHeight="1">
      <c r="A416" s="147"/>
      <c r="B416" s="147"/>
      <c r="C416" s="147"/>
      <c r="D416" s="147"/>
      <c r="E416" s="147"/>
      <c r="F416" s="147"/>
      <c r="G416" s="147"/>
      <c r="H416" s="147"/>
      <c r="I416" s="147"/>
      <c r="J416" s="147"/>
      <c r="K416" s="147"/>
      <c r="L416" s="147"/>
      <c r="M416" s="147"/>
      <c r="N416" s="147"/>
      <c r="O416" s="147"/>
      <c r="P416" s="147"/>
      <c r="Q416" s="147"/>
      <c r="R416" s="147"/>
      <c r="S416" s="147"/>
      <c r="T416" s="147"/>
      <c r="U416" s="147"/>
      <c r="V416" s="147"/>
      <c r="W416" s="147"/>
      <c r="X416" s="147"/>
      <c r="Y416" s="147"/>
      <c r="Z416" s="147"/>
      <c r="AA416" s="147"/>
      <c r="AB416" s="147"/>
      <c r="AC416" s="147"/>
      <c r="AD416" s="147"/>
      <c r="AE416" s="147"/>
      <c r="AF416" s="147"/>
      <c r="AG416" s="147"/>
      <c r="AH416" s="147"/>
      <c r="AI416" s="147"/>
      <c r="AJ416" s="147"/>
      <c r="AK416" s="147"/>
      <c r="AL416" s="147"/>
      <c r="AM416" s="147"/>
      <c r="AN416" s="147"/>
      <c r="AO416" s="147"/>
      <c r="AP416" s="147"/>
      <c r="AQ416" s="147"/>
      <c r="AR416" s="147"/>
      <c r="AS416" s="147"/>
      <c r="AT416" s="147"/>
      <c r="AU416" s="147"/>
      <c r="AV416" s="147"/>
      <c r="AW416" s="147"/>
      <c r="AX416" s="147"/>
      <c r="AY416" s="147"/>
      <c r="AZ416" s="147"/>
    </row>
    <row r="417" ht="15.75" customHeight="1">
      <c r="A417" s="147"/>
      <c r="B417" s="147"/>
      <c r="C417" s="147"/>
      <c r="D417" s="147"/>
      <c r="E417" s="147"/>
      <c r="F417" s="147"/>
      <c r="G417" s="147"/>
      <c r="H417" s="147"/>
      <c r="I417" s="147"/>
      <c r="J417" s="147"/>
      <c r="K417" s="147"/>
      <c r="L417" s="147"/>
      <c r="M417" s="147"/>
      <c r="N417" s="147"/>
      <c r="O417" s="147"/>
      <c r="P417" s="147"/>
      <c r="Q417" s="147"/>
      <c r="R417" s="147"/>
      <c r="S417" s="147"/>
      <c r="T417" s="147"/>
      <c r="U417" s="147"/>
      <c r="V417" s="147"/>
      <c r="W417" s="147"/>
      <c r="X417" s="147"/>
      <c r="Y417" s="147"/>
      <c r="Z417" s="147"/>
      <c r="AA417" s="147"/>
      <c r="AB417" s="147"/>
      <c r="AC417" s="147"/>
      <c r="AD417" s="147"/>
      <c r="AE417" s="147"/>
      <c r="AF417" s="147"/>
      <c r="AG417" s="147"/>
      <c r="AH417" s="147"/>
      <c r="AI417" s="147"/>
      <c r="AJ417" s="147"/>
      <c r="AK417" s="147"/>
      <c r="AL417" s="147"/>
      <c r="AM417" s="147"/>
      <c r="AN417" s="147"/>
      <c r="AO417" s="147"/>
      <c r="AP417" s="147"/>
      <c r="AQ417" s="147"/>
      <c r="AR417" s="147"/>
      <c r="AS417" s="147"/>
      <c r="AT417" s="147"/>
      <c r="AU417" s="147"/>
      <c r="AV417" s="147"/>
      <c r="AW417" s="147"/>
      <c r="AX417" s="147"/>
      <c r="AY417" s="147"/>
      <c r="AZ417" s="147"/>
    </row>
    <row r="418" ht="15.75" customHeight="1">
      <c r="A418" s="147"/>
      <c r="B418" s="147"/>
      <c r="C418" s="147"/>
      <c r="D418" s="147"/>
      <c r="E418" s="147"/>
      <c r="F418" s="147"/>
      <c r="G418" s="147"/>
      <c r="H418" s="147"/>
      <c r="I418" s="147"/>
      <c r="J418" s="147"/>
      <c r="K418" s="147"/>
      <c r="L418" s="147"/>
      <c r="M418" s="147"/>
      <c r="N418" s="147"/>
      <c r="O418" s="147"/>
      <c r="P418" s="147"/>
      <c r="Q418" s="147"/>
      <c r="R418" s="147"/>
      <c r="S418" s="147"/>
      <c r="T418" s="147"/>
      <c r="U418" s="147"/>
      <c r="V418" s="147"/>
      <c r="W418" s="147"/>
      <c r="X418" s="147"/>
      <c r="Y418" s="147"/>
      <c r="Z418" s="147"/>
      <c r="AA418" s="147"/>
      <c r="AB418" s="147"/>
      <c r="AC418" s="147"/>
      <c r="AD418" s="147"/>
      <c r="AE418" s="147"/>
      <c r="AF418" s="147"/>
      <c r="AG418" s="147"/>
      <c r="AH418" s="147"/>
      <c r="AI418" s="147"/>
      <c r="AJ418" s="147"/>
      <c r="AK418" s="147"/>
      <c r="AL418" s="147"/>
      <c r="AM418" s="147"/>
      <c r="AN418" s="147"/>
      <c r="AO418" s="147"/>
      <c r="AP418" s="147"/>
      <c r="AQ418" s="147"/>
      <c r="AR418" s="147"/>
      <c r="AS418" s="147"/>
      <c r="AT418" s="147"/>
      <c r="AU418" s="147"/>
      <c r="AV418" s="147"/>
      <c r="AW418" s="147"/>
      <c r="AX418" s="147"/>
      <c r="AY418" s="147"/>
      <c r="AZ418" s="147"/>
    </row>
    <row r="419" ht="15.75" customHeight="1">
      <c r="A419" s="147"/>
      <c r="B419" s="147"/>
      <c r="C419" s="147"/>
      <c r="D419" s="147"/>
      <c r="E419" s="147"/>
      <c r="F419" s="147"/>
      <c r="G419" s="147"/>
      <c r="H419" s="147"/>
      <c r="I419" s="147"/>
      <c r="J419" s="147"/>
      <c r="K419" s="147"/>
      <c r="L419" s="147"/>
      <c r="M419" s="147"/>
      <c r="N419" s="147"/>
      <c r="O419" s="147"/>
      <c r="P419" s="147"/>
      <c r="Q419" s="147"/>
      <c r="R419" s="147"/>
      <c r="S419" s="147"/>
      <c r="T419" s="147"/>
      <c r="U419" s="147"/>
      <c r="V419" s="147"/>
      <c r="W419" s="147"/>
      <c r="X419" s="147"/>
      <c r="Y419" s="147"/>
      <c r="Z419" s="147"/>
      <c r="AA419" s="147"/>
      <c r="AB419" s="147"/>
      <c r="AC419" s="147"/>
      <c r="AD419" s="147"/>
      <c r="AE419" s="147"/>
      <c r="AF419" s="147"/>
      <c r="AG419" s="147"/>
      <c r="AH419" s="147"/>
      <c r="AI419" s="147"/>
      <c r="AJ419" s="147"/>
      <c r="AK419" s="147"/>
      <c r="AL419" s="147"/>
      <c r="AM419" s="147"/>
      <c r="AN419" s="147"/>
      <c r="AO419" s="147"/>
      <c r="AP419" s="147"/>
      <c r="AQ419" s="147"/>
      <c r="AR419" s="147"/>
      <c r="AS419" s="147"/>
      <c r="AT419" s="147"/>
      <c r="AU419" s="147"/>
      <c r="AV419" s="147"/>
      <c r="AW419" s="147"/>
      <c r="AX419" s="147"/>
      <c r="AY419" s="147"/>
      <c r="AZ419" s="147"/>
    </row>
    <row r="420" ht="15.75" customHeight="1">
      <c r="A420" s="147"/>
      <c r="B420" s="147"/>
      <c r="C420" s="147"/>
      <c r="D420" s="147"/>
      <c r="E420" s="147"/>
      <c r="F420" s="147"/>
      <c r="G420" s="147"/>
      <c r="H420" s="147"/>
      <c r="I420" s="147"/>
      <c r="J420" s="147"/>
      <c r="K420" s="147"/>
      <c r="L420" s="147"/>
      <c r="M420" s="147"/>
      <c r="N420" s="147"/>
      <c r="O420" s="147"/>
      <c r="P420" s="147"/>
      <c r="Q420" s="147"/>
      <c r="R420" s="147"/>
      <c r="S420" s="147"/>
      <c r="T420" s="147"/>
      <c r="U420" s="147"/>
      <c r="V420" s="147"/>
      <c r="W420" s="147"/>
      <c r="X420" s="147"/>
      <c r="Y420" s="147"/>
      <c r="Z420" s="147"/>
      <c r="AA420" s="147"/>
      <c r="AB420" s="147"/>
      <c r="AC420" s="147"/>
      <c r="AD420" s="147"/>
      <c r="AE420" s="147"/>
      <c r="AF420" s="147"/>
      <c r="AG420" s="147"/>
      <c r="AH420" s="147"/>
      <c r="AI420" s="147"/>
      <c r="AJ420" s="147"/>
      <c r="AK420" s="147"/>
      <c r="AL420" s="147"/>
      <c r="AM420" s="147"/>
      <c r="AN420" s="147"/>
      <c r="AO420" s="147"/>
      <c r="AP420" s="147"/>
      <c r="AQ420" s="147"/>
      <c r="AR420" s="147"/>
      <c r="AS420" s="147"/>
      <c r="AT420" s="147"/>
      <c r="AU420" s="147"/>
      <c r="AV420" s="147"/>
      <c r="AW420" s="147"/>
      <c r="AX420" s="147"/>
      <c r="AY420" s="147"/>
      <c r="AZ420" s="147"/>
    </row>
    <row r="421" ht="15.75" customHeight="1">
      <c r="A421" s="147"/>
      <c r="B421" s="147"/>
      <c r="C421" s="147"/>
      <c r="D421" s="147"/>
      <c r="E421" s="147"/>
      <c r="F421" s="147"/>
      <c r="G421" s="147"/>
      <c r="H421" s="147"/>
      <c r="I421" s="147"/>
      <c r="J421" s="147"/>
      <c r="K421" s="147"/>
      <c r="L421" s="147"/>
      <c r="M421" s="147"/>
      <c r="N421" s="147"/>
      <c r="O421" s="147"/>
      <c r="P421" s="147"/>
      <c r="Q421" s="147"/>
      <c r="R421" s="147"/>
      <c r="S421" s="147"/>
      <c r="T421" s="147"/>
      <c r="U421" s="147"/>
      <c r="V421" s="147"/>
      <c r="W421" s="147"/>
      <c r="X421" s="147"/>
      <c r="Y421" s="147"/>
      <c r="Z421" s="147"/>
      <c r="AA421" s="147"/>
      <c r="AB421" s="147"/>
      <c r="AC421" s="147"/>
      <c r="AD421" s="147"/>
      <c r="AE421" s="147"/>
      <c r="AF421" s="147"/>
      <c r="AG421" s="147"/>
      <c r="AH421" s="147"/>
      <c r="AI421" s="147"/>
      <c r="AJ421" s="147"/>
      <c r="AK421" s="147"/>
      <c r="AL421" s="147"/>
      <c r="AM421" s="147"/>
      <c r="AN421" s="147"/>
      <c r="AO421" s="147"/>
      <c r="AP421" s="147"/>
      <c r="AQ421" s="147"/>
      <c r="AR421" s="147"/>
      <c r="AS421" s="147"/>
      <c r="AT421" s="147"/>
      <c r="AU421" s="147"/>
      <c r="AV421" s="147"/>
      <c r="AW421" s="147"/>
      <c r="AX421" s="147"/>
      <c r="AY421" s="147"/>
      <c r="AZ421" s="147"/>
    </row>
    <row r="422" ht="15.75" customHeight="1">
      <c r="A422" s="147"/>
      <c r="B422" s="147"/>
      <c r="C422" s="147"/>
      <c r="D422" s="147"/>
      <c r="E422" s="147"/>
      <c r="F422" s="147"/>
      <c r="G422" s="147"/>
      <c r="H422" s="147"/>
      <c r="I422" s="147"/>
      <c r="J422" s="147"/>
      <c r="K422" s="147"/>
      <c r="L422" s="147"/>
      <c r="M422" s="147"/>
      <c r="N422" s="147"/>
      <c r="O422" s="147"/>
      <c r="P422" s="147"/>
      <c r="Q422" s="147"/>
      <c r="R422" s="147"/>
      <c r="S422" s="147"/>
      <c r="T422" s="147"/>
      <c r="U422" s="147"/>
      <c r="V422" s="147"/>
      <c r="W422" s="147"/>
      <c r="X422" s="147"/>
      <c r="Y422" s="147"/>
      <c r="Z422" s="147"/>
      <c r="AA422" s="147"/>
      <c r="AB422" s="147"/>
      <c r="AC422" s="147"/>
      <c r="AD422" s="147"/>
      <c r="AE422" s="147"/>
      <c r="AF422" s="147"/>
      <c r="AG422" s="147"/>
      <c r="AH422" s="147"/>
      <c r="AI422" s="147"/>
      <c r="AJ422" s="147"/>
      <c r="AK422" s="147"/>
      <c r="AL422" s="147"/>
      <c r="AM422" s="147"/>
      <c r="AN422" s="147"/>
      <c r="AO422" s="147"/>
      <c r="AP422" s="147"/>
      <c r="AQ422" s="147"/>
      <c r="AR422" s="147"/>
      <c r="AS422" s="147"/>
      <c r="AT422" s="147"/>
      <c r="AU422" s="147"/>
      <c r="AV422" s="147"/>
      <c r="AW422" s="147"/>
      <c r="AX422" s="147"/>
      <c r="AY422" s="147"/>
      <c r="AZ422" s="147"/>
    </row>
    <row r="423" ht="15.75" customHeight="1">
      <c r="A423" s="147"/>
      <c r="B423" s="147"/>
      <c r="C423" s="147"/>
      <c r="D423" s="147"/>
      <c r="E423" s="147"/>
      <c r="F423" s="147"/>
      <c r="G423" s="147"/>
      <c r="H423" s="147"/>
      <c r="I423" s="147"/>
      <c r="J423" s="147"/>
      <c r="K423" s="147"/>
      <c r="L423" s="147"/>
      <c r="M423" s="147"/>
      <c r="N423" s="147"/>
      <c r="O423" s="147"/>
      <c r="P423" s="147"/>
      <c r="Q423" s="147"/>
      <c r="R423" s="147"/>
      <c r="S423" s="147"/>
      <c r="T423" s="147"/>
      <c r="U423" s="147"/>
      <c r="V423" s="147"/>
      <c r="W423" s="147"/>
      <c r="X423" s="147"/>
      <c r="Y423" s="147"/>
      <c r="Z423" s="147"/>
      <c r="AA423" s="147"/>
      <c r="AB423" s="147"/>
      <c r="AC423" s="147"/>
      <c r="AD423" s="147"/>
      <c r="AE423" s="147"/>
      <c r="AF423" s="147"/>
      <c r="AG423" s="147"/>
      <c r="AH423" s="147"/>
      <c r="AI423" s="147"/>
      <c r="AJ423" s="147"/>
      <c r="AK423" s="147"/>
      <c r="AL423" s="147"/>
      <c r="AM423" s="147"/>
      <c r="AN423" s="147"/>
      <c r="AO423" s="147"/>
      <c r="AP423" s="147"/>
      <c r="AQ423" s="147"/>
      <c r="AR423" s="147"/>
      <c r="AS423" s="147"/>
      <c r="AT423" s="147"/>
      <c r="AU423" s="147"/>
      <c r="AV423" s="147"/>
      <c r="AW423" s="147"/>
      <c r="AX423" s="147"/>
      <c r="AY423" s="147"/>
      <c r="AZ423" s="147"/>
    </row>
    <row r="424" ht="15.75" customHeight="1">
      <c r="A424" s="147"/>
      <c r="B424" s="147"/>
      <c r="C424" s="147"/>
      <c r="D424" s="147"/>
      <c r="E424" s="147"/>
      <c r="F424" s="147"/>
      <c r="G424" s="147"/>
      <c r="H424" s="147"/>
      <c r="I424" s="147"/>
      <c r="J424" s="147"/>
      <c r="K424" s="147"/>
      <c r="L424" s="147"/>
      <c r="M424" s="147"/>
      <c r="N424" s="147"/>
      <c r="O424" s="147"/>
      <c r="P424" s="147"/>
      <c r="Q424" s="147"/>
      <c r="R424" s="147"/>
      <c r="S424" s="147"/>
      <c r="T424" s="147"/>
      <c r="U424" s="147"/>
      <c r="V424" s="147"/>
      <c r="W424" s="147"/>
      <c r="X424" s="147"/>
      <c r="Y424" s="147"/>
      <c r="Z424" s="147"/>
      <c r="AA424" s="147"/>
      <c r="AB424" s="147"/>
      <c r="AC424" s="147"/>
      <c r="AD424" s="147"/>
      <c r="AE424" s="147"/>
      <c r="AF424" s="147"/>
      <c r="AG424" s="147"/>
      <c r="AH424" s="147"/>
      <c r="AI424" s="147"/>
      <c r="AJ424" s="147"/>
      <c r="AK424" s="147"/>
      <c r="AL424" s="147"/>
      <c r="AM424" s="147"/>
      <c r="AN424" s="147"/>
      <c r="AO424" s="147"/>
      <c r="AP424" s="147"/>
      <c r="AQ424" s="147"/>
      <c r="AR424" s="147"/>
      <c r="AS424" s="147"/>
      <c r="AT424" s="147"/>
      <c r="AU424" s="147"/>
      <c r="AV424" s="147"/>
      <c r="AW424" s="147"/>
      <c r="AX424" s="147"/>
      <c r="AY424" s="147"/>
      <c r="AZ424" s="147"/>
    </row>
    <row r="425" ht="15.75" customHeight="1">
      <c r="A425" s="147"/>
      <c r="B425" s="147"/>
      <c r="C425" s="147"/>
      <c r="D425" s="147"/>
      <c r="E425" s="147"/>
      <c r="F425" s="147"/>
      <c r="G425" s="147"/>
      <c r="H425" s="147"/>
      <c r="I425" s="147"/>
      <c r="J425" s="147"/>
      <c r="K425" s="147"/>
      <c r="L425" s="147"/>
      <c r="M425" s="147"/>
      <c r="N425" s="147"/>
      <c r="O425" s="147"/>
      <c r="P425" s="147"/>
      <c r="Q425" s="147"/>
      <c r="R425" s="147"/>
      <c r="S425" s="147"/>
      <c r="T425" s="147"/>
      <c r="U425" s="147"/>
      <c r="V425" s="147"/>
      <c r="W425" s="147"/>
      <c r="X425" s="147"/>
      <c r="Y425" s="147"/>
      <c r="Z425" s="147"/>
      <c r="AA425" s="147"/>
      <c r="AB425" s="147"/>
      <c r="AC425" s="147"/>
      <c r="AD425" s="147"/>
      <c r="AE425" s="147"/>
      <c r="AF425" s="147"/>
      <c r="AG425" s="147"/>
      <c r="AH425" s="147"/>
      <c r="AI425" s="147"/>
      <c r="AJ425" s="147"/>
      <c r="AK425" s="147"/>
      <c r="AL425" s="147"/>
      <c r="AM425" s="147"/>
      <c r="AN425" s="147"/>
      <c r="AO425" s="147"/>
      <c r="AP425" s="147"/>
      <c r="AQ425" s="147"/>
      <c r="AR425" s="147"/>
      <c r="AS425" s="147"/>
      <c r="AT425" s="147"/>
      <c r="AU425" s="147"/>
      <c r="AV425" s="147"/>
      <c r="AW425" s="147"/>
      <c r="AX425" s="147"/>
      <c r="AY425" s="147"/>
      <c r="AZ425" s="147"/>
    </row>
    <row r="426" ht="15.75" customHeight="1">
      <c r="A426" s="147"/>
      <c r="B426" s="147"/>
      <c r="C426" s="147"/>
      <c r="D426" s="147"/>
      <c r="E426" s="147"/>
      <c r="F426" s="147"/>
      <c r="G426" s="147"/>
      <c r="H426" s="147"/>
      <c r="I426" s="147"/>
      <c r="J426" s="147"/>
      <c r="K426" s="147"/>
      <c r="L426" s="147"/>
      <c r="M426" s="147"/>
      <c r="N426" s="147"/>
      <c r="O426" s="147"/>
      <c r="P426" s="147"/>
      <c r="Q426" s="147"/>
      <c r="R426" s="147"/>
      <c r="S426" s="147"/>
      <c r="T426" s="147"/>
      <c r="U426" s="147"/>
      <c r="V426" s="147"/>
      <c r="W426" s="147"/>
      <c r="X426" s="147"/>
      <c r="Y426" s="147"/>
      <c r="Z426" s="147"/>
      <c r="AA426" s="147"/>
      <c r="AB426" s="147"/>
      <c r="AC426" s="147"/>
      <c r="AD426" s="147"/>
      <c r="AE426" s="147"/>
      <c r="AF426" s="147"/>
      <c r="AG426" s="147"/>
      <c r="AH426" s="147"/>
      <c r="AI426" s="147"/>
      <c r="AJ426" s="147"/>
      <c r="AK426" s="147"/>
      <c r="AL426" s="147"/>
      <c r="AM426" s="147"/>
      <c r="AN426" s="147"/>
      <c r="AO426" s="147"/>
      <c r="AP426" s="147"/>
      <c r="AQ426" s="147"/>
      <c r="AR426" s="147"/>
      <c r="AS426" s="147"/>
      <c r="AT426" s="147"/>
      <c r="AU426" s="147"/>
      <c r="AV426" s="147"/>
      <c r="AW426" s="147"/>
      <c r="AX426" s="147"/>
      <c r="AY426" s="147"/>
      <c r="AZ426" s="147"/>
    </row>
    <row r="427" ht="15.75" customHeight="1">
      <c r="A427" s="147"/>
      <c r="B427" s="147"/>
      <c r="C427" s="147"/>
      <c r="D427" s="147"/>
      <c r="E427" s="147"/>
      <c r="F427" s="147"/>
      <c r="G427" s="147"/>
      <c r="H427" s="147"/>
      <c r="I427" s="147"/>
      <c r="J427" s="147"/>
      <c r="K427" s="147"/>
      <c r="L427" s="147"/>
      <c r="M427" s="147"/>
      <c r="N427" s="147"/>
      <c r="O427" s="147"/>
      <c r="P427" s="147"/>
      <c r="Q427" s="147"/>
      <c r="R427" s="147"/>
      <c r="S427" s="147"/>
      <c r="T427" s="147"/>
      <c r="U427" s="147"/>
      <c r="V427" s="147"/>
      <c r="W427" s="147"/>
      <c r="X427" s="147"/>
      <c r="Y427" s="147"/>
      <c r="Z427" s="147"/>
      <c r="AA427" s="147"/>
      <c r="AB427" s="147"/>
      <c r="AC427" s="147"/>
      <c r="AD427" s="147"/>
      <c r="AE427" s="147"/>
      <c r="AF427" s="147"/>
      <c r="AG427" s="147"/>
      <c r="AH427" s="147"/>
      <c r="AI427" s="147"/>
      <c r="AJ427" s="147"/>
      <c r="AK427" s="147"/>
      <c r="AL427" s="147"/>
      <c r="AM427" s="147"/>
      <c r="AN427" s="147"/>
      <c r="AO427" s="147"/>
      <c r="AP427" s="147"/>
      <c r="AQ427" s="147"/>
      <c r="AR427" s="147"/>
      <c r="AS427" s="147"/>
      <c r="AT427" s="147"/>
      <c r="AU427" s="147"/>
      <c r="AV427" s="147"/>
      <c r="AW427" s="147"/>
      <c r="AX427" s="147"/>
      <c r="AY427" s="147"/>
      <c r="AZ427" s="147"/>
    </row>
    <row r="428" ht="15.75" customHeight="1">
      <c r="A428" s="147"/>
      <c r="B428" s="147"/>
      <c r="C428" s="147"/>
      <c r="D428" s="147"/>
      <c r="E428" s="147"/>
      <c r="F428" s="147"/>
      <c r="G428" s="147"/>
      <c r="H428" s="147"/>
      <c r="I428" s="147"/>
      <c r="J428" s="147"/>
      <c r="K428" s="147"/>
      <c r="L428" s="147"/>
      <c r="M428" s="147"/>
      <c r="N428" s="147"/>
      <c r="O428" s="147"/>
      <c r="P428" s="147"/>
      <c r="Q428" s="147"/>
      <c r="R428" s="147"/>
      <c r="S428" s="147"/>
      <c r="T428" s="147"/>
      <c r="U428" s="147"/>
      <c r="V428" s="147"/>
      <c r="W428" s="147"/>
      <c r="X428" s="147"/>
      <c r="Y428" s="147"/>
      <c r="Z428" s="147"/>
      <c r="AA428" s="147"/>
      <c r="AB428" s="147"/>
      <c r="AC428" s="147"/>
      <c r="AD428" s="147"/>
      <c r="AE428" s="147"/>
      <c r="AF428" s="147"/>
      <c r="AG428" s="147"/>
      <c r="AH428" s="147"/>
      <c r="AI428" s="147"/>
      <c r="AJ428" s="147"/>
      <c r="AK428" s="147"/>
      <c r="AL428" s="147"/>
      <c r="AM428" s="147"/>
      <c r="AN428" s="147"/>
      <c r="AO428" s="147"/>
      <c r="AP428" s="147"/>
      <c r="AQ428" s="147"/>
      <c r="AR428" s="147"/>
      <c r="AS428" s="147"/>
      <c r="AT428" s="147"/>
      <c r="AU428" s="147"/>
      <c r="AV428" s="147"/>
      <c r="AW428" s="147"/>
      <c r="AX428" s="147"/>
      <c r="AY428" s="147"/>
      <c r="AZ428" s="147"/>
    </row>
    <row r="429" ht="15.75" customHeight="1">
      <c r="A429" s="147"/>
      <c r="B429" s="147"/>
      <c r="C429" s="147"/>
      <c r="D429" s="147"/>
      <c r="E429" s="147"/>
      <c r="F429" s="147"/>
      <c r="G429" s="147"/>
      <c r="H429" s="147"/>
      <c r="I429" s="147"/>
      <c r="J429" s="147"/>
      <c r="K429" s="147"/>
      <c r="L429" s="147"/>
      <c r="M429" s="147"/>
      <c r="N429" s="147"/>
      <c r="O429" s="147"/>
      <c r="P429" s="147"/>
      <c r="Q429" s="147"/>
      <c r="R429" s="147"/>
      <c r="S429" s="147"/>
      <c r="T429" s="147"/>
      <c r="U429" s="147"/>
      <c r="V429" s="147"/>
      <c r="W429" s="147"/>
      <c r="X429" s="147"/>
      <c r="Y429" s="147"/>
      <c r="Z429" s="147"/>
      <c r="AA429" s="147"/>
      <c r="AB429" s="147"/>
      <c r="AC429" s="147"/>
      <c r="AD429" s="147"/>
      <c r="AE429" s="147"/>
      <c r="AF429" s="147"/>
      <c r="AG429" s="147"/>
      <c r="AH429" s="147"/>
      <c r="AI429" s="147"/>
      <c r="AJ429" s="147"/>
      <c r="AK429" s="147"/>
      <c r="AL429" s="147"/>
      <c r="AM429" s="147"/>
      <c r="AN429" s="147"/>
      <c r="AO429" s="147"/>
      <c r="AP429" s="147"/>
      <c r="AQ429" s="147"/>
      <c r="AR429" s="147"/>
      <c r="AS429" s="147"/>
      <c r="AT429" s="147"/>
      <c r="AU429" s="147"/>
      <c r="AV429" s="147"/>
      <c r="AW429" s="147"/>
      <c r="AX429" s="147"/>
      <c r="AY429" s="147"/>
      <c r="AZ429" s="147"/>
    </row>
    <row r="430" ht="15.75" customHeight="1">
      <c r="A430" s="147"/>
      <c r="B430" s="147"/>
      <c r="C430" s="147"/>
      <c r="D430" s="147"/>
      <c r="E430" s="147"/>
      <c r="F430" s="147"/>
      <c r="G430" s="147"/>
      <c r="H430" s="147"/>
      <c r="I430" s="147"/>
      <c r="J430" s="147"/>
      <c r="K430" s="147"/>
      <c r="L430" s="147"/>
      <c r="M430" s="147"/>
      <c r="N430" s="147"/>
      <c r="O430" s="147"/>
      <c r="P430" s="147"/>
      <c r="Q430" s="147"/>
      <c r="R430" s="147"/>
      <c r="S430" s="147"/>
      <c r="T430" s="147"/>
      <c r="U430" s="147"/>
      <c r="V430" s="147"/>
      <c r="W430" s="147"/>
      <c r="X430" s="147"/>
      <c r="Y430" s="147"/>
      <c r="Z430" s="147"/>
      <c r="AA430" s="147"/>
      <c r="AB430" s="147"/>
      <c r="AC430" s="147"/>
      <c r="AD430" s="147"/>
      <c r="AE430" s="147"/>
      <c r="AF430" s="147"/>
      <c r="AG430" s="147"/>
      <c r="AH430" s="147"/>
      <c r="AI430" s="147"/>
      <c r="AJ430" s="147"/>
      <c r="AK430" s="147"/>
      <c r="AL430" s="147"/>
      <c r="AM430" s="147"/>
      <c r="AN430" s="147"/>
      <c r="AO430" s="147"/>
      <c r="AP430" s="147"/>
      <c r="AQ430" s="147"/>
      <c r="AR430" s="147"/>
      <c r="AS430" s="147"/>
      <c r="AT430" s="147"/>
      <c r="AU430" s="147"/>
      <c r="AV430" s="147"/>
      <c r="AW430" s="147"/>
      <c r="AX430" s="147"/>
      <c r="AY430" s="147"/>
      <c r="AZ430" s="147"/>
    </row>
    <row r="431" ht="15.75" customHeight="1">
      <c r="A431" s="147"/>
      <c r="B431" s="147"/>
      <c r="C431" s="147"/>
      <c r="D431" s="147"/>
      <c r="E431" s="147"/>
      <c r="F431" s="147"/>
      <c r="G431" s="147"/>
      <c r="H431" s="147"/>
      <c r="I431" s="147"/>
      <c r="J431" s="147"/>
      <c r="K431" s="147"/>
      <c r="L431" s="147"/>
      <c r="M431" s="147"/>
      <c r="N431" s="147"/>
      <c r="O431" s="147"/>
      <c r="P431" s="147"/>
      <c r="Q431" s="147"/>
      <c r="R431" s="147"/>
      <c r="S431" s="147"/>
      <c r="T431" s="147"/>
      <c r="U431" s="147"/>
      <c r="V431" s="147"/>
      <c r="W431" s="147"/>
      <c r="X431" s="147"/>
      <c r="Y431" s="147"/>
      <c r="Z431" s="147"/>
      <c r="AA431" s="147"/>
      <c r="AB431" s="147"/>
      <c r="AC431" s="147"/>
      <c r="AD431" s="147"/>
      <c r="AE431" s="147"/>
      <c r="AF431" s="147"/>
      <c r="AG431" s="147"/>
      <c r="AH431" s="147"/>
      <c r="AI431" s="147"/>
      <c r="AJ431" s="147"/>
      <c r="AK431" s="147"/>
      <c r="AL431" s="147"/>
      <c r="AM431" s="147"/>
      <c r="AN431" s="147"/>
      <c r="AO431" s="147"/>
      <c r="AP431" s="147"/>
      <c r="AQ431" s="147"/>
      <c r="AR431" s="147"/>
      <c r="AS431" s="147"/>
      <c r="AT431" s="147"/>
      <c r="AU431" s="147"/>
      <c r="AV431" s="147"/>
      <c r="AW431" s="147"/>
      <c r="AX431" s="147"/>
      <c r="AY431" s="147"/>
      <c r="AZ431" s="147"/>
    </row>
    <row r="432" ht="15.75" customHeight="1">
      <c r="A432" s="147"/>
      <c r="B432" s="147"/>
      <c r="C432" s="147"/>
      <c r="D432" s="147"/>
      <c r="E432" s="147"/>
      <c r="F432" s="147"/>
      <c r="G432" s="147"/>
      <c r="H432" s="147"/>
      <c r="I432" s="147"/>
      <c r="J432" s="147"/>
      <c r="K432" s="147"/>
      <c r="L432" s="147"/>
      <c r="M432" s="147"/>
      <c r="N432" s="147"/>
      <c r="O432" s="147"/>
      <c r="P432" s="147"/>
      <c r="Q432" s="147"/>
      <c r="R432" s="147"/>
      <c r="S432" s="147"/>
      <c r="T432" s="147"/>
      <c r="U432" s="147"/>
      <c r="V432" s="147"/>
      <c r="W432" s="147"/>
      <c r="X432" s="147"/>
      <c r="Y432" s="147"/>
      <c r="Z432" s="147"/>
      <c r="AA432" s="147"/>
      <c r="AB432" s="147"/>
      <c r="AC432" s="147"/>
      <c r="AD432" s="147"/>
      <c r="AE432" s="147"/>
      <c r="AF432" s="147"/>
      <c r="AG432" s="147"/>
      <c r="AH432" s="147"/>
      <c r="AI432" s="147"/>
      <c r="AJ432" s="147"/>
      <c r="AK432" s="147"/>
      <c r="AL432" s="147"/>
      <c r="AM432" s="147"/>
      <c r="AN432" s="147"/>
      <c r="AO432" s="147"/>
      <c r="AP432" s="147"/>
      <c r="AQ432" s="147"/>
      <c r="AR432" s="147"/>
      <c r="AS432" s="147"/>
      <c r="AT432" s="147"/>
      <c r="AU432" s="147"/>
      <c r="AV432" s="147"/>
      <c r="AW432" s="147"/>
      <c r="AX432" s="147"/>
      <c r="AY432" s="147"/>
      <c r="AZ432" s="147"/>
    </row>
    <row r="433" ht="15.75" customHeight="1">
      <c r="A433" s="147"/>
      <c r="B433" s="147"/>
      <c r="C433" s="147"/>
      <c r="D433" s="147"/>
      <c r="E433" s="147"/>
      <c r="F433" s="147"/>
      <c r="G433" s="147"/>
      <c r="H433" s="147"/>
      <c r="I433" s="147"/>
      <c r="J433" s="147"/>
      <c r="K433" s="147"/>
      <c r="L433" s="147"/>
      <c r="M433" s="147"/>
      <c r="N433" s="147"/>
      <c r="O433" s="147"/>
      <c r="P433" s="147"/>
      <c r="Q433" s="147"/>
      <c r="R433" s="147"/>
      <c r="S433" s="147"/>
      <c r="T433" s="147"/>
      <c r="U433" s="147"/>
      <c r="V433" s="147"/>
      <c r="W433" s="147"/>
      <c r="X433" s="147"/>
      <c r="Y433" s="147"/>
      <c r="Z433" s="147"/>
      <c r="AA433" s="147"/>
      <c r="AB433" s="147"/>
      <c r="AC433" s="147"/>
      <c r="AD433" s="147"/>
      <c r="AE433" s="147"/>
      <c r="AF433" s="147"/>
      <c r="AG433" s="147"/>
      <c r="AH433" s="147"/>
      <c r="AI433" s="147"/>
      <c r="AJ433" s="147"/>
      <c r="AK433" s="147"/>
      <c r="AL433" s="147"/>
      <c r="AM433" s="147"/>
      <c r="AN433" s="147"/>
      <c r="AO433" s="147"/>
      <c r="AP433" s="147"/>
      <c r="AQ433" s="147"/>
      <c r="AR433" s="147"/>
      <c r="AS433" s="147"/>
      <c r="AT433" s="147"/>
      <c r="AU433" s="147"/>
      <c r="AV433" s="147"/>
      <c r="AW433" s="147"/>
      <c r="AX433" s="147"/>
      <c r="AY433" s="147"/>
      <c r="AZ433" s="147"/>
    </row>
    <row r="434" ht="15.75" customHeight="1">
      <c r="A434" s="147"/>
      <c r="B434" s="147"/>
      <c r="C434" s="147"/>
      <c r="D434" s="147"/>
      <c r="E434" s="147"/>
      <c r="F434" s="147"/>
      <c r="G434" s="147"/>
      <c r="H434" s="147"/>
      <c r="I434" s="147"/>
      <c r="J434" s="147"/>
      <c r="K434" s="147"/>
      <c r="L434" s="147"/>
      <c r="M434" s="147"/>
      <c r="N434" s="147"/>
      <c r="O434" s="147"/>
      <c r="P434" s="147"/>
      <c r="Q434" s="147"/>
      <c r="R434" s="147"/>
      <c r="S434" s="147"/>
      <c r="T434" s="147"/>
      <c r="U434" s="147"/>
      <c r="V434" s="147"/>
      <c r="W434" s="147"/>
      <c r="X434" s="147"/>
      <c r="Y434" s="147"/>
      <c r="Z434" s="147"/>
      <c r="AA434" s="147"/>
      <c r="AB434" s="147"/>
      <c r="AC434" s="147"/>
      <c r="AD434" s="147"/>
      <c r="AE434" s="147"/>
      <c r="AF434" s="147"/>
      <c r="AG434" s="147"/>
      <c r="AH434" s="147"/>
      <c r="AI434" s="147"/>
      <c r="AJ434" s="147"/>
      <c r="AK434" s="147"/>
      <c r="AL434" s="147"/>
      <c r="AM434" s="147"/>
      <c r="AN434" s="147"/>
      <c r="AO434" s="147"/>
      <c r="AP434" s="147"/>
      <c r="AQ434" s="147"/>
      <c r="AR434" s="147"/>
      <c r="AS434" s="147"/>
      <c r="AT434" s="147"/>
      <c r="AU434" s="147"/>
      <c r="AV434" s="147"/>
      <c r="AW434" s="147"/>
      <c r="AX434" s="147"/>
      <c r="AY434" s="147"/>
      <c r="AZ434" s="147"/>
    </row>
    <row r="435" ht="15.75" customHeight="1">
      <c r="A435" s="147"/>
      <c r="B435" s="147"/>
      <c r="C435" s="147"/>
      <c r="D435" s="147"/>
      <c r="E435" s="147"/>
      <c r="F435" s="147"/>
      <c r="G435" s="147"/>
      <c r="H435" s="147"/>
      <c r="I435" s="147"/>
      <c r="J435" s="147"/>
      <c r="K435" s="147"/>
      <c r="L435" s="147"/>
      <c r="M435" s="147"/>
      <c r="N435" s="147"/>
      <c r="O435" s="147"/>
      <c r="P435" s="147"/>
      <c r="Q435" s="147"/>
      <c r="R435" s="147"/>
      <c r="S435" s="147"/>
      <c r="T435" s="147"/>
      <c r="U435" s="147"/>
      <c r="V435" s="147"/>
      <c r="W435" s="147"/>
      <c r="X435" s="147"/>
      <c r="Y435" s="147"/>
      <c r="Z435" s="147"/>
      <c r="AA435" s="147"/>
      <c r="AB435" s="147"/>
      <c r="AC435" s="147"/>
      <c r="AD435" s="147"/>
      <c r="AE435" s="147"/>
      <c r="AF435" s="147"/>
      <c r="AG435" s="147"/>
      <c r="AH435" s="147"/>
      <c r="AI435" s="147"/>
      <c r="AJ435" s="147"/>
      <c r="AK435" s="147"/>
      <c r="AL435" s="147"/>
      <c r="AM435" s="147"/>
      <c r="AN435" s="147"/>
      <c r="AO435" s="147"/>
      <c r="AP435" s="147"/>
      <c r="AQ435" s="147"/>
      <c r="AR435" s="147"/>
      <c r="AS435" s="147"/>
      <c r="AT435" s="147"/>
      <c r="AU435" s="147"/>
      <c r="AV435" s="147"/>
      <c r="AW435" s="147"/>
      <c r="AX435" s="147"/>
      <c r="AY435" s="147"/>
      <c r="AZ435" s="147"/>
    </row>
    <row r="436" ht="15.75" customHeight="1">
      <c r="A436" s="147"/>
      <c r="B436" s="147"/>
      <c r="C436" s="147"/>
      <c r="D436" s="147"/>
      <c r="E436" s="147"/>
      <c r="F436" s="147"/>
      <c r="G436" s="147"/>
      <c r="H436" s="147"/>
      <c r="I436" s="147"/>
      <c r="J436" s="147"/>
      <c r="K436" s="147"/>
      <c r="L436" s="147"/>
      <c r="M436" s="147"/>
      <c r="N436" s="147"/>
      <c r="O436" s="147"/>
      <c r="P436" s="147"/>
      <c r="Q436" s="147"/>
      <c r="R436" s="147"/>
      <c r="S436" s="147"/>
      <c r="T436" s="147"/>
      <c r="U436" s="147"/>
      <c r="V436" s="147"/>
      <c r="W436" s="147"/>
      <c r="X436" s="147"/>
      <c r="Y436" s="147"/>
      <c r="Z436" s="147"/>
      <c r="AA436" s="147"/>
      <c r="AB436" s="147"/>
      <c r="AC436" s="147"/>
      <c r="AD436" s="147"/>
      <c r="AE436" s="147"/>
      <c r="AF436" s="147"/>
      <c r="AG436" s="147"/>
      <c r="AH436" s="147"/>
      <c r="AI436" s="147"/>
      <c r="AJ436" s="147"/>
      <c r="AK436" s="147"/>
      <c r="AL436" s="147"/>
      <c r="AM436" s="147"/>
      <c r="AN436" s="147"/>
      <c r="AO436" s="147"/>
      <c r="AP436" s="147"/>
      <c r="AQ436" s="147"/>
      <c r="AR436" s="147"/>
      <c r="AS436" s="147"/>
      <c r="AT436" s="147"/>
      <c r="AU436" s="147"/>
      <c r="AV436" s="147"/>
      <c r="AW436" s="147"/>
      <c r="AX436" s="147"/>
      <c r="AY436" s="147"/>
      <c r="AZ436" s="147"/>
    </row>
    <row r="437" ht="15.75" customHeight="1">
      <c r="A437" s="147"/>
      <c r="B437" s="147"/>
      <c r="C437" s="147"/>
      <c r="D437" s="147"/>
      <c r="E437" s="147"/>
      <c r="F437" s="147"/>
      <c r="G437" s="147"/>
      <c r="H437" s="147"/>
      <c r="I437" s="147"/>
      <c r="J437" s="147"/>
      <c r="K437" s="147"/>
      <c r="L437" s="147"/>
      <c r="M437" s="147"/>
      <c r="N437" s="147"/>
      <c r="O437" s="147"/>
      <c r="P437" s="147"/>
      <c r="Q437" s="147"/>
      <c r="R437" s="147"/>
      <c r="S437" s="147"/>
      <c r="T437" s="147"/>
      <c r="U437" s="147"/>
      <c r="V437" s="147"/>
      <c r="W437" s="147"/>
      <c r="X437" s="147"/>
      <c r="Y437" s="147"/>
      <c r="Z437" s="147"/>
      <c r="AA437" s="147"/>
      <c r="AB437" s="147"/>
      <c r="AC437" s="147"/>
      <c r="AD437" s="147"/>
      <c r="AE437" s="147"/>
      <c r="AF437" s="147"/>
      <c r="AG437" s="147"/>
      <c r="AH437" s="147"/>
      <c r="AI437" s="147"/>
      <c r="AJ437" s="147"/>
      <c r="AK437" s="147"/>
      <c r="AL437" s="147"/>
      <c r="AM437" s="147"/>
      <c r="AN437" s="147"/>
      <c r="AO437" s="147"/>
      <c r="AP437" s="147"/>
      <c r="AQ437" s="147"/>
      <c r="AR437" s="147"/>
      <c r="AS437" s="147"/>
      <c r="AT437" s="147"/>
      <c r="AU437" s="147"/>
      <c r="AV437" s="147"/>
      <c r="AW437" s="147"/>
      <c r="AX437" s="147"/>
      <c r="AY437" s="147"/>
      <c r="AZ437" s="147"/>
    </row>
    <row r="438" ht="15.75" customHeight="1">
      <c r="A438" s="147"/>
      <c r="B438" s="147"/>
      <c r="C438" s="147"/>
      <c r="D438" s="147"/>
      <c r="E438" s="147"/>
      <c r="F438" s="147"/>
      <c r="G438" s="147"/>
      <c r="H438" s="147"/>
      <c r="I438" s="147"/>
      <c r="J438" s="147"/>
      <c r="K438" s="147"/>
      <c r="L438" s="147"/>
      <c r="M438" s="147"/>
      <c r="N438" s="147"/>
      <c r="O438" s="147"/>
      <c r="P438" s="147"/>
      <c r="Q438" s="147"/>
      <c r="R438" s="147"/>
      <c r="S438" s="147"/>
      <c r="T438" s="147"/>
      <c r="U438" s="147"/>
      <c r="V438" s="147"/>
      <c r="W438" s="147"/>
      <c r="X438" s="147"/>
      <c r="Y438" s="147"/>
      <c r="Z438" s="147"/>
      <c r="AA438" s="147"/>
      <c r="AB438" s="147"/>
      <c r="AC438" s="147"/>
      <c r="AD438" s="147"/>
      <c r="AE438" s="147"/>
      <c r="AF438" s="147"/>
      <c r="AG438" s="147"/>
      <c r="AH438" s="147"/>
      <c r="AI438" s="147"/>
      <c r="AJ438" s="147"/>
      <c r="AK438" s="147"/>
      <c r="AL438" s="147"/>
      <c r="AM438" s="147"/>
      <c r="AN438" s="147"/>
      <c r="AO438" s="147"/>
      <c r="AP438" s="147"/>
      <c r="AQ438" s="147"/>
      <c r="AR438" s="147"/>
      <c r="AS438" s="147"/>
      <c r="AT438" s="147"/>
      <c r="AU438" s="147"/>
      <c r="AV438" s="147"/>
      <c r="AW438" s="147"/>
      <c r="AX438" s="147"/>
      <c r="AY438" s="147"/>
      <c r="AZ438" s="147"/>
    </row>
    <row r="439" ht="15.75" customHeight="1">
      <c r="A439" s="147"/>
      <c r="B439" s="147"/>
      <c r="C439" s="147"/>
      <c r="D439" s="147"/>
      <c r="E439" s="147"/>
      <c r="F439" s="147"/>
      <c r="G439" s="147"/>
      <c r="H439" s="147"/>
      <c r="I439" s="147"/>
      <c r="J439" s="147"/>
      <c r="K439" s="147"/>
      <c r="L439" s="147"/>
      <c r="M439" s="147"/>
      <c r="N439" s="147"/>
      <c r="O439" s="147"/>
      <c r="P439" s="147"/>
      <c r="Q439" s="147"/>
      <c r="R439" s="147"/>
      <c r="S439" s="147"/>
      <c r="T439" s="147"/>
      <c r="U439" s="147"/>
      <c r="V439" s="147"/>
      <c r="W439" s="147"/>
      <c r="X439" s="147"/>
      <c r="Y439" s="147"/>
      <c r="Z439" s="147"/>
      <c r="AA439" s="147"/>
      <c r="AB439" s="147"/>
      <c r="AC439" s="147"/>
      <c r="AD439" s="147"/>
      <c r="AE439" s="147"/>
      <c r="AF439" s="147"/>
      <c r="AG439" s="147"/>
      <c r="AH439" s="147"/>
      <c r="AI439" s="147"/>
      <c r="AJ439" s="147"/>
      <c r="AK439" s="147"/>
      <c r="AL439" s="147"/>
      <c r="AM439" s="147"/>
      <c r="AN439" s="147"/>
      <c r="AO439" s="147"/>
      <c r="AP439" s="147"/>
      <c r="AQ439" s="147"/>
      <c r="AR439" s="147"/>
      <c r="AS439" s="147"/>
      <c r="AT439" s="147"/>
      <c r="AU439" s="147"/>
      <c r="AV439" s="147"/>
      <c r="AW439" s="147"/>
      <c r="AX439" s="147"/>
      <c r="AY439" s="147"/>
      <c r="AZ439" s="147"/>
    </row>
    <row r="440" ht="15.75" customHeight="1">
      <c r="A440" s="147"/>
      <c r="B440" s="147"/>
      <c r="C440" s="147"/>
      <c r="D440" s="147"/>
      <c r="E440" s="147"/>
      <c r="F440" s="147"/>
      <c r="G440" s="147"/>
      <c r="H440" s="147"/>
      <c r="I440" s="147"/>
      <c r="J440" s="147"/>
      <c r="K440" s="147"/>
      <c r="L440" s="147"/>
      <c r="M440" s="147"/>
      <c r="N440" s="147"/>
      <c r="O440" s="147"/>
      <c r="P440" s="147"/>
      <c r="Q440" s="147"/>
      <c r="R440" s="147"/>
      <c r="S440" s="147"/>
      <c r="T440" s="147"/>
      <c r="U440" s="147"/>
      <c r="V440" s="147"/>
      <c r="W440" s="147"/>
      <c r="X440" s="147"/>
      <c r="Y440" s="147"/>
      <c r="Z440" s="147"/>
      <c r="AA440" s="147"/>
      <c r="AB440" s="147"/>
      <c r="AC440" s="147"/>
      <c r="AD440" s="147"/>
      <c r="AE440" s="147"/>
      <c r="AF440" s="147"/>
      <c r="AG440" s="147"/>
      <c r="AH440" s="147"/>
      <c r="AI440" s="147"/>
      <c r="AJ440" s="147"/>
      <c r="AK440" s="147"/>
      <c r="AL440" s="147"/>
      <c r="AM440" s="147"/>
      <c r="AN440" s="147"/>
      <c r="AO440" s="147"/>
      <c r="AP440" s="147"/>
      <c r="AQ440" s="147"/>
      <c r="AR440" s="147"/>
      <c r="AS440" s="147"/>
      <c r="AT440" s="147"/>
      <c r="AU440" s="147"/>
      <c r="AV440" s="147"/>
      <c r="AW440" s="147"/>
      <c r="AX440" s="147"/>
      <c r="AY440" s="147"/>
      <c r="AZ440" s="147"/>
    </row>
    <row r="441" ht="15.75" customHeight="1">
      <c r="A441" s="147"/>
      <c r="B441" s="147"/>
      <c r="C441" s="147"/>
      <c r="D441" s="147"/>
      <c r="E441" s="147"/>
      <c r="F441" s="147"/>
      <c r="G441" s="147"/>
      <c r="H441" s="147"/>
      <c r="I441" s="147"/>
      <c r="J441" s="147"/>
      <c r="K441" s="147"/>
      <c r="L441" s="147"/>
      <c r="M441" s="147"/>
      <c r="N441" s="147"/>
      <c r="O441" s="147"/>
      <c r="P441" s="147"/>
      <c r="Q441" s="147"/>
      <c r="R441" s="147"/>
      <c r="S441" s="147"/>
      <c r="T441" s="147"/>
      <c r="U441" s="147"/>
      <c r="V441" s="147"/>
      <c r="W441" s="147"/>
      <c r="X441" s="147"/>
      <c r="Y441" s="147"/>
      <c r="Z441" s="147"/>
      <c r="AA441" s="147"/>
      <c r="AB441" s="147"/>
      <c r="AC441" s="147"/>
      <c r="AD441" s="147"/>
      <c r="AE441" s="147"/>
      <c r="AF441" s="147"/>
      <c r="AG441" s="147"/>
      <c r="AH441" s="147"/>
      <c r="AI441" s="147"/>
      <c r="AJ441" s="147"/>
      <c r="AK441" s="147"/>
      <c r="AL441" s="147"/>
      <c r="AM441" s="147"/>
      <c r="AN441" s="147"/>
      <c r="AO441" s="147"/>
      <c r="AP441" s="147"/>
      <c r="AQ441" s="147"/>
      <c r="AR441" s="147"/>
      <c r="AS441" s="147"/>
      <c r="AT441" s="147"/>
      <c r="AU441" s="147"/>
      <c r="AV441" s="147"/>
      <c r="AW441" s="147"/>
      <c r="AX441" s="147"/>
      <c r="AY441" s="147"/>
      <c r="AZ441" s="147"/>
    </row>
    <row r="442" ht="15.75" customHeight="1">
      <c r="A442" s="147"/>
      <c r="B442" s="147"/>
      <c r="C442" s="147"/>
      <c r="D442" s="147"/>
      <c r="E442" s="147"/>
      <c r="F442" s="147"/>
      <c r="G442" s="147"/>
      <c r="H442" s="147"/>
      <c r="I442" s="147"/>
      <c r="J442" s="147"/>
      <c r="K442" s="147"/>
      <c r="L442" s="147"/>
      <c r="M442" s="147"/>
      <c r="N442" s="147"/>
      <c r="O442" s="147"/>
      <c r="P442" s="147"/>
      <c r="Q442" s="147"/>
      <c r="R442" s="147"/>
      <c r="S442" s="147"/>
      <c r="T442" s="147"/>
      <c r="U442" s="147"/>
      <c r="V442" s="147"/>
      <c r="W442" s="147"/>
      <c r="X442" s="147"/>
      <c r="Y442" s="147"/>
      <c r="Z442" s="147"/>
      <c r="AA442" s="147"/>
      <c r="AB442" s="147"/>
      <c r="AC442" s="147"/>
      <c r="AD442" s="147"/>
      <c r="AE442" s="147"/>
      <c r="AF442" s="147"/>
      <c r="AG442" s="147"/>
      <c r="AH442" s="147"/>
      <c r="AI442" s="147"/>
      <c r="AJ442" s="147"/>
      <c r="AK442" s="147"/>
      <c r="AL442" s="147"/>
      <c r="AM442" s="147"/>
      <c r="AN442" s="147"/>
      <c r="AO442" s="147"/>
      <c r="AP442" s="147"/>
      <c r="AQ442" s="147"/>
      <c r="AR442" s="147"/>
      <c r="AS442" s="147"/>
      <c r="AT442" s="147"/>
      <c r="AU442" s="147"/>
      <c r="AV442" s="147"/>
      <c r="AW442" s="147"/>
      <c r="AX442" s="147"/>
      <c r="AY442" s="147"/>
      <c r="AZ442" s="147"/>
    </row>
    <row r="443" ht="15.75" customHeight="1">
      <c r="A443" s="147"/>
      <c r="B443" s="147"/>
      <c r="C443" s="147"/>
      <c r="D443" s="147"/>
      <c r="E443" s="147"/>
      <c r="F443" s="147"/>
      <c r="G443" s="147"/>
      <c r="H443" s="147"/>
      <c r="I443" s="147"/>
      <c r="J443" s="147"/>
      <c r="K443" s="147"/>
      <c r="L443" s="147"/>
      <c r="M443" s="147"/>
      <c r="N443" s="147"/>
      <c r="O443" s="147"/>
      <c r="P443" s="147"/>
      <c r="Q443" s="147"/>
      <c r="R443" s="147"/>
      <c r="S443" s="147"/>
      <c r="T443" s="147"/>
      <c r="U443" s="147"/>
      <c r="V443" s="147"/>
      <c r="W443" s="147"/>
      <c r="X443" s="147"/>
      <c r="Y443" s="147"/>
      <c r="Z443" s="147"/>
      <c r="AA443" s="147"/>
      <c r="AB443" s="147"/>
      <c r="AC443" s="147"/>
      <c r="AD443" s="147"/>
      <c r="AE443" s="147"/>
      <c r="AF443" s="147"/>
      <c r="AG443" s="147"/>
      <c r="AH443" s="147"/>
      <c r="AI443" s="147"/>
      <c r="AJ443" s="147"/>
      <c r="AK443" s="147"/>
      <c r="AL443" s="147"/>
      <c r="AM443" s="147"/>
      <c r="AN443" s="147"/>
      <c r="AO443" s="147"/>
      <c r="AP443" s="147"/>
      <c r="AQ443" s="147"/>
      <c r="AR443" s="147"/>
      <c r="AS443" s="147"/>
      <c r="AT443" s="147"/>
      <c r="AU443" s="147"/>
      <c r="AV443" s="147"/>
      <c r="AW443" s="147"/>
      <c r="AX443" s="147"/>
      <c r="AY443" s="147"/>
      <c r="AZ443" s="147"/>
    </row>
    <row r="444" ht="15.75" customHeight="1">
      <c r="A444" s="147"/>
      <c r="B444" s="147"/>
      <c r="C444" s="147"/>
      <c r="D444" s="147"/>
      <c r="E444" s="147"/>
      <c r="F444" s="147"/>
      <c r="G444" s="147"/>
      <c r="H444" s="147"/>
      <c r="I444" s="147"/>
      <c r="J444" s="147"/>
      <c r="K444" s="147"/>
      <c r="L444" s="147"/>
      <c r="M444" s="147"/>
      <c r="N444" s="147"/>
      <c r="O444" s="147"/>
      <c r="P444" s="147"/>
      <c r="Q444" s="147"/>
      <c r="R444" s="147"/>
      <c r="S444" s="147"/>
      <c r="T444" s="147"/>
      <c r="U444" s="147"/>
      <c r="V444" s="147"/>
      <c r="W444" s="147"/>
      <c r="X444" s="147"/>
      <c r="Y444" s="147"/>
      <c r="Z444" s="147"/>
      <c r="AA444" s="147"/>
      <c r="AB444" s="147"/>
      <c r="AC444" s="147"/>
      <c r="AD444" s="147"/>
      <c r="AE444" s="147"/>
      <c r="AF444" s="147"/>
      <c r="AG444" s="147"/>
      <c r="AH444" s="147"/>
      <c r="AI444" s="147"/>
      <c r="AJ444" s="147"/>
      <c r="AK444" s="147"/>
      <c r="AL444" s="147"/>
      <c r="AM444" s="147"/>
      <c r="AN444" s="147"/>
      <c r="AO444" s="147"/>
      <c r="AP444" s="147"/>
      <c r="AQ444" s="147"/>
      <c r="AR444" s="147"/>
      <c r="AS444" s="147"/>
      <c r="AT444" s="147"/>
      <c r="AU444" s="147"/>
      <c r="AV444" s="147"/>
      <c r="AW444" s="147"/>
      <c r="AX444" s="147"/>
      <c r="AY444" s="147"/>
      <c r="AZ444" s="147"/>
    </row>
    <row r="445" ht="15.75" customHeight="1">
      <c r="A445" s="147"/>
      <c r="B445" s="147"/>
      <c r="C445" s="147"/>
      <c r="D445" s="147"/>
      <c r="E445" s="147"/>
      <c r="F445" s="147"/>
      <c r="G445" s="147"/>
      <c r="H445" s="147"/>
      <c r="I445" s="147"/>
      <c r="J445" s="147"/>
      <c r="K445" s="147"/>
      <c r="L445" s="147"/>
      <c r="M445" s="147"/>
      <c r="N445" s="147"/>
      <c r="O445" s="147"/>
      <c r="P445" s="147"/>
      <c r="Q445" s="147"/>
      <c r="R445" s="147"/>
      <c r="S445" s="147"/>
      <c r="T445" s="147"/>
      <c r="U445" s="147"/>
      <c r="V445" s="147"/>
      <c r="W445" s="147"/>
      <c r="X445" s="147"/>
      <c r="Y445" s="147"/>
      <c r="Z445" s="147"/>
      <c r="AA445" s="147"/>
      <c r="AB445" s="147"/>
      <c r="AC445" s="147"/>
      <c r="AD445" s="147"/>
      <c r="AE445" s="147"/>
      <c r="AF445" s="147"/>
      <c r="AG445" s="147"/>
      <c r="AH445" s="147"/>
      <c r="AI445" s="147"/>
      <c r="AJ445" s="147"/>
      <c r="AK445" s="147"/>
      <c r="AL445" s="147"/>
      <c r="AM445" s="147"/>
      <c r="AN445" s="147"/>
      <c r="AO445" s="147"/>
      <c r="AP445" s="147"/>
      <c r="AQ445" s="147"/>
      <c r="AR445" s="147"/>
      <c r="AS445" s="147"/>
      <c r="AT445" s="147"/>
      <c r="AU445" s="147"/>
      <c r="AV445" s="147"/>
      <c r="AW445" s="147"/>
      <c r="AX445" s="147"/>
      <c r="AY445" s="147"/>
      <c r="AZ445" s="147"/>
    </row>
    <row r="446" ht="15.75" customHeight="1">
      <c r="A446" s="147"/>
      <c r="B446" s="147"/>
      <c r="C446" s="147"/>
      <c r="D446" s="147"/>
      <c r="E446" s="147"/>
      <c r="F446" s="147"/>
      <c r="G446" s="147"/>
      <c r="H446" s="147"/>
      <c r="I446" s="147"/>
      <c r="J446" s="147"/>
      <c r="K446" s="147"/>
      <c r="L446" s="147"/>
      <c r="M446" s="147"/>
      <c r="N446" s="147"/>
      <c r="O446" s="147"/>
      <c r="P446" s="147"/>
      <c r="Q446" s="147"/>
      <c r="R446" s="147"/>
      <c r="S446" s="147"/>
      <c r="T446" s="147"/>
      <c r="U446" s="147"/>
      <c r="V446" s="147"/>
      <c r="W446" s="147"/>
      <c r="X446" s="147"/>
      <c r="Y446" s="147"/>
      <c r="Z446" s="147"/>
      <c r="AA446" s="147"/>
      <c r="AB446" s="147"/>
      <c r="AC446" s="147"/>
      <c r="AD446" s="147"/>
      <c r="AE446" s="147"/>
      <c r="AF446" s="147"/>
      <c r="AG446" s="147"/>
      <c r="AH446" s="147"/>
      <c r="AI446" s="147"/>
      <c r="AJ446" s="147"/>
      <c r="AK446" s="147"/>
      <c r="AL446" s="147"/>
      <c r="AM446" s="147"/>
      <c r="AN446" s="147"/>
      <c r="AO446" s="147"/>
      <c r="AP446" s="147"/>
      <c r="AQ446" s="147"/>
      <c r="AR446" s="147"/>
      <c r="AS446" s="147"/>
      <c r="AT446" s="147"/>
      <c r="AU446" s="147"/>
      <c r="AV446" s="147"/>
      <c r="AW446" s="147"/>
      <c r="AX446" s="147"/>
      <c r="AY446" s="147"/>
      <c r="AZ446" s="147"/>
    </row>
    <row r="447" ht="15.75" customHeight="1">
      <c r="A447" s="147"/>
      <c r="B447" s="147"/>
      <c r="C447" s="147"/>
      <c r="D447" s="147"/>
      <c r="E447" s="147"/>
      <c r="F447" s="147"/>
      <c r="G447" s="147"/>
      <c r="H447" s="147"/>
      <c r="I447" s="147"/>
      <c r="J447" s="147"/>
      <c r="K447" s="147"/>
      <c r="L447" s="147"/>
      <c r="M447" s="147"/>
      <c r="N447" s="147"/>
      <c r="O447" s="147"/>
      <c r="P447" s="147"/>
      <c r="Q447" s="147"/>
      <c r="R447" s="147"/>
      <c r="S447" s="147"/>
      <c r="T447" s="147"/>
      <c r="U447" s="147"/>
      <c r="V447" s="147"/>
      <c r="W447" s="147"/>
      <c r="X447" s="147"/>
      <c r="Y447" s="147"/>
      <c r="Z447" s="147"/>
      <c r="AA447" s="147"/>
      <c r="AB447" s="147"/>
      <c r="AC447" s="147"/>
      <c r="AD447" s="147"/>
      <c r="AE447" s="147"/>
      <c r="AF447" s="147"/>
      <c r="AG447" s="147"/>
      <c r="AH447" s="147"/>
      <c r="AI447" s="147"/>
      <c r="AJ447" s="147"/>
      <c r="AK447" s="147"/>
      <c r="AL447" s="147"/>
      <c r="AM447" s="147"/>
      <c r="AN447" s="147"/>
      <c r="AO447" s="147"/>
      <c r="AP447" s="147"/>
      <c r="AQ447" s="147"/>
      <c r="AR447" s="147"/>
      <c r="AS447" s="147"/>
      <c r="AT447" s="147"/>
      <c r="AU447" s="147"/>
      <c r="AV447" s="147"/>
      <c r="AW447" s="147"/>
      <c r="AX447" s="147"/>
      <c r="AY447" s="147"/>
      <c r="AZ447" s="147"/>
    </row>
    <row r="448" ht="15.75" customHeight="1">
      <c r="A448" s="147"/>
      <c r="B448" s="147"/>
      <c r="C448" s="147"/>
      <c r="D448" s="147"/>
      <c r="E448" s="147"/>
      <c r="F448" s="147"/>
      <c r="G448" s="147"/>
      <c r="H448" s="147"/>
      <c r="I448" s="147"/>
      <c r="J448" s="147"/>
      <c r="K448" s="147"/>
      <c r="L448" s="147"/>
      <c r="M448" s="147"/>
      <c r="N448" s="147"/>
      <c r="O448" s="147"/>
      <c r="P448" s="147"/>
      <c r="Q448" s="147"/>
      <c r="R448" s="147"/>
      <c r="S448" s="147"/>
      <c r="T448" s="147"/>
      <c r="U448" s="147"/>
      <c r="V448" s="147"/>
      <c r="W448" s="147"/>
      <c r="X448" s="147"/>
      <c r="Y448" s="147"/>
      <c r="Z448" s="147"/>
      <c r="AA448" s="147"/>
      <c r="AB448" s="147"/>
      <c r="AC448" s="147"/>
      <c r="AD448" s="147"/>
      <c r="AE448" s="147"/>
      <c r="AF448" s="147"/>
      <c r="AG448" s="147"/>
      <c r="AH448" s="147"/>
      <c r="AI448" s="147"/>
      <c r="AJ448" s="147"/>
      <c r="AK448" s="147"/>
      <c r="AL448" s="147"/>
      <c r="AM448" s="147"/>
      <c r="AN448" s="147"/>
      <c r="AO448" s="147"/>
      <c r="AP448" s="147"/>
      <c r="AQ448" s="147"/>
      <c r="AR448" s="147"/>
      <c r="AS448" s="147"/>
      <c r="AT448" s="147"/>
      <c r="AU448" s="147"/>
      <c r="AV448" s="147"/>
      <c r="AW448" s="147"/>
      <c r="AX448" s="147"/>
      <c r="AY448" s="147"/>
      <c r="AZ448" s="147"/>
    </row>
    <row r="449" ht="15.75" customHeight="1">
      <c r="A449" s="147"/>
      <c r="B449" s="147"/>
      <c r="C449" s="147"/>
      <c r="D449" s="147"/>
      <c r="E449" s="147"/>
      <c r="F449" s="147"/>
      <c r="G449" s="147"/>
      <c r="H449" s="147"/>
      <c r="I449" s="147"/>
      <c r="J449" s="147"/>
      <c r="K449" s="147"/>
      <c r="L449" s="147"/>
      <c r="M449" s="147"/>
      <c r="N449" s="147"/>
      <c r="O449" s="147"/>
      <c r="P449" s="147"/>
      <c r="Q449" s="147"/>
      <c r="R449" s="147"/>
      <c r="S449" s="147"/>
      <c r="T449" s="147"/>
      <c r="U449" s="147"/>
      <c r="V449" s="147"/>
      <c r="W449" s="147"/>
      <c r="X449" s="147"/>
      <c r="Y449" s="147"/>
      <c r="Z449" s="147"/>
      <c r="AA449" s="147"/>
      <c r="AB449" s="147"/>
      <c r="AC449" s="147"/>
      <c r="AD449" s="147"/>
      <c r="AE449" s="147"/>
      <c r="AF449" s="147"/>
      <c r="AG449" s="147"/>
      <c r="AH449" s="147"/>
      <c r="AI449" s="147"/>
      <c r="AJ449" s="147"/>
      <c r="AK449" s="147"/>
      <c r="AL449" s="147"/>
      <c r="AM449" s="147"/>
      <c r="AN449" s="147"/>
      <c r="AO449" s="147"/>
      <c r="AP449" s="147"/>
      <c r="AQ449" s="147"/>
      <c r="AR449" s="147"/>
      <c r="AS449" s="147"/>
      <c r="AT449" s="147"/>
      <c r="AU449" s="147"/>
      <c r="AV449" s="147"/>
      <c r="AW449" s="147"/>
      <c r="AX449" s="147"/>
      <c r="AY449" s="147"/>
      <c r="AZ449" s="147"/>
    </row>
    <row r="450" ht="15.75" customHeight="1">
      <c r="A450" s="147"/>
      <c r="B450" s="147"/>
      <c r="C450" s="147"/>
      <c r="D450" s="147"/>
      <c r="E450" s="147"/>
      <c r="F450" s="147"/>
      <c r="G450" s="147"/>
      <c r="H450" s="147"/>
      <c r="I450" s="147"/>
      <c r="J450" s="147"/>
      <c r="K450" s="147"/>
      <c r="L450" s="147"/>
      <c r="M450" s="147"/>
      <c r="N450" s="147"/>
      <c r="O450" s="147"/>
      <c r="P450" s="147"/>
      <c r="Q450" s="147"/>
      <c r="R450" s="147"/>
      <c r="S450" s="147"/>
      <c r="T450" s="147"/>
      <c r="U450" s="147"/>
      <c r="V450" s="147"/>
      <c r="W450" s="147"/>
      <c r="X450" s="147"/>
      <c r="Y450" s="147"/>
      <c r="Z450" s="147"/>
      <c r="AA450" s="147"/>
      <c r="AB450" s="147"/>
      <c r="AC450" s="147"/>
      <c r="AD450" s="147"/>
      <c r="AE450" s="147"/>
      <c r="AF450" s="147"/>
      <c r="AG450" s="147"/>
      <c r="AH450" s="147"/>
      <c r="AI450" s="147"/>
      <c r="AJ450" s="147"/>
      <c r="AK450" s="147"/>
      <c r="AL450" s="147"/>
      <c r="AM450" s="147"/>
      <c r="AN450" s="147"/>
      <c r="AO450" s="147"/>
      <c r="AP450" s="147"/>
      <c r="AQ450" s="147"/>
      <c r="AR450" s="147"/>
      <c r="AS450" s="147"/>
      <c r="AT450" s="147"/>
      <c r="AU450" s="147"/>
      <c r="AV450" s="147"/>
      <c r="AW450" s="147"/>
      <c r="AX450" s="147"/>
      <c r="AY450" s="147"/>
      <c r="AZ450" s="147"/>
    </row>
    <row r="451" ht="15.75" customHeight="1">
      <c r="A451" s="147"/>
      <c r="B451" s="147"/>
      <c r="C451" s="147"/>
      <c r="D451" s="147"/>
      <c r="E451" s="147"/>
      <c r="F451" s="147"/>
      <c r="G451" s="147"/>
      <c r="H451" s="147"/>
      <c r="I451" s="147"/>
      <c r="J451" s="147"/>
      <c r="K451" s="147"/>
      <c r="L451" s="147"/>
      <c r="M451" s="147"/>
      <c r="N451" s="147"/>
      <c r="O451" s="147"/>
      <c r="P451" s="147"/>
      <c r="Q451" s="147"/>
      <c r="R451" s="147"/>
      <c r="S451" s="147"/>
      <c r="T451" s="147"/>
      <c r="U451" s="147"/>
      <c r="V451" s="147"/>
      <c r="W451" s="147"/>
      <c r="X451" s="147"/>
      <c r="Y451" s="147"/>
      <c r="Z451" s="147"/>
      <c r="AA451" s="147"/>
      <c r="AB451" s="147"/>
      <c r="AC451" s="147"/>
      <c r="AD451" s="147"/>
      <c r="AE451" s="147"/>
      <c r="AF451" s="147"/>
      <c r="AG451" s="147"/>
      <c r="AH451" s="147"/>
      <c r="AI451" s="147"/>
      <c r="AJ451" s="147"/>
      <c r="AK451" s="147"/>
      <c r="AL451" s="147"/>
      <c r="AM451" s="147"/>
      <c r="AN451" s="147"/>
      <c r="AO451" s="147"/>
      <c r="AP451" s="147"/>
      <c r="AQ451" s="147"/>
      <c r="AR451" s="147"/>
      <c r="AS451" s="147"/>
      <c r="AT451" s="147"/>
      <c r="AU451" s="147"/>
      <c r="AV451" s="147"/>
      <c r="AW451" s="147"/>
      <c r="AX451" s="147"/>
      <c r="AY451" s="147"/>
      <c r="AZ451" s="147"/>
    </row>
    <row r="452" ht="15.75" customHeight="1">
      <c r="A452" s="147"/>
      <c r="B452" s="147"/>
      <c r="C452" s="147"/>
      <c r="D452" s="147"/>
      <c r="E452" s="147"/>
      <c r="F452" s="147"/>
      <c r="G452" s="147"/>
      <c r="H452" s="147"/>
      <c r="I452" s="147"/>
      <c r="J452" s="147"/>
      <c r="K452" s="147"/>
      <c r="L452" s="147"/>
      <c r="M452" s="147"/>
      <c r="N452" s="147"/>
      <c r="O452" s="147"/>
      <c r="P452" s="147"/>
      <c r="Q452" s="147"/>
      <c r="R452" s="147"/>
      <c r="S452" s="147"/>
      <c r="T452" s="147"/>
      <c r="U452" s="147"/>
      <c r="V452" s="147"/>
      <c r="W452" s="147"/>
      <c r="X452" s="147"/>
      <c r="Y452" s="147"/>
      <c r="Z452" s="147"/>
      <c r="AA452" s="147"/>
      <c r="AB452" s="147"/>
      <c r="AC452" s="147"/>
      <c r="AD452" s="147"/>
      <c r="AE452" s="147"/>
      <c r="AF452" s="147"/>
      <c r="AG452" s="147"/>
      <c r="AH452" s="147"/>
      <c r="AI452" s="147"/>
      <c r="AJ452" s="147"/>
      <c r="AK452" s="147"/>
      <c r="AL452" s="147"/>
      <c r="AM452" s="147"/>
      <c r="AN452" s="147"/>
      <c r="AO452" s="147"/>
      <c r="AP452" s="147"/>
      <c r="AQ452" s="147"/>
      <c r="AR452" s="147"/>
      <c r="AS452" s="147"/>
      <c r="AT452" s="147"/>
      <c r="AU452" s="147"/>
      <c r="AV452" s="147"/>
      <c r="AW452" s="147"/>
      <c r="AX452" s="147"/>
      <c r="AY452" s="147"/>
      <c r="AZ452" s="147"/>
    </row>
    <row r="453" ht="15.75" customHeight="1">
      <c r="A453" s="147"/>
      <c r="B453" s="147"/>
      <c r="C453" s="147"/>
      <c r="D453" s="147"/>
      <c r="E453" s="147"/>
      <c r="F453" s="147"/>
      <c r="G453" s="147"/>
      <c r="H453" s="147"/>
      <c r="I453" s="147"/>
      <c r="J453" s="147"/>
      <c r="K453" s="147"/>
      <c r="L453" s="147"/>
      <c r="M453" s="147"/>
      <c r="N453" s="147"/>
      <c r="O453" s="147"/>
      <c r="P453" s="147"/>
      <c r="Q453" s="147"/>
      <c r="R453" s="147"/>
      <c r="S453" s="147"/>
      <c r="T453" s="147"/>
      <c r="U453" s="147"/>
      <c r="V453" s="147"/>
      <c r="W453" s="147"/>
      <c r="X453" s="147"/>
      <c r="Y453" s="147"/>
      <c r="Z453" s="147"/>
      <c r="AA453" s="147"/>
      <c r="AB453" s="147"/>
      <c r="AC453" s="147"/>
      <c r="AD453" s="147"/>
      <c r="AE453" s="147"/>
      <c r="AF453" s="147"/>
      <c r="AG453" s="147"/>
      <c r="AH453" s="147"/>
      <c r="AI453" s="147"/>
      <c r="AJ453" s="147"/>
      <c r="AK453" s="147"/>
      <c r="AL453" s="147"/>
      <c r="AM453" s="147"/>
      <c r="AN453" s="147"/>
      <c r="AO453" s="147"/>
      <c r="AP453" s="147"/>
      <c r="AQ453" s="147"/>
      <c r="AR453" s="147"/>
      <c r="AS453" s="147"/>
      <c r="AT453" s="147"/>
      <c r="AU453" s="147"/>
      <c r="AV453" s="147"/>
      <c r="AW453" s="147"/>
      <c r="AX453" s="147"/>
      <c r="AY453" s="147"/>
      <c r="AZ453" s="147"/>
    </row>
    <row r="454" ht="15.75" customHeight="1">
      <c r="A454" s="147"/>
      <c r="B454" s="147"/>
      <c r="C454" s="147"/>
      <c r="D454" s="147"/>
      <c r="E454" s="147"/>
      <c r="F454" s="147"/>
      <c r="G454" s="147"/>
      <c r="H454" s="147"/>
      <c r="I454" s="147"/>
      <c r="J454" s="147"/>
      <c r="K454" s="147"/>
      <c r="L454" s="147"/>
      <c r="M454" s="147"/>
      <c r="N454" s="147"/>
      <c r="O454" s="147"/>
      <c r="P454" s="147"/>
      <c r="Q454" s="147"/>
      <c r="R454" s="147"/>
      <c r="S454" s="147"/>
      <c r="T454" s="147"/>
      <c r="U454" s="147"/>
      <c r="V454" s="147"/>
      <c r="W454" s="147"/>
      <c r="X454" s="147"/>
      <c r="Y454" s="147"/>
      <c r="Z454" s="147"/>
      <c r="AA454" s="147"/>
      <c r="AB454" s="147"/>
      <c r="AC454" s="147"/>
      <c r="AD454" s="147"/>
      <c r="AE454" s="147"/>
      <c r="AF454" s="147"/>
      <c r="AG454" s="147"/>
      <c r="AH454" s="147"/>
      <c r="AI454" s="147"/>
      <c r="AJ454" s="147"/>
      <c r="AK454" s="147"/>
      <c r="AL454" s="147"/>
      <c r="AM454" s="147"/>
      <c r="AN454" s="147"/>
      <c r="AO454" s="147"/>
      <c r="AP454" s="147"/>
      <c r="AQ454" s="147"/>
      <c r="AR454" s="147"/>
      <c r="AS454" s="147"/>
      <c r="AT454" s="147"/>
      <c r="AU454" s="147"/>
      <c r="AV454" s="147"/>
      <c r="AW454" s="147"/>
      <c r="AX454" s="147"/>
      <c r="AY454" s="147"/>
      <c r="AZ454" s="147"/>
    </row>
    <row r="455" ht="15.75" customHeight="1">
      <c r="A455" s="147"/>
      <c r="B455" s="147"/>
      <c r="C455" s="147"/>
      <c r="D455" s="147"/>
      <c r="E455" s="147"/>
      <c r="F455" s="147"/>
      <c r="G455" s="147"/>
      <c r="H455" s="147"/>
      <c r="I455" s="147"/>
      <c r="J455" s="147"/>
      <c r="K455" s="147"/>
      <c r="L455" s="147"/>
      <c r="M455" s="147"/>
      <c r="N455" s="147"/>
      <c r="O455" s="147"/>
      <c r="P455" s="147"/>
      <c r="Q455" s="147"/>
      <c r="R455" s="147"/>
      <c r="S455" s="147"/>
      <c r="T455" s="147"/>
      <c r="U455" s="147"/>
      <c r="V455" s="147"/>
      <c r="W455" s="147"/>
      <c r="X455" s="147"/>
      <c r="Y455" s="147"/>
      <c r="Z455" s="147"/>
      <c r="AA455" s="147"/>
      <c r="AB455" s="147"/>
      <c r="AC455" s="147"/>
      <c r="AD455" s="147"/>
      <c r="AE455" s="147"/>
      <c r="AF455" s="147"/>
      <c r="AG455" s="147"/>
      <c r="AH455" s="147"/>
      <c r="AI455" s="147"/>
      <c r="AJ455" s="147"/>
      <c r="AK455" s="147"/>
      <c r="AL455" s="147"/>
      <c r="AM455" s="147"/>
      <c r="AN455" s="147"/>
      <c r="AO455" s="147"/>
      <c r="AP455" s="147"/>
      <c r="AQ455" s="147"/>
      <c r="AR455" s="147"/>
      <c r="AS455" s="147"/>
      <c r="AT455" s="147"/>
      <c r="AU455" s="147"/>
      <c r="AV455" s="147"/>
      <c r="AW455" s="147"/>
      <c r="AX455" s="147"/>
      <c r="AY455" s="147"/>
      <c r="AZ455" s="147"/>
    </row>
    <row r="456" ht="15.75" customHeight="1">
      <c r="A456" s="147"/>
      <c r="B456" s="147"/>
      <c r="C456" s="147"/>
      <c r="D456" s="147"/>
      <c r="E456" s="147"/>
      <c r="F456" s="147"/>
      <c r="G456" s="147"/>
      <c r="H456" s="147"/>
      <c r="I456" s="147"/>
      <c r="J456" s="147"/>
      <c r="K456" s="147"/>
      <c r="L456" s="147"/>
      <c r="M456" s="147"/>
      <c r="N456" s="147"/>
      <c r="O456" s="147"/>
      <c r="P456" s="147"/>
      <c r="Q456" s="147"/>
      <c r="R456" s="147"/>
      <c r="S456" s="147"/>
      <c r="T456" s="147"/>
      <c r="U456" s="147"/>
      <c r="V456" s="147"/>
      <c r="W456" s="147"/>
      <c r="X456" s="147"/>
      <c r="Y456" s="147"/>
      <c r="Z456" s="147"/>
      <c r="AA456" s="147"/>
      <c r="AB456" s="147"/>
      <c r="AC456" s="147"/>
      <c r="AD456" s="147"/>
      <c r="AE456" s="147"/>
      <c r="AF456" s="147"/>
      <c r="AG456" s="147"/>
      <c r="AH456" s="147"/>
      <c r="AI456" s="147"/>
      <c r="AJ456" s="147"/>
      <c r="AK456" s="147"/>
      <c r="AL456" s="147"/>
      <c r="AM456" s="147"/>
      <c r="AN456" s="147"/>
      <c r="AO456" s="147"/>
      <c r="AP456" s="147"/>
      <c r="AQ456" s="147"/>
      <c r="AR456" s="147"/>
      <c r="AS456" s="147"/>
      <c r="AT456" s="147"/>
      <c r="AU456" s="147"/>
      <c r="AV456" s="147"/>
      <c r="AW456" s="147"/>
      <c r="AX456" s="147"/>
      <c r="AY456" s="147"/>
      <c r="AZ456" s="147"/>
    </row>
    <row r="457" ht="15.75" customHeight="1">
      <c r="A457" s="147"/>
      <c r="B457" s="147"/>
      <c r="C457" s="147"/>
      <c r="D457" s="147"/>
      <c r="E457" s="147"/>
      <c r="F457" s="147"/>
      <c r="G457" s="147"/>
      <c r="H457" s="147"/>
      <c r="I457" s="147"/>
      <c r="J457" s="147"/>
      <c r="K457" s="147"/>
      <c r="L457" s="147"/>
      <c r="M457" s="147"/>
      <c r="N457" s="147"/>
      <c r="O457" s="147"/>
      <c r="P457" s="147"/>
      <c r="Q457" s="147"/>
      <c r="R457" s="147"/>
      <c r="S457" s="147"/>
      <c r="T457" s="147"/>
      <c r="U457" s="147"/>
      <c r="V457" s="147"/>
      <c r="W457" s="147"/>
      <c r="X457" s="147"/>
      <c r="Y457" s="147"/>
      <c r="Z457" s="147"/>
      <c r="AA457" s="147"/>
      <c r="AB457" s="147"/>
      <c r="AC457" s="147"/>
      <c r="AD457" s="147"/>
      <c r="AE457" s="147"/>
      <c r="AF457" s="147"/>
      <c r="AG457" s="147"/>
      <c r="AH457" s="147"/>
      <c r="AI457" s="147"/>
      <c r="AJ457" s="147"/>
      <c r="AK457" s="147"/>
      <c r="AL457" s="147"/>
      <c r="AM457" s="147"/>
      <c r="AN457" s="147"/>
      <c r="AO457" s="147"/>
      <c r="AP457" s="147"/>
      <c r="AQ457" s="147"/>
      <c r="AR457" s="147"/>
      <c r="AS457" s="147"/>
      <c r="AT457" s="147"/>
      <c r="AU457" s="147"/>
      <c r="AV457" s="147"/>
      <c r="AW457" s="147"/>
      <c r="AX457" s="147"/>
      <c r="AY457" s="147"/>
      <c r="AZ457" s="147"/>
    </row>
    <row r="458" ht="15.75" customHeight="1">
      <c r="A458" s="147"/>
      <c r="B458" s="147"/>
      <c r="C458" s="147"/>
      <c r="D458" s="147"/>
      <c r="E458" s="147"/>
      <c r="F458" s="147"/>
      <c r="G458" s="147"/>
      <c r="H458" s="147"/>
      <c r="I458" s="147"/>
      <c r="J458" s="147"/>
      <c r="K458" s="147"/>
      <c r="L458" s="147"/>
      <c r="M458" s="147"/>
      <c r="N458" s="147"/>
      <c r="O458" s="147"/>
      <c r="P458" s="147"/>
      <c r="Q458" s="147"/>
      <c r="R458" s="147"/>
      <c r="S458" s="147"/>
      <c r="T458" s="147"/>
      <c r="U458" s="147"/>
      <c r="V458" s="147"/>
      <c r="W458" s="147"/>
      <c r="X458" s="147"/>
      <c r="Y458" s="147"/>
      <c r="Z458" s="147"/>
      <c r="AA458" s="147"/>
      <c r="AB458" s="147"/>
      <c r="AC458" s="147"/>
      <c r="AD458" s="147"/>
      <c r="AE458" s="147"/>
      <c r="AF458" s="147"/>
      <c r="AG458" s="147"/>
      <c r="AH458" s="147"/>
      <c r="AI458" s="147"/>
      <c r="AJ458" s="147"/>
      <c r="AK458" s="147"/>
      <c r="AL458" s="147"/>
      <c r="AM458" s="147"/>
      <c r="AN458" s="147"/>
      <c r="AO458" s="147"/>
      <c r="AP458" s="147"/>
      <c r="AQ458" s="147"/>
      <c r="AR458" s="147"/>
      <c r="AS458" s="147"/>
      <c r="AT458" s="147"/>
      <c r="AU458" s="147"/>
      <c r="AV458" s="147"/>
      <c r="AW458" s="147"/>
      <c r="AX458" s="147"/>
      <c r="AY458" s="147"/>
      <c r="AZ458" s="147"/>
    </row>
    <row r="459" ht="15.75" customHeight="1">
      <c r="A459" s="147"/>
      <c r="B459" s="147"/>
      <c r="C459" s="147"/>
      <c r="D459" s="147"/>
      <c r="E459" s="147"/>
      <c r="F459" s="147"/>
      <c r="G459" s="147"/>
      <c r="H459" s="147"/>
      <c r="I459" s="147"/>
      <c r="J459" s="147"/>
      <c r="K459" s="147"/>
      <c r="L459" s="147"/>
      <c r="M459" s="147"/>
      <c r="N459" s="147"/>
      <c r="O459" s="147"/>
      <c r="P459" s="147"/>
      <c r="Q459" s="147"/>
      <c r="R459" s="147"/>
      <c r="S459" s="147"/>
      <c r="T459" s="147"/>
      <c r="U459" s="147"/>
      <c r="V459" s="147"/>
      <c r="W459" s="147"/>
      <c r="X459" s="147"/>
      <c r="Y459" s="147"/>
      <c r="Z459" s="147"/>
      <c r="AA459" s="147"/>
      <c r="AB459" s="147"/>
      <c r="AC459" s="147"/>
      <c r="AD459" s="147"/>
      <c r="AE459" s="147"/>
      <c r="AF459" s="147"/>
      <c r="AG459" s="147"/>
      <c r="AH459" s="147"/>
      <c r="AI459" s="147"/>
      <c r="AJ459" s="147"/>
      <c r="AK459" s="147"/>
      <c r="AL459" s="147"/>
      <c r="AM459" s="147"/>
      <c r="AN459" s="147"/>
      <c r="AO459" s="147"/>
      <c r="AP459" s="147"/>
      <c r="AQ459" s="147"/>
      <c r="AR459" s="147"/>
      <c r="AS459" s="147"/>
      <c r="AT459" s="147"/>
      <c r="AU459" s="147"/>
      <c r="AV459" s="147"/>
      <c r="AW459" s="147"/>
      <c r="AX459" s="147"/>
      <c r="AY459" s="147"/>
      <c r="AZ459" s="147"/>
    </row>
    <row r="460" ht="15.75" customHeight="1">
      <c r="A460" s="147"/>
      <c r="B460" s="147"/>
      <c r="C460" s="147"/>
      <c r="D460" s="147"/>
      <c r="E460" s="147"/>
      <c r="F460" s="147"/>
      <c r="G460" s="147"/>
      <c r="H460" s="147"/>
      <c r="I460" s="147"/>
      <c r="J460" s="147"/>
      <c r="K460" s="147"/>
      <c r="L460" s="147"/>
      <c r="M460" s="147"/>
      <c r="N460" s="147"/>
      <c r="O460" s="147"/>
      <c r="P460" s="147"/>
      <c r="Q460" s="147"/>
      <c r="R460" s="147"/>
      <c r="S460" s="147"/>
      <c r="T460" s="147"/>
      <c r="U460" s="147"/>
      <c r="V460" s="147"/>
      <c r="W460" s="147"/>
      <c r="X460" s="147"/>
      <c r="Y460" s="147"/>
      <c r="Z460" s="147"/>
      <c r="AA460" s="147"/>
      <c r="AB460" s="147"/>
      <c r="AC460" s="147"/>
      <c r="AD460" s="147"/>
      <c r="AE460" s="147"/>
      <c r="AF460" s="147"/>
      <c r="AG460" s="147"/>
      <c r="AH460" s="147"/>
      <c r="AI460" s="147"/>
      <c r="AJ460" s="147"/>
      <c r="AK460" s="147"/>
      <c r="AL460" s="147"/>
      <c r="AM460" s="147"/>
      <c r="AN460" s="147"/>
      <c r="AO460" s="147"/>
      <c r="AP460" s="147"/>
      <c r="AQ460" s="147"/>
      <c r="AR460" s="147"/>
      <c r="AS460" s="147"/>
      <c r="AT460" s="147"/>
      <c r="AU460" s="147"/>
      <c r="AV460" s="147"/>
      <c r="AW460" s="147"/>
      <c r="AX460" s="147"/>
      <c r="AY460" s="147"/>
      <c r="AZ460" s="147"/>
    </row>
    <row r="461" ht="15.75" customHeight="1">
      <c r="A461" s="147"/>
      <c r="B461" s="147"/>
      <c r="C461" s="147"/>
      <c r="D461" s="147"/>
      <c r="E461" s="147"/>
      <c r="F461" s="147"/>
      <c r="G461" s="147"/>
      <c r="H461" s="147"/>
      <c r="I461" s="147"/>
      <c r="J461" s="147"/>
      <c r="K461" s="147"/>
      <c r="L461" s="147"/>
      <c r="M461" s="147"/>
      <c r="N461" s="147"/>
      <c r="O461" s="147"/>
      <c r="P461" s="147"/>
      <c r="Q461" s="147"/>
      <c r="R461" s="147"/>
      <c r="S461" s="147"/>
      <c r="T461" s="147"/>
      <c r="U461" s="147"/>
      <c r="V461" s="147"/>
      <c r="W461" s="147"/>
      <c r="X461" s="147"/>
      <c r="Y461" s="147"/>
      <c r="Z461" s="147"/>
      <c r="AA461" s="147"/>
      <c r="AB461" s="147"/>
      <c r="AC461" s="147"/>
      <c r="AD461" s="147"/>
      <c r="AE461" s="147"/>
      <c r="AF461" s="147"/>
      <c r="AG461" s="147"/>
      <c r="AH461" s="147"/>
      <c r="AI461" s="147"/>
      <c r="AJ461" s="147"/>
      <c r="AK461" s="147"/>
      <c r="AL461" s="147"/>
      <c r="AM461" s="147"/>
      <c r="AN461" s="147"/>
      <c r="AO461" s="147"/>
      <c r="AP461" s="147"/>
      <c r="AQ461" s="147"/>
      <c r="AR461" s="147"/>
      <c r="AS461" s="147"/>
      <c r="AT461" s="147"/>
      <c r="AU461" s="147"/>
      <c r="AV461" s="147"/>
      <c r="AW461" s="147"/>
      <c r="AX461" s="147"/>
      <c r="AY461" s="147"/>
      <c r="AZ461" s="147"/>
    </row>
    <row r="462" ht="15.75" customHeight="1">
      <c r="A462" s="147"/>
      <c r="B462" s="147"/>
      <c r="C462" s="147"/>
      <c r="D462" s="147"/>
      <c r="E462" s="147"/>
      <c r="F462" s="147"/>
      <c r="G462" s="147"/>
      <c r="H462" s="147"/>
      <c r="I462" s="147"/>
      <c r="J462" s="147"/>
      <c r="K462" s="147"/>
      <c r="L462" s="147"/>
      <c r="M462" s="147"/>
      <c r="N462" s="147"/>
      <c r="O462" s="147"/>
      <c r="P462" s="147"/>
      <c r="Q462" s="147"/>
      <c r="R462" s="147"/>
      <c r="S462" s="147"/>
      <c r="T462" s="147"/>
      <c r="U462" s="147"/>
      <c r="V462" s="147"/>
      <c r="W462" s="147"/>
      <c r="X462" s="147"/>
      <c r="Y462" s="147"/>
      <c r="Z462" s="147"/>
      <c r="AA462" s="147"/>
      <c r="AB462" s="147"/>
      <c r="AC462" s="147"/>
      <c r="AD462" s="147"/>
      <c r="AE462" s="147"/>
      <c r="AF462" s="147"/>
      <c r="AG462" s="147"/>
      <c r="AH462" s="147"/>
      <c r="AI462" s="147"/>
      <c r="AJ462" s="147"/>
      <c r="AK462" s="147"/>
      <c r="AL462" s="147"/>
      <c r="AM462" s="147"/>
      <c r="AN462" s="147"/>
      <c r="AO462" s="147"/>
      <c r="AP462" s="147"/>
      <c r="AQ462" s="147"/>
      <c r="AR462" s="147"/>
      <c r="AS462" s="147"/>
      <c r="AT462" s="147"/>
      <c r="AU462" s="147"/>
      <c r="AV462" s="147"/>
      <c r="AW462" s="147"/>
      <c r="AX462" s="147"/>
      <c r="AY462" s="147"/>
      <c r="AZ462" s="147"/>
    </row>
    <row r="463" ht="15.75" customHeight="1">
      <c r="A463" s="147"/>
      <c r="B463" s="147"/>
      <c r="C463" s="147"/>
      <c r="D463" s="147"/>
      <c r="E463" s="147"/>
      <c r="F463" s="147"/>
      <c r="G463" s="147"/>
      <c r="H463" s="147"/>
      <c r="I463" s="147"/>
      <c r="J463" s="147"/>
      <c r="K463" s="147"/>
      <c r="L463" s="147"/>
      <c r="M463" s="147"/>
      <c r="N463" s="147"/>
      <c r="O463" s="147"/>
      <c r="P463" s="147"/>
      <c r="Q463" s="147"/>
      <c r="R463" s="147"/>
      <c r="S463" s="147"/>
      <c r="T463" s="147"/>
      <c r="U463" s="147"/>
      <c r="V463" s="147"/>
      <c r="W463" s="147"/>
      <c r="X463" s="147"/>
      <c r="Y463" s="147"/>
      <c r="Z463" s="147"/>
      <c r="AA463" s="147"/>
      <c r="AB463" s="147"/>
      <c r="AC463" s="147"/>
      <c r="AD463" s="147"/>
      <c r="AE463" s="147"/>
      <c r="AF463" s="147"/>
      <c r="AG463" s="147"/>
      <c r="AH463" s="147"/>
      <c r="AI463" s="147"/>
      <c r="AJ463" s="147"/>
      <c r="AK463" s="147"/>
      <c r="AL463" s="147"/>
      <c r="AM463" s="147"/>
      <c r="AN463" s="147"/>
      <c r="AO463" s="147"/>
      <c r="AP463" s="147"/>
      <c r="AQ463" s="147"/>
      <c r="AR463" s="147"/>
      <c r="AS463" s="147"/>
      <c r="AT463" s="147"/>
      <c r="AU463" s="147"/>
      <c r="AV463" s="147"/>
      <c r="AW463" s="147"/>
      <c r="AX463" s="147"/>
      <c r="AY463" s="147"/>
      <c r="AZ463" s="147"/>
    </row>
    <row r="464" ht="15.75" customHeight="1">
      <c r="A464" s="147"/>
      <c r="B464" s="147"/>
      <c r="C464" s="147"/>
      <c r="D464" s="147"/>
      <c r="E464" s="147"/>
      <c r="F464" s="147"/>
      <c r="G464" s="147"/>
      <c r="H464" s="147"/>
      <c r="I464" s="147"/>
      <c r="J464" s="147"/>
      <c r="K464" s="147"/>
      <c r="L464" s="147"/>
      <c r="M464" s="147"/>
      <c r="N464" s="147"/>
      <c r="O464" s="147"/>
      <c r="P464" s="147"/>
      <c r="Q464" s="147"/>
      <c r="R464" s="147"/>
      <c r="S464" s="147"/>
      <c r="T464" s="147"/>
      <c r="U464" s="147"/>
      <c r="V464" s="147"/>
      <c r="W464" s="147"/>
      <c r="X464" s="147"/>
      <c r="Y464" s="147"/>
      <c r="Z464" s="147"/>
      <c r="AA464" s="147"/>
      <c r="AB464" s="147"/>
      <c r="AC464" s="147"/>
      <c r="AD464" s="147"/>
      <c r="AE464" s="147"/>
      <c r="AF464" s="147"/>
      <c r="AG464" s="147"/>
      <c r="AH464" s="147"/>
      <c r="AI464" s="147"/>
      <c r="AJ464" s="147"/>
      <c r="AK464" s="147"/>
      <c r="AL464" s="147"/>
      <c r="AM464" s="147"/>
      <c r="AN464" s="147"/>
      <c r="AO464" s="147"/>
      <c r="AP464" s="147"/>
      <c r="AQ464" s="147"/>
      <c r="AR464" s="147"/>
      <c r="AS464" s="147"/>
      <c r="AT464" s="147"/>
      <c r="AU464" s="147"/>
      <c r="AV464" s="147"/>
      <c r="AW464" s="147"/>
      <c r="AX464" s="147"/>
      <c r="AY464" s="147"/>
      <c r="AZ464" s="147"/>
    </row>
    <row r="465" ht="15.75" customHeight="1">
      <c r="A465" s="147"/>
      <c r="B465" s="147"/>
      <c r="C465" s="147"/>
      <c r="D465" s="147"/>
      <c r="E465" s="147"/>
      <c r="F465" s="147"/>
      <c r="G465" s="147"/>
      <c r="H465" s="147"/>
      <c r="I465" s="147"/>
      <c r="J465" s="147"/>
      <c r="K465" s="147"/>
      <c r="L465" s="147"/>
      <c r="M465" s="147"/>
      <c r="N465" s="147"/>
      <c r="O465" s="147"/>
      <c r="P465" s="147"/>
      <c r="Q465" s="147"/>
      <c r="R465" s="147"/>
      <c r="S465" s="147"/>
      <c r="T465" s="147"/>
      <c r="U465" s="147"/>
      <c r="V465" s="147"/>
      <c r="W465" s="147"/>
      <c r="X465" s="147"/>
      <c r="Y465" s="147"/>
      <c r="Z465" s="147"/>
      <c r="AA465" s="147"/>
      <c r="AB465" s="147"/>
      <c r="AC465" s="147"/>
      <c r="AD465" s="147"/>
      <c r="AE465" s="147"/>
      <c r="AF465" s="147"/>
      <c r="AG465" s="147"/>
      <c r="AH465" s="147"/>
      <c r="AI465" s="147"/>
      <c r="AJ465" s="147"/>
      <c r="AK465" s="147"/>
      <c r="AL465" s="147"/>
      <c r="AM465" s="147"/>
      <c r="AN465" s="147"/>
      <c r="AO465" s="147"/>
      <c r="AP465" s="147"/>
      <c r="AQ465" s="147"/>
      <c r="AR465" s="147"/>
      <c r="AS465" s="147"/>
      <c r="AT465" s="147"/>
      <c r="AU465" s="147"/>
      <c r="AV465" s="147"/>
      <c r="AW465" s="147"/>
      <c r="AX465" s="147"/>
      <c r="AY465" s="147"/>
      <c r="AZ465" s="147"/>
    </row>
    <row r="466" ht="15.75" customHeight="1">
      <c r="A466" s="147"/>
      <c r="B466" s="147"/>
      <c r="C466" s="147"/>
      <c r="D466" s="147"/>
      <c r="E466" s="147"/>
      <c r="F466" s="147"/>
      <c r="G466" s="147"/>
      <c r="H466" s="147"/>
      <c r="I466" s="147"/>
      <c r="J466" s="147"/>
      <c r="K466" s="147"/>
      <c r="L466" s="147"/>
      <c r="M466" s="147"/>
      <c r="N466" s="147"/>
      <c r="O466" s="147"/>
      <c r="P466" s="147"/>
      <c r="Q466" s="147"/>
      <c r="R466" s="147"/>
      <c r="S466" s="147"/>
      <c r="T466" s="147"/>
      <c r="U466" s="147"/>
      <c r="V466" s="147"/>
      <c r="W466" s="147"/>
      <c r="X466" s="147"/>
      <c r="Y466" s="147"/>
      <c r="Z466" s="147"/>
      <c r="AA466" s="147"/>
      <c r="AB466" s="147"/>
      <c r="AC466" s="147"/>
      <c r="AD466" s="147"/>
      <c r="AE466" s="147"/>
      <c r="AF466" s="147"/>
      <c r="AG466" s="147"/>
      <c r="AH466" s="147"/>
      <c r="AI466" s="147"/>
      <c r="AJ466" s="147"/>
      <c r="AK466" s="147"/>
      <c r="AL466" s="147"/>
      <c r="AM466" s="147"/>
      <c r="AN466" s="147"/>
      <c r="AO466" s="147"/>
      <c r="AP466" s="147"/>
      <c r="AQ466" s="147"/>
      <c r="AR466" s="147"/>
      <c r="AS466" s="147"/>
      <c r="AT466" s="147"/>
      <c r="AU466" s="147"/>
      <c r="AV466" s="147"/>
      <c r="AW466" s="147"/>
      <c r="AX466" s="147"/>
      <c r="AY466" s="147"/>
      <c r="AZ466" s="147"/>
    </row>
    <row r="467" ht="15.75" customHeight="1">
      <c r="A467" s="147"/>
      <c r="B467" s="147"/>
      <c r="C467" s="147"/>
      <c r="D467" s="147"/>
      <c r="E467" s="147"/>
      <c r="F467" s="147"/>
      <c r="G467" s="147"/>
      <c r="H467" s="147"/>
      <c r="I467" s="147"/>
      <c r="J467" s="147"/>
      <c r="K467" s="147"/>
      <c r="L467" s="147"/>
      <c r="M467" s="147"/>
      <c r="N467" s="147"/>
      <c r="O467" s="147"/>
      <c r="P467" s="147"/>
      <c r="Q467" s="147"/>
      <c r="R467" s="147"/>
      <c r="S467" s="147"/>
      <c r="T467" s="147"/>
      <c r="U467" s="147"/>
      <c r="V467" s="147"/>
      <c r="W467" s="147"/>
      <c r="X467" s="147"/>
      <c r="Y467" s="147"/>
      <c r="Z467" s="147"/>
      <c r="AA467" s="147"/>
      <c r="AB467" s="147"/>
      <c r="AC467" s="147"/>
      <c r="AD467" s="147"/>
      <c r="AE467" s="147"/>
      <c r="AF467" s="147"/>
      <c r="AG467" s="147"/>
      <c r="AH467" s="147"/>
      <c r="AI467" s="147"/>
      <c r="AJ467" s="147"/>
      <c r="AK467" s="147"/>
      <c r="AL467" s="147"/>
      <c r="AM467" s="147"/>
      <c r="AN467" s="147"/>
      <c r="AO467" s="147"/>
      <c r="AP467" s="147"/>
      <c r="AQ467" s="147"/>
      <c r="AR467" s="147"/>
      <c r="AS467" s="147"/>
      <c r="AT467" s="147"/>
      <c r="AU467" s="147"/>
      <c r="AV467" s="147"/>
      <c r="AW467" s="147"/>
      <c r="AX467" s="147"/>
      <c r="AY467" s="147"/>
      <c r="AZ467" s="147"/>
    </row>
    <row r="468" ht="15.75" customHeight="1">
      <c r="A468" s="147"/>
      <c r="B468" s="147"/>
      <c r="C468" s="147"/>
      <c r="D468" s="147"/>
      <c r="E468" s="147"/>
      <c r="F468" s="147"/>
      <c r="G468" s="147"/>
      <c r="H468" s="147"/>
      <c r="I468" s="147"/>
      <c r="J468" s="147"/>
      <c r="K468" s="147"/>
      <c r="L468" s="147"/>
      <c r="M468" s="147"/>
      <c r="N468" s="147"/>
      <c r="O468" s="147"/>
      <c r="P468" s="147"/>
      <c r="Q468" s="147"/>
      <c r="R468" s="147"/>
      <c r="S468" s="147"/>
      <c r="T468" s="147"/>
      <c r="U468" s="147"/>
      <c r="V468" s="147"/>
      <c r="W468" s="147"/>
      <c r="X468" s="147"/>
      <c r="Y468" s="147"/>
      <c r="Z468" s="147"/>
      <c r="AA468" s="147"/>
      <c r="AB468" s="147"/>
      <c r="AC468" s="147"/>
      <c r="AD468" s="147"/>
      <c r="AE468" s="147"/>
      <c r="AF468" s="147"/>
      <c r="AG468" s="147"/>
      <c r="AH468" s="147"/>
      <c r="AI468" s="147"/>
      <c r="AJ468" s="147"/>
      <c r="AK468" s="147"/>
      <c r="AL468" s="147"/>
      <c r="AM468" s="147"/>
      <c r="AN468" s="147"/>
      <c r="AO468" s="147"/>
      <c r="AP468" s="147"/>
      <c r="AQ468" s="147"/>
      <c r="AR468" s="147"/>
      <c r="AS468" s="147"/>
      <c r="AT468" s="147"/>
      <c r="AU468" s="147"/>
      <c r="AV468" s="147"/>
      <c r="AW468" s="147"/>
      <c r="AX468" s="147"/>
      <c r="AY468" s="147"/>
      <c r="AZ468" s="147"/>
    </row>
    <row r="469" ht="15.75" customHeight="1">
      <c r="A469" s="147"/>
      <c r="B469" s="147"/>
      <c r="C469" s="147"/>
      <c r="D469" s="147"/>
      <c r="E469" s="147"/>
      <c r="F469" s="147"/>
      <c r="G469" s="147"/>
      <c r="H469" s="147"/>
      <c r="I469" s="147"/>
      <c r="J469" s="147"/>
      <c r="K469" s="147"/>
      <c r="L469" s="147"/>
      <c r="M469" s="147"/>
      <c r="N469" s="147"/>
      <c r="O469" s="147"/>
      <c r="P469" s="147"/>
      <c r="Q469" s="147"/>
      <c r="R469" s="147"/>
      <c r="S469" s="147"/>
      <c r="T469" s="147"/>
      <c r="U469" s="147"/>
      <c r="V469" s="147"/>
      <c r="W469" s="147"/>
      <c r="X469" s="147"/>
      <c r="Y469" s="147"/>
      <c r="Z469" s="147"/>
      <c r="AA469" s="147"/>
      <c r="AB469" s="147"/>
      <c r="AC469" s="147"/>
      <c r="AD469" s="147"/>
      <c r="AE469" s="147"/>
      <c r="AF469" s="147"/>
      <c r="AG469" s="147"/>
      <c r="AH469" s="147"/>
      <c r="AI469" s="147"/>
      <c r="AJ469" s="147"/>
      <c r="AK469" s="147"/>
      <c r="AL469" s="147"/>
      <c r="AM469" s="147"/>
      <c r="AN469" s="147"/>
      <c r="AO469" s="147"/>
      <c r="AP469" s="147"/>
      <c r="AQ469" s="147"/>
      <c r="AR469" s="147"/>
      <c r="AS469" s="147"/>
      <c r="AT469" s="147"/>
      <c r="AU469" s="147"/>
      <c r="AV469" s="147"/>
      <c r="AW469" s="147"/>
      <c r="AX469" s="147"/>
      <c r="AY469" s="147"/>
      <c r="AZ469" s="147"/>
    </row>
    <row r="470" ht="15.75" customHeight="1">
      <c r="A470" s="147"/>
      <c r="B470" s="147"/>
      <c r="C470" s="147"/>
      <c r="D470" s="147"/>
      <c r="E470" s="147"/>
      <c r="F470" s="147"/>
      <c r="G470" s="147"/>
      <c r="H470" s="147"/>
      <c r="I470" s="147"/>
      <c r="J470" s="147"/>
      <c r="K470" s="147"/>
      <c r="L470" s="147"/>
      <c r="M470" s="147"/>
      <c r="N470" s="147"/>
      <c r="O470" s="147"/>
      <c r="P470" s="147"/>
      <c r="Q470" s="147"/>
      <c r="R470" s="147"/>
      <c r="S470" s="147"/>
      <c r="T470" s="147"/>
      <c r="U470" s="147"/>
      <c r="V470" s="147"/>
      <c r="W470" s="147"/>
      <c r="X470" s="147"/>
      <c r="Y470" s="147"/>
      <c r="Z470" s="147"/>
      <c r="AA470" s="147"/>
      <c r="AB470" s="147"/>
      <c r="AC470" s="147"/>
      <c r="AD470" s="147"/>
      <c r="AE470" s="147"/>
      <c r="AF470" s="147"/>
      <c r="AG470" s="147"/>
      <c r="AH470" s="147"/>
      <c r="AI470" s="147"/>
      <c r="AJ470" s="147"/>
      <c r="AK470" s="147"/>
      <c r="AL470" s="147"/>
      <c r="AM470" s="147"/>
      <c r="AN470" s="147"/>
      <c r="AO470" s="147"/>
      <c r="AP470" s="147"/>
      <c r="AQ470" s="147"/>
      <c r="AR470" s="147"/>
      <c r="AS470" s="147"/>
      <c r="AT470" s="147"/>
      <c r="AU470" s="147"/>
      <c r="AV470" s="147"/>
      <c r="AW470" s="147"/>
      <c r="AX470" s="147"/>
      <c r="AY470" s="147"/>
      <c r="AZ470" s="147"/>
    </row>
    <row r="471" ht="15.75" customHeight="1">
      <c r="A471" s="147"/>
      <c r="B471" s="147"/>
      <c r="C471" s="147"/>
      <c r="D471" s="147"/>
      <c r="E471" s="147"/>
      <c r="F471" s="147"/>
      <c r="G471" s="147"/>
      <c r="H471" s="147"/>
      <c r="I471" s="147"/>
      <c r="J471" s="147"/>
      <c r="K471" s="147"/>
      <c r="L471" s="147"/>
      <c r="M471" s="147"/>
      <c r="N471" s="147"/>
      <c r="O471" s="147"/>
      <c r="P471" s="147"/>
      <c r="Q471" s="147"/>
      <c r="R471" s="147"/>
      <c r="S471" s="147"/>
      <c r="T471" s="147"/>
      <c r="U471" s="147"/>
      <c r="V471" s="147"/>
      <c r="W471" s="147"/>
      <c r="X471" s="147"/>
      <c r="Y471" s="147"/>
      <c r="Z471" s="147"/>
      <c r="AA471" s="147"/>
      <c r="AB471" s="147"/>
      <c r="AC471" s="147"/>
      <c r="AD471" s="147"/>
      <c r="AE471" s="147"/>
      <c r="AF471" s="147"/>
      <c r="AG471" s="147"/>
      <c r="AH471" s="147"/>
      <c r="AI471" s="147"/>
      <c r="AJ471" s="147"/>
      <c r="AK471" s="147"/>
      <c r="AL471" s="147"/>
      <c r="AM471" s="147"/>
      <c r="AN471" s="147"/>
      <c r="AO471" s="147"/>
      <c r="AP471" s="147"/>
      <c r="AQ471" s="147"/>
      <c r="AR471" s="147"/>
      <c r="AS471" s="147"/>
      <c r="AT471" s="147"/>
      <c r="AU471" s="147"/>
      <c r="AV471" s="147"/>
      <c r="AW471" s="147"/>
      <c r="AX471" s="147"/>
      <c r="AY471" s="147"/>
      <c r="AZ471" s="147"/>
    </row>
    <row r="472" ht="15.75" customHeight="1">
      <c r="A472" s="147"/>
      <c r="B472" s="147"/>
      <c r="C472" s="147"/>
      <c r="D472" s="147"/>
      <c r="E472" s="147"/>
      <c r="F472" s="147"/>
      <c r="G472" s="147"/>
      <c r="H472" s="147"/>
      <c r="I472" s="147"/>
      <c r="J472" s="147"/>
      <c r="K472" s="147"/>
      <c r="L472" s="147"/>
      <c r="M472" s="147"/>
      <c r="N472" s="147"/>
      <c r="O472" s="147"/>
      <c r="P472" s="147"/>
      <c r="Q472" s="147"/>
      <c r="R472" s="147"/>
      <c r="S472" s="147"/>
      <c r="T472" s="147"/>
      <c r="U472" s="147"/>
      <c r="V472" s="147"/>
      <c r="W472" s="147"/>
      <c r="X472" s="147"/>
      <c r="Y472" s="147"/>
      <c r="Z472" s="147"/>
      <c r="AA472" s="147"/>
      <c r="AB472" s="147"/>
      <c r="AC472" s="147"/>
      <c r="AD472" s="147"/>
      <c r="AE472" s="147"/>
      <c r="AF472" s="147"/>
      <c r="AG472" s="147"/>
      <c r="AH472" s="147"/>
      <c r="AI472" s="147"/>
      <c r="AJ472" s="147"/>
      <c r="AK472" s="147"/>
      <c r="AL472" s="147"/>
      <c r="AM472" s="147"/>
      <c r="AN472" s="147"/>
      <c r="AO472" s="147"/>
      <c r="AP472" s="147"/>
      <c r="AQ472" s="147"/>
      <c r="AR472" s="147"/>
      <c r="AS472" s="147"/>
      <c r="AT472" s="147"/>
      <c r="AU472" s="147"/>
      <c r="AV472" s="147"/>
      <c r="AW472" s="147"/>
      <c r="AX472" s="147"/>
      <c r="AY472" s="147"/>
      <c r="AZ472" s="147"/>
    </row>
    <row r="473" ht="15.75" customHeight="1">
      <c r="A473" s="147"/>
      <c r="B473" s="147"/>
      <c r="C473" s="147"/>
      <c r="D473" s="147"/>
      <c r="E473" s="147"/>
      <c r="F473" s="147"/>
      <c r="G473" s="147"/>
      <c r="H473" s="147"/>
      <c r="I473" s="147"/>
      <c r="J473" s="147"/>
      <c r="K473" s="147"/>
      <c r="L473" s="147"/>
      <c r="M473" s="147"/>
      <c r="N473" s="147"/>
      <c r="O473" s="147"/>
      <c r="P473" s="147"/>
      <c r="Q473" s="147"/>
      <c r="R473" s="147"/>
      <c r="S473" s="147"/>
      <c r="T473" s="147"/>
      <c r="U473" s="147"/>
      <c r="V473" s="147"/>
      <c r="W473" s="147"/>
      <c r="X473" s="147"/>
      <c r="Y473" s="147"/>
      <c r="Z473" s="147"/>
      <c r="AA473" s="147"/>
      <c r="AB473" s="147"/>
      <c r="AC473" s="147"/>
      <c r="AD473" s="147"/>
      <c r="AE473" s="147"/>
      <c r="AF473" s="147"/>
      <c r="AG473" s="147"/>
      <c r="AH473" s="147"/>
      <c r="AI473" s="147"/>
      <c r="AJ473" s="147"/>
      <c r="AK473" s="147"/>
      <c r="AL473" s="147"/>
      <c r="AM473" s="147"/>
      <c r="AN473" s="147"/>
      <c r="AO473" s="147"/>
      <c r="AP473" s="147"/>
      <c r="AQ473" s="147"/>
      <c r="AR473" s="147"/>
      <c r="AS473" s="147"/>
      <c r="AT473" s="147"/>
      <c r="AU473" s="147"/>
      <c r="AV473" s="147"/>
      <c r="AW473" s="147"/>
      <c r="AX473" s="147"/>
      <c r="AY473" s="147"/>
      <c r="AZ473" s="147"/>
    </row>
    <row r="474" ht="15.75" customHeight="1">
      <c r="A474" s="147"/>
      <c r="B474" s="147"/>
      <c r="C474" s="147"/>
      <c r="D474" s="147"/>
      <c r="E474" s="147"/>
      <c r="F474" s="147"/>
      <c r="G474" s="147"/>
      <c r="H474" s="147"/>
      <c r="I474" s="147"/>
      <c r="J474" s="147"/>
      <c r="K474" s="147"/>
      <c r="L474" s="147"/>
      <c r="M474" s="147"/>
      <c r="N474" s="147"/>
      <c r="O474" s="147"/>
      <c r="P474" s="147"/>
      <c r="Q474" s="147"/>
      <c r="R474" s="147"/>
      <c r="S474" s="147"/>
      <c r="T474" s="147"/>
      <c r="U474" s="147"/>
      <c r="V474" s="147"/>
      <c r="W474" s="147"/>
      <c r="X474" s="147"/>
      <c r="Y474" s="147"/>
      <c r="Z474" s="147"/>
      <c r="AA474" s="147"/>
      <c r="AB474" s="147"/>
      <c r="AC474" s="147"/>
      <c r="AD474" s="147"/>
      <c r="AE474" s="147"/>
      <c r="AF474" s="147"/>
      <c r="AG474" s="147"/>
      <c r="AH474" s="147"/>
      <c r="AI474" s="147"/>
      <c r="AJ474" s="147"/>
      <c r="AK474" s="147"/>
      <c r="AL474" s="147"/>
      <c r="AM474" s="147"/>
      <c r="AN474" s="147"/>
      <c r="AO474" s="147"/>
      <c r="AP474" s="147"/>
      <c r="AQ474" s="147"/>
      <c r="AR474" s="147"/>
      <c r="AS474" s="147"/>
      <c r="AT474" s="147"/>
      <c r="AU474" s="147"/>
      <c r="AV474" s="147"/>
      <c r="AW474" s="147"/>
      <c r="AX474" s="147"/>
      <c r="AY474" s="147"/>
      <c r="AZ474" s="147"/>
    </row>
    <row r="475" ht="15.75" customHeight="1">
      <c r="A475" s="147"/>
      <c r="B475" s="147"/>
      <c r="C475" s="147"/>
      <c r="D475" s="147"/>
      <c r="E475" s="147"/>
      <c r="F475" s="147"/>
      <c r="G475" s="147"/>
      <c r="H475" s="147"/>
      <c r="I475" s="147"/>
      <c r="J475" s="147"/>
      <c r="K475" s="147"/>
      <c r="L475" s="147"/>
      <c r="M475" s="147"/>
      <c r="N475" s="147"/>
      <c r="O475" s="147"/>
      <c r="P475" s="147"/>
      <c r="Q475" s="147"/>
      <c r="R475" s="147"/>
      <c r="S475" s="147"/>
      <c r="T475" s="147"/>
      <c r="U475" s="147"/>
      <c r="V475" s="147"/>
      <c r="W475" s="147"/>
      <c r="X475" s="147"/>
      <c r="Y475" s="147"/>
      <c r="Z475" s="147"/>
      <c r="AA475" s="147"/>
      <c r="AB475" s="147"/>
      <c r="AC475" s="147"/>
      <c r="AD475" s="147"/>
      <c r="AE475" s="147"/>
      <c r="AF475" s="147"/>
      <c r="AG475" s="147"/>
      <c r="AH475" s="147"/>
      <c r="AI475" s="147"/>
      <c r="AJ475" s="147"/>
      <c r="AK475" s="147"/>
      <c r="AL475" s="147"/>
      <c r="AM475" s="147"/>
      <c r="AN475" s="147"/>
      <c r="AO475" s="147"/>
      <c r="AP475" s="147"/>
      <c r="AQ475" s="147"/>
      <c r="AR475" s="147"/>
      <c r="AS475" s="147"/>
      <c r="AT475" s="147"/>
      <c r="AU475" s="147"/>
      <c r="AV475" s="147"/>
      <c r="AW475" s="147"/>
      <c r="AX475" s="147"/>
      <c r="AY475" s="147"/>
      <c r="AZ475" s="147"/>
    </row>
    <row r="476" ht="15.75" customHeight="1">
      <c r="A476" s="147"/>
      <c r="B476" s="147"/>
      <c r="C476" s="147"/>
      <c r="D476" s="147"/>
      <c r="E476" s="147"/>
      <c r="F476" s="147"/>
      <c r="G476" s="147"/>
      <c r="H476" s="147"/>
      <c r="I476" s="147"/>
      <c r="J476" s="147"/>
      <c r="K476" s="147"/>
      <c r="L476" s="147"/>
      <c r="M476" s="147"/>
      <c r="N476" s="147"/>
      <c r="O476" s="147"/>
      <c r="P476" s="147"/>
      <c r="Q476" s="147"/>
      <c r="R476" s="147"/>
      <c r="S476" s="147"/>
      <c r="T476" s="147"/>
      <c r="U476" s="147"/>
      <c r="V476" s="147"/>
      <c r="W476" s="147"/>
      <c r="X476" s="147"/>
      <c r="Y476" s="147"/>
      <c r="Z476" s="147"/>
      <c r="AA476" s="147"/>
      <c r="AB476" s="147"/>
      <c r="AC476" s="147"/>
      <c r="AD476" s="147"/>
      <c r="AE476" s="147"/>
      <c r="AF476" s="147"/>
      <c r="AG476" s="147"/>
      <c r="AH476" s="147"/>
      <c r="AI476" s="147"/>
      <c r="AJ476" s="147"/>
      <c r="AK476" s="147"/>
      <c r="AL476" s="147"/>
      <c r="AM476" s="147"/>
      <c r="AN476" s="147"/>
      <c r="AO476" s="147"/>
      <c r="AP476" s="147"/>
      <c r="AQ476" s="147"/>
      <c r="AR476" s="147"/>
      <c r="AS476" s="147"/>
      <c r="AT476" s="147"/>
      <c r="AU476" s="147"/>
      <c r="AV476" s="147"/>
      <c r="AW476" s="147"/>
      <c r="AX476" s="147"/>
      <c r="AY476" s="147"/>
      <c r="AZ476" s="147"/>
    </row>
    <row r="477" ht="15.75" customHeight="1">
      <c r="A477" s="147"/>
      <c r="B477" s="147"/>
      <c r="C477" s="147"/>
      <c r="D477" s="147"/>
      <c r="E477" s="147"/>
      <c r="F477" s="147"/>
      <c r="G477" s="147"/>
      <c r="H477" s="147"/>
      <c r="I477" s="147"/>
      <c r="J477" s="147"/>
      <c r="K477" s="147"/>
      <c r="L477" s="147"/>
      <c r="M477" s="147"/>
      <c r="N477" s="147"/>
      <c r="O477" s="147"/>
      <c r="P477" s="147"/>
      <c r="Q477" s="147"/>
      <c r="R477" s="147"/>
      <c r="S477" s="147"/>
      <c r="T477" s="147"/>
      <c r="U477" s="147"/>
      <c r="V477" s="147"/>
      <c r="W477" s="147"/>
      <c r="X477" s="147"/>
      <c r="Y477" s="147"/>
      <c r="Z477" s="147"/>
      <c r="AA477" s="147"/>
      <c r="AB477" s="147"/>
      <c r="AC477" s="147"/>
      <c r="AD477" s="147"/>
      <c r="AE477" s="147"/>
      <c r="AF477" s="147"/>
      <c r="AG477" s="147"/>
      <c r="AH477" s="147"/>
      <c r="AI477" s="147"/>
      <c r="AJ477" s="147"/>
      <c r="AK477" s="147"/>
      <c r="AL477" s="147"/>
      <c r="AM477" s="147"/>
      <c r="AN477" s="147"/>
      <c r="AO477" s="147"/>
      <c r="AP477" s="147"/>
      <c r="AQ477" s="147"/>
      <c r="AR477" s="147"/>
      <c r="AS477" s="147"/>
      <c r="AT477" s="147"/>
      <c r="AU477" s="147"/>
      <c r="AV477" s="147"/>
      <c r="AW477" s="147"/>
      <c r="AX477" s="147"/>
      <c r="AY477" s="147"/>
      <c r="AZ477" s="147"/>
    </row>
    <row r="478" ht="15.75" customHeight="1">
      <c r="A478" s="147"/>
      <c r="B478" s="147"/>
      <c r="C478" s="147"/>
      <c r="D478" s="147"/>
      <c r="E478" s="147"/>
      <c r="F478" s="147"/>
      <c r="G478" s="147"/>
      <c r="H478" s="147"/>
      <c r="I478" s="147"/>
      <c r="J478" s="147"/>
      <c r="K478" s="147"/>
      <c r="L478" s="147"/>
      <c r="M478" s="147"/>
      <c r="N478" s="147"/>
      <c r="O478" s="147"/>
      <c r="P478" s="147"/>
      <c r="Q478" s="147"/>
      <c r="R478" s="147"/>
      <c r="S478" s="147"/>
      <c r="T478" s="147"/>
      <c r="U478" s="147"/>
      <c r="V478" s="147"/>
      <c r="W478" s="147"/>
      <c r="X478" s="147"/>
      <c r="Y478" s="147"/>
      <c r="Z478" s="147"/>
      <c r="AA478" s="147"/>
      <c r="AB478" s="147"/>
      <c r="AC478" s="147"/>
      <c r="AD478" s="147"/>
      <c r="AE478" s="147"/>
      <c r="AF478" s="147"/>
      <c r="AG478" s="147"/>
      <c r="AH478" s="147"/>
      <c r="AI478" s="147"/>
      <c r="AJ478" s="147"/>
      <c r="AK478" s="147"/>
      <c r="AL478" s="147"/>
      <c r="AM478" s="147"/>
      <c r="AN478" s="147"/>
      <c r="AO478" s="147"/>
      <c r="AP478" s="147"/>
      <c r="AQ478" s="147"/>
      <c r="AR478" s="147"/>
      <c r="AS478" s="147"/>
      <c r="AT478" s="147"/>
      <c r="AU478" s="147"/>
      <c r="AV478" s="147"/>
      <c r="AW478" s="147"/>
      <c r="AX478" s="147"/>
      <c r="AY478" s="147"/>
      <c r="AZ478" s="147"/>
    </row>
    <row r="479" ht="15.75" customHeight="1">
      <c r="A479" s="147"/>
      <c r="B479" s="147"/>
      <c r="C479" s="147"/>
      <c r="D479" s="147"/>
      <c r="E479" s="147"/>
      <c r="F479" s="147"/>
      <c r="G479" s="147"/>
      <c r="H479" s="147"/>
      <c r="I479" s="147"/>
      <c r="J479" s="147"/>
      <c r="K479" s="147"/>
      <c r="L479" s="147"/>
      <c r="M479" s="147"/>
      <c r="N479" s="147"/>
      <c r="O479" s="147"/>
      <c r="P479" s="147"/>
      <c r="Q479" s="147"/>
      <c r="R479" s="147"/>
      <c r="S479" s="147"/>
      <c r="T479" s="147"/>
      <c r="U479" s="147"/>
      <c r="V479" s="147"/>
      <c r="W479" s="147"/>
      <c r="X479" s="147"/>
      <c r="Y479" s="147"/>
      <c r="Z479" s="147"/>
      <c r="AA479" s="147"/>
      <c r="AB479" s="147"/>
      <c r="AC479" s="147"/>
      <c r="AD479" s="147"/>
      <c r="AE479" s="147"/>
      <c r="AF479" s="147"/>
      <c r="AG479" s="147"/>
      <c r="AH479" s="147"/>
      <c r="AI479" s="147"/>
      <c r="AJ479" s="147"/>
      <c r="AK479" s="147"/>
      <c r="AL479" s="147"/>
      <c r="AM479" s="147"/>
      <c r="AN479" s="147"/>
      <c r="AO479" s="147"/>
      <c r="AP479" s="147"/>
      <c r="AQ479" s="147"/>
      <c r="AR479" s="147"/>
      <c r="AS479" s="147"/>
      <c r="AT479" s="147"/>
      <c r="AU479" s="147"/>
      <c r="AV479" s="147"/>
      <c r="AW479" s="147"/>
      <c r="AX479" s="147"/>
      <c r="AY479" s="147"/>
      <c r="AZ479" s="147"/>
    </row>
    <row r="480" ht="15.75" customHeight="1">
      <c r="A480" s="147"/>
      <c r="B480" s="147"/>
      <c r="C480" s="147"/>
      <c r="D480" s="147"/>
      <c r="E480" s="147"/>
      <c r="F480" s="147"/>
      <c r="G480" s="147"/>
      <c r="H480" s="147"/>
      <c r="I480" s="147"/>
      <c r="J480" s="147"/>
      <c r="K480" s="147"/>
      <c r="L480" s="147"/>
      <c r="M480" s="147"/>
      <c r="N480" s="147"/>
      <c r="O480" s="147"/>
      <c r="P480" s="147"/>
      <c r="Q480" s="147"/>
      <c r="R480" s="147"/>
      <c r="S480" s="147"/>
      <c r="T480" s="147"/>
      <c r="U480" s="147"/>
      <c r="V480" s="147"/>
      <c r="W480" s="147"/>
      <c r="X480" s="147"/>
      <c r="Y480" s="147"/>
      <c r="Z480" s="147"/>
      <c r="AA480" s="147"/>
      <c r="AB480" s="147"/>
      <c r="AC480" s="147"/>
      <c r="AD480" s="147"/>
      <c r="AE480" s="147"/>
      <c r="AF480" s="147"/>
      <c r="AG480" s="147"/>
      <c r="AH480" s="147"/>
      <c r="AI480" s="147"/>
      <c r="AJ480" s="147"/>
      <c r="AK480" s="147"/>
      <c r="AL480" s="147"/>
      <c r="AM480" s="147"/>
      <c r="AN480" s="147"/>
      <c r="AO480" s="147"/>
      <c r="AP480" s="147"/>
      <c r="AQ480" s="147"/>
      <c r="AR480" s="147"/>
      <c r="AS480" s="147"/>
      <c r="AT480" s="147"/>
      <c r="AU480" s="147"/>
      <c r="AV480" s="147"/>
      <c r="AW480" s="147"/>
      <c r="AX480" s="147"/>
      <c r="AY480" s="147"/>
      <c r="AZ480" s="147"/>
    </row>
    <row r="481" ht="15.75" customHeight="1">
      <c r="A481" s="147"/>
      <c r="B481" s="147"/>
      <c r="C481" s="147"/>
      <c r="D481" s="147"/>
      <c r="E481" s="147"/>
      <c r="F481" s="147"/>
      <c r="G481" s="147"/>
      <c r="H481" s="147"/>
      <c r="I481" s="147"/>
      <c r="J481" s="147"/>
      <c r="K481" s="147"/>
      <c r="L481" s="147"/>
      <c r="M481" s="147"/>
      <c r="N481" s="147"/>
      <c r="O481" s="147"/>
      <c r="P481" s="147"/>
      <c r="Q481" s="147"/>
      <c r="R481" s="147"/>
      <c r="S481" s="147"/>
      <c r="T481" s="147"/>
      <c r="U481" s="147"/>
      <c r="V481" s="147"/>
      <c r="W481" s="147"/>
      <c r="X481" s="147"/>
      <c r="Y481" s="147"/>
      <c r="Z481" s="147"/>
      <c r="AA481" s="147"/>
      <c r="AB481" s="147"/>
      <c r="AC481" s="147"/>
      <c r="AD481" s="147"/>
      <c r="AE481" s="147"/>
      <c r="AF481" s="147"/>
      <c r="AG481" s="147"/>
      <c r="AH481" s="147"/>
      <c r="AI481" s="147"/>
      <c r="AJ481" s="147"/>
      <c r="AK481" s="147"/>
      <c r="AL481" s="147"/>
      <c r="AM481" s="147"/>
      <c r="AN481" s="147"/>
      <c r="AO481" s="147"/>
      <c r="AP481" s="147"/>
      <c r="AQ481" s="147"/>
      <c r="AR481" s="147"/>
      <c r="AS481" s="147"/>
      <c r="AT481" s="147"/>
      <c r="AU481" s="147"/>
      <c r="AV481" s="147"/>
      <c r="AW481" s="147"/>
      <c r="AX481" s="147"/>
      <c r="AY481" s="147"/>
      <c r="AZ481" s="147"/>
    </row>
    <row r="482" ht="15.75" customHeight="1">
      <c r="A482" s="147"/>
      <c r="B482" s="147"/>
      <c r="C482" s="147"/>
      <c r="D482" s="147"/>
      <c r="E482" s="147"/>
      <c r="F482" s="147"/>
      <c r="G482" s="147"/>
      <c r="H482" s="147"/>
      <c r="I482" s="147"/>
      <c r="J482" s="147"/>
      <c r="K482" s="147"/>
      <c r="L482" s="147"/>
      <c r="M482" s="147"/>
      <c r="N482" s="147"/>
      <c r="O482" s="147"/>
      <c r="P482" s="147"/>
      <c r="Q482" s="147"/>
      <c r="R482" s="147"/>
      <c r="S482" s="147"/>
      <c r="T482" s="147"/>
      <c r="U482" s="147"/>
      <c r="V482" s="147"/>
      <c r="W482" s="147"/>
      <c r="X482" s="147"/>
      <c r="Y482" s="147"/>
      <c r="Z482" s="147"/>
      <c r="AA482" s="147"/>
      <c r="AB482" s="147"/>
      <c r="AC482" s="147"/>
      <c r="AD482" s="147"/>
      <c r="AE482" s="147"/>
      <c r="AF482" s="147"/>
      <c r="AG482" s="147"/>
      <c r="AH482" s="147"/>
      <c r="AI482" s="147"/>
      <c r="AJ482" s="147"/>
      <c r="AK482" s="147"/>
      <c r="AL482" s="147"/>
      <c r="AM482" s="147"/>
      <c r="AN482" s="147"/>
      <c r="AO482" s="147"/>
      <c r="AP482" s="147"/>
      <c r="AQ482" s="147"/>
      <c r="AR482" s="147"/>
      <c r="AS482" s="147"/>
      <c r="AT482" s="147"/>
      <c r="AU482" s="147"/>
      <c r="AV482" s="147"/>
      <c r="AW482" s="147"/>
      <c r="AX482" s="147"/>
      <c r="AY482" s="147"/>
      <c r="AZ482" s="147"/>
    </row>
    <row r="483" ht="15.75" customHeight="1">
      <c r="A483" s="147"/>
      <c r="B483" s="147"/>
      <c r="C483" s="147"/>
      <c r="D483" s="147"/>
      <c r="E483" s="147"/>
      <c r="F483" s="147"/>
      <c r="G483" s="147"/>
      <c r="H483" s="147"/>
      <c r="I483" s="147"/>
      <c r="J483" s="147"/>
      <c r="K483" s="147"/>
      <c r="L483" s="147"/>
      <c r="M483" s="147"/>
      <c r="N483" s="147"/>
      <c r="O483" s="147"/>
      <c r="P483" s="147"/>
      <c r="Q483" s="147"/>
      <c r="R483" s="147"/>
      <c r="S483" s="147"/>
      <c r="T483" s="147"/>
      <c r="U483" s="147"/>
      <c r="V483" s="147"/>
      <c r="W483" s="147"/>
      <c r="X483" s="147"/>
      <c r="Y483" s="147"/>
      <c r="Z483" s="147"/>
      <c r="AA483" s="147"/>
      <c r="AB483" s="147"/>
      <c r="AC483" s="147"/>
      <c r="AD483" s="147"/>
      <c r="AE483" s="147"/>
      <c r="AF483" s="147"/>
      <c r="AG483" s="147"/>
      <c r="AH483" s="147"/>
      <c r="AI483" s="147"/>
      <c r="AJ483" s="147"/>
      <c r="AK483" s="147"/>
      <c r="AL483" s="147"/>
      <c r="AM483" s="147"/>
      <c r="AN483" s="147"/>
      <c r="AO483" s="147"/>
      <c r="AP483" s="147"/>
      <c r="AQ483" s="147"/>
      <c r="AR483" s="147"/>
      <c r="AS483" s="147"/>
      <c r="AT483" s="147"/>
      <c r="AU483" s="147"/>
      <c r="AV483" s="147"/>
      <c r="AW483" s="147"/>
      <c r="AX483" s="147"/>
      <c r="AY483" s="147"/>
      <c r="AZ483" s="147"/>
    </row>
    <row r="484" ht="15.75" customHeight="1">
      <c r="A484" s="147"/>
      <c r="B484" s="147"/>
      <c r="C484" s="147"/>
      <c r="D484" s="147"/>
      <c r="E484" s="147"/>
      <c r="F484" s="147"/>
      <c r="G484" s="147"/>
      <c r="H484" s="147"/>
      <c r="I484" s="147"/>
      <c r="J484" s="147"/>
      <c r="K484" s="147"/>
      <c r="L484" s="147"/>
      <c r="M484" s="147"/>
      <c r="N484" s="147"/>
      <c r="O484" s="147"/>
      <c r="P484" s="147"/>
      <c r="Q484" s="147"/>
      <c r="R484" s="147"/>
      <c r="S484" s="147"/>
      <c r="T484" s="147"/>
      <c r="U484" s="147"/>
      <c r="V484" s="147"/>
      <c r="W484" s="147"/>
      <c r="X484" s="147"/>
      <c r="Y484" s="147"/>
      <c r="Z484" s="147"/>
      <c r="AA484" s="147"/>
      <c r="AB484" s="147"/>
      <c r="AC484" s="147"/>
      <c r="AD484" s="147"/>
      <c r="AE484" s="147"/>
      <c r="AF484" s="147"/>
      <c r="AG484" s="147"/>
      <c r="AH484" s="147"/>
      <c r="AI484" s="147"/>
      <c r="AJ484" s="147"/>
      <c r="AK484" s="147"/>
      <c r="AL484" s="147"/>
      <c r="AM484" s="147"/>
      <c r="AN484" s="147"/>
      <c r="AO484" s="147"/>
      <c r="AP484" s="147"/>
      <c r="AQ484" s="147"/>
      <c r="AR484" s="147"/>
      <c r="AS484" s="147"/>
      <c r="AT484" s="147"/>
      <c r="AU484" s="147"/>
      <c r="AV484" s="147"/>
      <c r="AW484" s="147"/>
      <c r="AX484" s="147"/>
      <c r="AY484" s="147"/>
      <c r="AZ484" s="147"/>
    </row>
    <row r="485" ht="15.75" customHeight="1">
      <c r="A485" s="147"/>
      <c r="B485" s="147"/>
      <c r="C485" s="147"/>
      <c r="D485" s="147"/>
      <c r="E485" s="147"/>
      <c r="F485" s="147"/>
      <c r="G485" s="147"/>
      <c r="H485" s="147"/>
      <c r="I485" s="147"/>
      <c r="J485" s="147"/>
      <c r="K485" s="147"/>
      <c r="L485" s="147"/>
      <c r="M485" s="147"/>
      <c r="N485" s="147"/>
      <c r="O485" s="147"/>
      <c r="P485" s="147"/>
      <c r="Q485" s="147"/>
      <c r="R485" s="147"/>
      <c r="S485" s="147"/>
      <c r="T485" s="147"/>
      <c r="U485" s="147"/>
      <c r="V485" s="147"/>
      <c r="W485" s="147"/>
      <c r="X485" s="147"/>
      <c r="Y485" s="147"/>
      <c r="Z485" s="147"/>
      <c r="AA485" s="147"/>
      <c r="AB485" s="147"/>
      <c r="AC485" s="147"/>
      <c r="AD485" s="147"/>
      <c r="AE485" s="147"/>
      <c r="AF485" s="147"/>
      <c r="AG485" s="147"/>
      <c r="AH485" s="147"/>
      <c r="AI485" s="147"/>
      <c r="AJ485" s="147"/>
      <c r="AK485" s="147"/>
      <c r="AL485" s="147"/>
      <c r="AM485" s="147"/>
      <c r="AN485" s="147"/>
      <c r="AO485" s="147"/>
      <c r="AP485" s="147"/>
      <c r="AQ485" s="147"/>
      <c r="AR485" s="147"/>
      <c r="AS485" s="147"/>
      <c r="AT485" s="147"/>
      <c r="AU485" s="147"/>
      <c r="AV485" s="147"/>
      <c r="AW485" s="147"/>
      <c r="AX485" s="147"/>
      <c r="AY485" s="147"/>
      <c r="AZ485" s="147"/>
    </row>
    <row r="486" ht="15.75" customHeight="1">
      <c r="A486" s="147"/>
      <c r="B486" s="147"/>
      <c r="C486" s="147"/>
      <c r="D486" s="147"/>
      <c r="E486" s="147"/>
      <c r="F486" s="147"/>
      <c r="G486" s="147"/>
      <c r="H486" s="147"/>
      <c r="I486" s="147"/>
      <c r="J486" s="147"/>
      <c r="K486" s="147"/>
      <c r="L486" s="147"/>
      <c r="M486" s="147"/>
      <c r="N486" s="147"/>
      <c r="O486" s="147"/>
      <c r="P486" s="147"/>
      <c r="Q486" s="147"/>
      <c r="R486" s="147"/>
      <c r="S486" s="147"/>
      <c r="T486" s="147"/>
      <c r="U486" s="147"/>
      <c r="V486" s="147"/>
      <c r="W486" s="147"/>
      <c r="X486" s="147"/>
      <c r="Y486" s="147"/>
      <c r="Z486" s="147"/>
      <c r="AA486" s="147"/>
      <c r="AB486" s="147"/>
      <c r="AC486" s="147"/>
      <c r="AD486" s="147"/>
      <c r="AE486" s="147"/>
      <c r="AF486" s="147"/>
      <c r="AG486" s="147"/>
      <c r="AH486" s="147"/>
      <c r="AI486" s="147"/>
      <c r="AJ486" s="147"/>
      <c r="AK486" s="147"/>
      <c r="AL486" s="147"/>
      <c r="AM486" s="147"/>
      <c r="AN486" s="147"/>
      <c r="AO486" s="147"/>
      <c r="AP486" s="147"/>
      <c r="AQ486" s="147"/>
      <c r="AR486" s="147"/>
      <c r="AS486" s="147"/>
      <c r="AT486" s="147"/>
      <c r="AU486" s="147"/>
      <c r="AV486" s="147"/>
      <c r="AW486" s="147"/>
      <c r="AX486" s="147"/>
      <c r="AY486" s="147"/>
      <c r="AZ486" s="147"/>
    </row>
    <row r="487" ht="15.75" customHeight="1">
      <c r="A487" s="147"/>
      <c r="B487" s="147"/>
      <c r="C487" s="147"/>
      <c r="D487" s="147"/>
      <c r="E487" s="147"/>
      <c r="F487" s="147"/>
      <c r="G487" s="147"/>
      <c r="H487" s="147"/>
      <c r="I487" s="147"/>
      <c r="J487" s="147"/>
      <c r="K487" s="147"/>
      <c r="L487" s="147"/>
      <c r="M487" s="147"/>
      <c r="N487" s="147"/>
      <c r="O487" s="147"/>
      <c r="P487" s="147"/>
      <c r="Q487" s="147"/>
      <c r="R487" s="147"/>
      <c r="S487" s="147"/>
      <c r="T487" s="147"/>
      <c r="U487" s="147"/>
      <c r="V487" s="147"/>
      <c r="W487" s="147"/>
      <c r="X487" s="147"/>
      <c r="Y487" s="147"/>
      <c r="Z487" s="147"/>
      <c r="AA487" s="147"/>
      <c r="AB487" s="147"/>
      <c r="AC487" s="147"/>
      <c r="AD487" s="147"/>
      <c r="AE487" s="147"/>
      <c r="AF487" s="147"/>
      <c r="AG487" s="147"/>
      <c r="AH487" s="147"/>
      <c r="AI487" s="147"/>
      <c r="AJ487" s="147"/>
      <c r="AK487" s="147"/>
      <c r="AL487" s="147"/>
      <c r="AM487" s="147"/>
      <c r="AN487" s="147"/>
      <c r="AO487" s="147"/>
      <c r="AP487" s="147"/>
      <c r="AQ487" s="147"/>
      <c r="AR487" s="147"/>
      <c r="AS487" s="147"/>
      <c r="AT487" s="147"/>
      <c r="AU487" s="147"/>
      <c r="AV487" s="147"/>
      <c r="AW487" s="147"/>
      <c r="AX487" s="147"/>
      <c r="AY487" s="147"/>
      <c r="AZ487" s="147"/>
    </row>
    <row r="488" ht="15.75" customHeight="1">
      <c r="A488" s="147"/>
      <c r="B488" s="147"/>
      <c r="C488" s="147"/>
      <c r="D488" s="147"/>
      <c r="E488" s="147"/>
      <c r="F488" s="147"/>
      <c r="G488" s="147"/>
      <c r="H488" s="147"/>
      <c r="I488" s="147"/>
      <c r="J488" s="147"/>
      <c r="K488" s="147"/>
      <c r="L488" s="147"/>
      <c r="M488" s="147"/>
      <c r="N488" s="147"/>
      <c r="O488" s="147"/>
      <c r="P488" s="147"/>
      <c r="Q488" s="147"/>
      <c r="R488" s="147"/>
      <c r="S488" s="147"/>
      <c r="T488" s="147"/>
      <c r="U488" s="147"/>
      <c r="V488" s="147"/>
      <c r="W488" s="147"/>
      <c r="X488" s="147"/>
      <c r="Y488" s="147"/>
      <c r="Z488" s="147"/>
      <c r="AA488" s="147"/>
      <c r="AB488" s="147"/>
      <c r="AC488" s="147"/>
      <c r="AD488" s="147"/>
      <c r="AE488" s="147"/>
      <c r="AF488" s="147"/>
      <c r="AG488" s="147"/>
      <c r="AH488" s="147"/>
      <c r="AI488" s="147"/>
      <c r="AJ488" s="147"/>
      <c r="AK488" s="147"/>
      <c r="AL488" s="147"/>
      <c r="AM488" s="147"/>
      <c r="AN488" s="147"/>
      <c r="AO488" s="147"/>
      <c r="AP488" s="147"/>
      <c r="AQ488" s="147"/>
      <c r="AR488" s="147"/>
      <c r="AS488" s="147"/>
      <c r="AT488" s="147"/>
      <c r="AU488" s="147"/>
      <c r="AV488" s="147"/>
      <c r="AW488" s="147"/>
      <c r="AX488" s="147"/>
      <c r="AY488" s="147"/>
      <c r="AZ488" s="147"/>
    </row>
    <row r="489" ht="15.75" customHeight="1">
      <c r="A489" s="147"/>
      <c r="B489" s="147"/>
      <c r="C489" s="147"/>
      <c r="D489" s="147"/>
      <c r="E489" s="147"/>
      <c r="F489" s="147"/>
      <c r="G489" s="147"/>
      <c r="H489" s="147"/>
      <c r="I489" s="147"/>
      <c r="J489" s="147"/>
      <c r="K489" s="147"/>
      <c r="L489" s="147"/>
      <c r="M489" s="147"/>
      <c r="N489" s="147"/>
      <c r="O489" s="147"/>
      <c r="P489" s="147"/>
      <c r="Q489" s="147"/>
      <c r="R489" s="147"/>
      <c r="S489" s="147"/>
      <c r="T489" s="147"/>
      <c r="U489" s="147"/>
      <c r="V489" s="147"/>
      <c r="W489" s="147"/>
      <c r="X489" s="147"/>
      <c r="Y489" s="147"/>
      <c r="Z489" s="147"/>
      <c r="AA489" s="147"/>
      <c r="AB489" s="147"/>
      <c r="AC489" s="147"/>
      <c r="AD489" s="147"/>
      <c r="AE489" s="147"/>
      <c r="AF489" s="147"/>
      <c r="AG489" s="147"/>
      <c r="AH489" s="147"/>
      <c r="AI489" s="147"/>
      <c r="AJ489" s="147"/>
      <c r="AK489" s="147"/>
      <c r="AL489" s="147"/>
      <c r="AM489" s="147"/>
      <c r="AN489" s="147"/>
      <c r="AO489" s="147"/>
      <c r="AP489" s="147"/>
      <c r="AQ489" s="147"/>
      <c r="AR489" s="147"/>
      <c r="AS489" s="147"/>
      <c r="AT489" s="147"/>
      <c r="AU489" s="147"/>
      <c r="AV489" s="147"/>
      <c r="AW489" s="147"/>
      <c r="AX489" s="147"/>
      <c r="AY489" s="147"/>
      <c r="AZ489" s="147"/>
    </row>
    <row r="490" ht="15.75" customHeight="1">
      <c r="A490" s="147"/>
      <c r="B490" s="147"/>
      <c r="C490" s="147"/>
      <c r="D490" s="147"/>
      <c r="E490" s="147"/>
      <c r="F490" s="147"/>
      <c r="G490" s="147"/>
      <c r="H490" s="147"/>
      <c r="I490" s="147"/>
      <c r="J490" s="147"/>
      <c r="K490" s="147"/>
      <c r="L490" s="147"/>
      <c r="M490" s="147"/>
      <c r="N490" s="147"/>
      <c r="O490" s="147"/>
      <c r="P490" s="147"/>
      <c r="Q490" s="147"/>
      <c r="R490" s="147"/>
      <c r="S490" s="147"/>
      <c r="T490" s="147"/>
      <c r="U490" s="147"/>
      <c r="V490" s="147"/>
      <c r="W490" s="147"/>
      <c r="X490" s="147"/>
      <c r="Y490" s="147"/>
      <c r="Z490" s="147"/>
      <c r="AA490" s="147"/>
      <c r="AB490" s="147"/>
      <c r="AC490" s="147"/>
      <c r="AD490" s="147"/>
      <c r="AE490" s="147"/>
      <c r="AF490" s="147"/>
      <c r="AG490" s="147"/>
      <c r="AH490" s="147"/>
      <c r="AI490" s="147"/>
      <c r="AJ490" s="147"/>
      <c r="AK490" s="147"/>
      <c r="AL490" s="147"/>
      <c r="AM490" s="147"/>
      <c r="AN490" s="147"/>
      <c r="AO490" s="147"/>
      <c r="AP490" s="147"/>
      <c r="AQ490" s="147"/>
      <c r="AR490" s="147"/>
      <c r="AS490" s="147"/>
      <c r="AT490" s="147"/>
      <c r="AU490" s="147"/>
      <c r="AV490" s="147"/>
      <c r="AW490" s="147"/>
      <c r="AX490" s="147"/>
      <c r="AY490" s="147"/>
      <c r="AZ490" s="147"/>
    </row>
    <row r="491" ht="15.75" customHeight="1">
      <c r="A491" s="147"/>
      <c r="B491" s="147"/>
      <c r="C491" s="147"/>
      <c r="D491" s="147"/>
      <c r="E491" s="147"/>
      <c r="F491" s="147"/>
      <c r="G491" s="147"/>
      <c r="H491" s="147"/>
      <c r="I491" s="147"/>
      <c r="J491" s="147"/>
      <c r="K491" s="147"/>
      <c r="L491" s="147"/>
      <c r="M491" s="147"/>
      <c r="N491" s="147"/>
      <c r="O491" s="147"/>
      <c r="P491" s="147"/>
      <c r="Q491" s="147"/>
      <c r="R491" s="147"/>
      <c r="S491" s="147"/>
      <c r="T491" s="147"/>
      <c r="U491" s="147"/>
      <c r="V491" s="147"/>
      <c r="W491" s="147"/>
      <c r="X491" s="147"/>
      <c r="Y491" s="147"/>
      <c r="Z491" s="147"/>
      <c r="AA491" s="147"/>
      <c r="AB491" s="147"/>
      <c r="AC491" s="147"/>
      <c r="AD491" s="147"/>
      <c r="AE491" s="147"/>
      <c r="AF491" s="147"/>
      <c r="AG491" s="147"/>
      <c r="AH491" s="147"/>
      <c r="AI491" s="147"/>
      <c r="AJ491" s="147"/>
      <c r="AK491" s="147"/>
      <c r="AL491" s="147"/>
      <c r="AM491" s="147"/>
      <c r="AN491" s="147"/>
      <c r="AO491" s="147"/>
      <c r="AP491" s="147"/>
      <c r="AQ491" s="147"/>
      <c r="AR491" s="147"/>
      <c r="AS491" s="147"/>
      <c r="AT491" s="147"/>
      <c r="AU491" s="147"/>
      <c r="AV491" s="147"/>
      <c r="AW491" s="147"/>
      <c r="AX491" s="147"/>
      <c r="AY491" s="147"/>
      <c r="AZ491" s="147"/>
    </row>
    <row r="492" ht="15.75" customHeight="1">
      <c r="A492" s="147"/>
      <c r="B492" s="147"/>
      <c r="C492" s="147"/>
      <c r="D492" s="147"/>
      <c r="E492" s="147"/>
      <c r="F492" s="147"/>
      <c r="G492" s="147"/>
      <c r="H492" s="147"/>
      <c r="I492" s="147"/>
      <c r="J492" s="147"/>
      <c r="K492" s="147"/>
      <c r="L492" s="147"/>
      <c r="M492" s="147"/>
      <c r="N492" s="147"/>
      <c r="O492" s="147"/>
      <c r="P492" s="147"/>
      <c r="Q492" s="147"/>
      <c r="R492" s="147"/>
      <c r="S492" s="147"/>
      <c r="T492" s="147"/>
      <c r="U492" s="147"/>
      <c r="V492" s="147"/>
      <c r="W492" s="147"/>
      <c r="X492" s="147"/>
      <c r="Y492" s="147"/>
      <c r="Z492" s="147"/>
      <c r="AA492" s="147"/>
      <c r="AB492" s="147"/>
      <c r="AC492" s="147"/>
      <c r="AD492" s="147"/>
      <c r="AE492" s="147"/>
      <c r="AF492" s="147"/>
      <c r="AG492" s="147"/>
      <c r="AH492" s="147"/>
      <c r="AI492" s="147"/>
      <c r="AJ492" s="147"/>
      <c r="AK492" s="147"/>
      <c r="AL492" s="147"/>
      <c r="AM492" s="147"/>
      <c r="AN492" s="147"/>
      <c r="AO492" s="147"/>
      <c r="AP492" s="147"/>
      <c r="AQ492" s="147"/>
      <c r="AR492" s="147"/>
      <c r="AS492" s="147"/>
      <c r="AT492" s="147"/>
      <c r="AU492" s="147"/>
      <c r="AV492" s="147"/>
      <c r="AW492" s="147"/>
      <c r="AX492" s="147"/>
      <c r="AY492" s="147"/>
      <c r="AZ492" s="147"/>
    </row>
    <row r="493" ht="15.75" customHeight="1">
      <c r="A493" s="147"/>
      <c r="B493" s="147"/>
      <c r="C493" s="147"/>
      <c r="D493" s="147"/>
      <c r="E493" s="147"/>
      <c r="F493" s="147"/>
      <c r="G493" s="147"/>
      <c r="H493" s="147"/>
      <c r="I493" s="147"/>
      <c r="J493" s="147"/>
      <c r="K493" s="147"/>
      <c r="L493" s="147"/>
      <c r="M493" s="147"/>
      <c r="N493" s="147"/>
      <c r="O493" s="147"/>
      <c r="P493" s="147"/>
      <c r="Q493" s="147"/>
      <c r="R493" s="147"/>
      <c r="S493" s="147"/>
      <c r="T493" s="147"/>
      <c r="U493" s="147"/>
      <c r="V493" s="147"/>
      <c r="W493" s="147"/>
      <c r="X493" s="147"/>
      <c r="Y493" s="147"/>
      <c r="Z493" s="147"/>
      <c r="AA493" s="147"/>
      <c r="AB493" s="147"/>
      <c r="AC493" s="147"/>
      <c r="AD493" s="147"/>
      <c r="AE493" s="147"/>
      <c r="AF493" s="147"/>
      <c r="AG493" s="147"/>
      <c r="AH493" s="147"/>
      <c r="AI493" s="147"/>
      <c r="AJ493" s="147"/>
      <c r="AK493" s="147"/>
      <c r="AL493" s="147"/>
      <c r="AM493" s="147"/>
      <c r="AN493" s="147"/>
      <c r="AO493" s="147"/>
      <c r="AP493" s="147"/>
      <c r="AQ493" s="147"/>
      <c r="AR493" s="147"/>
      <c r="AS493" s="147"/>
      <c r="AT493" s="147"/>
      <c r="AU493" s="147"/>
      <c r="AV493" s="147"/>
      <c r="AW493" s="147"/>
      <c r="AX493" s="147"/>
      <c r="AY493" s="147"/>
      <c r="AZ493" s="147"/>
    </row>
    <row r="494" ht="15.75" customHeight="1">
      <c r="A494" s="147"/>
      <c r="B494" s="147"/>
      <c r="C494" s="147"/>
      <c r="D494" s="147"/>
      <c r="E494" s="147"/>
      <c r="F494" s="147"/>
      <c r="G494" s="147"/>
      <c r="H494" s="147"/>
      <c r="I494" s="147"/>
      <c r="J494" s="147"/>
      <c r="K494" s="147"/>
      <c r="L494" s="147"/>
      <c r="M494" s="147"/>
      <c r="N494" s="147"/>
      <c r="O494" s="147"/>
      <c r="P494" s="147"/>
      <c r="Q494" s="147"/>
      <c r="R494" s="147"/>
      <c r="S494" s="147"/>
      <c r="T494" s="147"/>
      <c r="U494" s="147"/>
      <c r="V494" s="147"/>
      <c r="W494" s="147"/>
      <c r="X494" s="147"/>
      <c r="Y494" s="147"/>
      <c r="Z494" s="147"/>
      <c r="AA494" s="147"/>
      <c r="AB494" s="147"/>
      <c r="AC494" s="147"/>
      <c r="AD494" s="147"/>
      <c r="AE494" s="147"/>
      <c r="AF494" s="147"/>
      <c r="AG494" s="147"/>
      <c r="AH494" s="147"/>
      <c r="AI494" s="147"/>
      <c r="AJ494" s="147"/>
      <c r="AK494" s="147"/>
      <c r="AL494" s="147"/>
      <c r="AM494" s="147"/>
      <c r="AN494" s="147"/>
      <c r="AO494" s="147"/>
      <c r="AP494" s="147"/>
      <c r="AQ494" s="147"/>
      <c r="AR494" s="147"/>
      <c r="AS494" s="147"/>
      <c r="AT494" s="147"/>
      <c r="AU494" s="147"/>
      <c r="AV494" s="147"/>
      <c r="AW494" s="147"/>
      <c r="AX494" s="147"/>
      <c r="AY494" s="147"/>
      <c r="AZ494" s="147"/>
    </row>
    <row r="495" ht="15.75" customHeight="1">
      <c r="A495" s="147"/>
      <c r="B495" s="147"/>
      <c r="C495" s="147"/>
      <c r="D495" s="147"/>
      <c r="E495" s="147"/>
      <c r="F495" s="147"/>
      <c r="G495" s="147"/>
      <c r="H495" s="147"/>
      <c r="I495" s="147"/>
      <c r="J495" s="147"/>
      <c r="K495" s="147"/>
      <c r="L495" s="147"/>
      <c r="M495" s="147"/>
      <c r="N495" s="147"/>
      <c r="O495" s="147"/>
      <c r="P495" s="147"/>
      <c r="Q495" s="147"/>
      <c r="R495" s="147"/>
      <c r="S495" s="147"/>
      <c r="T495" s="147"/>
      <c r="U495" s="147"/>
      <c r="V495" s="147"/>
      <c r="W495" s="147"/>
      <c r="X495" s="147"/>
      <c r="Y495" s="147"/>
      <c r="Z495" s="147"/>
      <c r="AA495" s="147"/>
      <c r="AB495" s="147"/>
      <c r="AC495" s="147"/>
      <c r="AD495" s="147"/>
      <c r="AE495" s="147"/>
      <c r="AF495" s="147"/>
      <c r="AG495" s="147"/>
      <c r="AH495" s="147"/>
      <c r="AI495" s="147"/>
      <c r="AJ495" s="147"/>
      <c r="AK495" s="147"/>
      <c r="AL495" s="147"/>
      <c r="AM495" s="147"/>
      <c r="AN495" s="147"/>
      <c r="AO495" s="147"/>
      <c r="AP495" s="147"/>
      <c r="AQ495" s="147"/>
      <c r="AR495" s="147"/>
      <c r="AS495" s="147"/>
      <c r="AT495" s="147"/>
      <c r="AU495" s="147"/>
      <c r="AV495" s="147"/>
      <c r="AW495" s="147"/>
      <c r="AX495" s="147"/>
      <c r="AY495" s="147"/>
      <c r="AZ495" s="147"/>
    </row>
    <row r="496" ht="15.75" customHeight="1">
      <c r="A496" s="147"/>
      <c r="B496" s="147"/>
      <c r="C496" s="147"/>
      <c r="D496" s="147"/>
      <c r="E496" s="147"/>
      <c r="F496" s="147"/>
      <c r="G496" s="147"/>
      <c r="H496" s="147"/>
      <c r="I496" s="147"/>
      <c r="J496" s="147"/>
      <c r="K496" s="147"/>
      <c r="L496" s="147"/>
      <c r="M496" s="147"/>
      <c r="N496" s="147"/>
      <c r="O496" s="147"/>
      <c r="P496" s="147"/>
      <c r="Q496" s="147"/>
      <c r="R496" s="147"/>
      <c r="S496" s="147"/>
      <c r="T496" s="147"/>
      <c r="U496" s="147"/>
      <c r="V496" s="147"/>
      <c r="W496" s="147"/>
      <c r="X496" s="147"/>
      <c r="Y496" s="147"/>
      <c r="Z496" s="147"/>
      <c r="AA496" s="147"/>
      <c r="AB496" s="147"/>
      <c r="AC496" s="147"/>
      <c r="AD496" s="147"/>
      <c r="AE496" s="147"/>
      <c r="AF496" s="147"/>
      <c r="AG496" s="147"/>
      <c r="AH496" s="147"/>
      <c r="AI496" s="147"/>
      <c r="AJ496" s="147"/>
      <c r="AK496" s="147"/>
      <c r="AL496" s="147"/>
      <c r="AM496" s="147"/>
      <c r="AN496" s="147"/>
      <c r="AO496" s="147"/>
      <c r="AP496" s="147"/>
      <c r="AQ496" s="147"/>
      <c r="AR496" s="147"/>
      <c r="AS496" s="147"/>
      <c r="AT496" s="147"/>
      <c r="AU496" s="147"/>
      <c r="AV496" s="147"/>
      <c r="AW496" s="147"/>
      <c r="AX496" s="147"/>
      <c r="AY496" s="147"/>
      <c r="AZ496" s="147"/>
    </row>
    <row r="497" ht="15.75" customHeight="1">
      <c r="A497" s="147"/>
      <c r="B497" s="147"/>
      <c r="C497" s="147"/>
      <c r="D497" s="147"/>
      <c r="E497" s="147"/>
      <c r="F497" s="147"/>
      <c r="G497" s="147"/>
      <c r="H497" s="147"/>
      <c r="I497" s="147"/>
      <c r="J497" s="147"/>
      <c r="K497" s="147"/>
      <c r="L497" s="147"/>
      <c r="M497" s="147"/>
      <c r="N497" s="147"/>
      <c r="O497" s="147"/>
      <c r="P497" s="147"/>
      <c r="Q497" s="147"/>
      <c r="R497" s="147"/>
      <c r="S497" s="147"/>
      <c r="T497" s="147"/>
      <c r="U497" s="147"/>
      <c r="V497" s="147"/>
      <c r="W497" s="147"/>
      <c r="X497" s="147"/>
      <c r="Y497" s="147"/>
      <c r="Z497" s="147"/>
      <c r="AA497" s="147"/>
      <c r="AB497" s="147"/>
      <c r="AC497" s="147"/>
      <c r="AD497" s="147"/>
      <c r="AE497" s="147"/>
      <c r="AF497" s="147"/>
      <c r="AG497" s="147"/>
      <c r="AH497" s="147"/>
      <c r="AI497" s="147"/>
      <c r="AJ497" s="147"/>
      <c r="AK497" s="147"/>
      <c r="AL497" s="147"/>
      <c r="AM497" s="147"/>
      <c r="AN497" s="147"/>
      <c r="AO497" s="147"/>
      <c r="AP497" s="147"/>
      <c r="AQ497" s="147"/>
      <c r="AR497" s="147"/>
      <c r="AS497" s="147"/>
      <c r="AT497" s="147"/>
      <c r="AU497" s="147"/>
      <c r="AV497" s="147"/>
      <c r="AW497" s="147"/>
      <c r="AX497" s="147"/>
      <c r="AY497" s="147"/>
      <c r="AZ497" s="147"/>
    </row>
    <row r="498" ht="15.75" customHeight="1">
      <c r="A498" s="147"/>
      <c r="B498" s="147"/>
      <c r="C498" s="147"/>
      <c r="D498" s="147"/>
      <c r="E498" s="147"/>
      <c r="F498" s="147"/>
      <c r="G498" s="147"/>
      <c r="H498" s="147"/>
      <c r="I498" s="147"/>
      <c r="J498" s="147"/>
      <c r="K498" s="147"/>
      <c r="L498" s="147"/>
      <c r="M498" s="147"/>
      <c r="N498" s="147"/>
      <c r="O498" s="147"/>
      <c r="P498" s="147"/>
      <c r="Q498" s="147"/>
      <c r="R498" s="147"/>
      <c r="S498" s="147"/>
      <c r="T498" s="147"/>
      <c r="U498" s="147"/>
      <c r="V498" s="147"/>
      <c r="W498" s="147"/>
      <c r="X498" s="147"/>
      <c r="Y498" s="147"/>
      <c r="Z498" s="147"/>
      <c r="AA498" s="147"/>
      <c r="AB498" s="147"/>
      <c r="AC498" s="147"/>
      <c r="AD498" s="147"/>
      <c r="AE498" s="147"/>
      <c r="AF498" s="147"/>
      <c r="AG498" s="147"/>
      <c r="AH498" s="147"/>
      <c r="AI498" s="147"/>
      <c r="AJ498" s="147"/>
      <c r="AK498" s="147"/>
      <c r="AL498" s="147"/>
      <c r="AM498" s="147"/>
      <c r="AN498" s="147"/>
      <c r="AO498" s="147"/>
      <c r="AP498" s="147"/>
      <c r="AQ498" s="147"/>
      <c r="AR498" s="147"/>
      <c r="AS498" s="147"/>
      <c r="AT498" s="147"/>
      <c r="AU498" s="147"/>
      <c r="AV498" s="147"/>
      <c r="AW498" s="147"/>
      <c r="AX498" s="147"/>
      <c r="AY498" s="147"/>
      <c r="AZ498" s="147"/>
    </row>
    <row r="499" ht="15.75" customHeight="1">
      <c r="A499" s="147"/>
      <c r="B499" s="147"/>
      <c r="C499" s="147"/>
      <c r="D499" s="147"/>
      <c r="E499" s="147"/>
      <c r="F499" s="147"/>
      <c r="G499" s="147"/>
      <c r="H499" s="147"/>
      <c r="I499" s="147"/>
      <c r="J499" s="147"/>
      <c r="K499" s="147"/>
      <c r="L499" s="147"/>
      <c r="M499" s="147"/>
      <c r="N499" s="147"/>
      <c r="O499" s="147"/>
      <c r="P499" s="147"/>
      <c r="Q499" s="147"/>
      <c r="R499" s="147"/>
      <c r="S499" s="147"/>
      <c r="T499" s="147"/>
      <c r="U499" s="147"/>
      <c r="V499" s="147"/>
      <c r="W499" s="147"/>
      <c r="X499" s="147"/>
      <c r="Y499" s="147"/>
      <c r="Z499" s="147"/>
      <c r="AA499" s="147"/>
      <c r="AB499" s="147"/>
      <c r="AC499" s="147"/>
      <c r="AD499" s="147"/>
      <c r="AE499" s="147"/>
      <c r="AF499" s="147"/>
      <c r="AG499" s="147"/>
      <c r="AH499" s="147"/>
      <c r="AI499" s="147"/>
      <c r="AJ499" s="147"/>
      <c r="AK499" s="147"/>
      <c r="AL499" s="147"/>
      <c r="AM499" s="147"/>
      <c r="AN499" s="147"/>
      <c r="AO499" s="147"/>
      <c r="AP499" s="147"/>
      <c r="AQ499" s="147"/>
      <c r="AR499" s="147"/>
      <c r="AS499" s="147"/>
      <c r="AT499" s="147"/>
      <c r="AU499" s="147"/>
      <c r="AV499" s="147"/>
      <c r="AW499" s="147"/>
      <c r="AX499" s="147"/>
      <c r="AY499" s="147"/>
      <c r="AZ499" s="147"/>
    </row>
    <row r="500" ht="15.75" customHeight="1">
      <c r="A500" s="147"/>
      <c r="B500" s="147"/>
      <c r="C500" s="147"/>
      <c r="D500" s="147"/>
      <c r="E500" s="147"/>
      <c r="F500" s="147"/>
      <c r="G500" s="147"/>
      <c r="H500" s="147"/>
      <c r="I500" s="147"/>
      <c r="J500" s="147"/>
      <c r="K500" s="147"/>
      <c r="L500" s="147"/>
      <c r="M500" s="147"/>
      <c r="N500" s="147"/>
      <c r="O500" s="147"/>
      <c r="P500" s="147"/>
      <c r="Q500" s="147"/>
      <c r="R500" s="147"/>
      <c r="S500" s="147"/>
      <c r="T500" s="147"/>
      <c r="U500" s="147"/>
      <c r="V500" s="147"/>
      <c r="W500" s="147"/>
      <c r="X500" s="147"/>
      <c r="Y500" s="147"/>
      <c r="Z500" s="147"/>
      <c r="AA500" s="147"/>
      <c r="AB500" s="147"/>
      <c r="AC500" s="147"/>
      <c r="AD500" s="147"/>
      <c r="AE500" s="147"/>
      <c r="AF500" s="147"/>
      <c r="AG500" s="147"/>
      <c r="AH500" s="147"/>
      <c r="AI500" s="147"/>
      <c r="AJ500" s="147"/>
      <c r="AK500" s="147"/>
      <c r="AL500" s="147"/>
      <c r="AM500" s="147"/>
      <c r="AN500" s="147"/>
      <c r="AO500" s="147"/>
      <c r="AP500" s="147"/>
      <c r="AQ500" s="147"/>
      <c r="AR500" s="147"/>
      <c r="AS500" s="147"/>
      <c r="AT500" s="147"/>
      <c r="AU500" s="147"/>
      <c r="AV500" s="147"/>
      <c r="AW500" s="147"/>
      <c r="AX500" s="147"/>
      <c r="AY500" s="147"/>
      <c r="AZ500" s="147"/>
    </row>
    <row r="501" ht="15.75" customHeight="1">
      <c r="A501" s="147"/>
      <c r="B501" s="147"/>
      <c r="C501" s="147"/>
      <c r="D501" s="147"/>
      <c r="E501" s="147"/>
      <c r="F501" s="147"/>
      <c r="G501" s="147"/>
      <c r="H501" s="147"/>
      <c r="I501" s="147"/>
      <c r="J501" s="147"/>
      <c r="K501" s="147"/>
      <c r="L501" s="147"/>
      <c r="M501" s="147"/>
      <c r="N501" s="147"/>
      <c r="O501" s="147"/>
      <c r="P501" s="147"/>
      <c r="Q501" s="147"/>
      <c r="R501" s="147"/>
      <c r="S501" s="147"/>
      <c r="T501" s="147"/>
      <c r="U501" s="147"/>
      <c r="V501" s="147"/>
      <c r="W501" s="147"/>
      <c r="X501" s="147"/>
      <c r="Y501" s="147"/>
      <c r="Z501" s="147"/>
      <c r="AA501" s="147"/>
      <c r="AB501" s="147"/>
      <c r="AC501" s="147"/>
      <c r="AD501" s="147"/>
      <c r="AE501" s="147"/>
      <c r="AF501" s="147"/>
      <c r="AG501" s="147"/>
      <c r="AH501" s="147"/>
      <c r="AI501" s="147"/>
      <c r="AJ501" s="147"/>
      <c r="AK501" s="147"/>
      <c r="AL501" s="147"/>
      <c r="AM501" s="147"/>
      <c r="AN501" s="147"/>
      <c r="AO501" s="147"/>
      <c r="AP501" s="147"/>
      <c r="AQ501" s="147"/>
      <c r="AR501" s="147"/>
      <c r="AS501" s="147"/>
      <c r="AT501" s="147"/>
      <c r="AU501" s="147"/>
      <c r="AV501" s="147"/>
      <c r="AW501" s="147"/>
      <c r="AX501" s="147"/>
      <c r="AY501" s="147"/>
      <c r="AZ501" s="147"/>
    </row>
    <row r="502" ht="15.75" customHeight="1">
      <c r="A502" s="147"/>
      <c r="B502" s="147"/>
      <c r="C502" s="147"/>
      <c r="D502" s="147"/>
      <c r="E502" s="147"/>
      <c r="F502" s="147"/>
      <c r="G502" s="147"/>
      <c r="H502" s="147"/>
      <c r="I502" s="147"/>
      <c r="J502" s="147"/>
      <c r="K502" s="147"/>
      <c r="L502" s="147"/>
      <c r="M502" s="147"/>
      <c r="N502" s="147"/>
      <c r="O502" s="147"/>
      <c r="P502" s="147"/>
      <c r="Q502" s="147"/>
      <c r="R502" s="147"/>
      <c r="S502" s="147"/>
      <c r="T502" s="147"/>
      <c r="U502" s="147"/>
      <c r="V502" s="147"/>
      <c r="W502" s="147"/>
      <c r="X502" s="147"/>
      <c r="Y502" s="147"/>
      <c r="Z502" s="147"/>
      <c r="AA502" s="147"/>
      <c r="AB502" s="147"/>
      <c r="AC502" s="147"/>
      <c r="AD502" s="147"/>
      <c r="AE502" s="147"/>
      <c r="AF502" s="147"/>
      <c r="AG502" s="147"/>
      <c r="AH502" s="147"/>
      <c r="AI502" s="147"/>
      <c r="AJ502" s="147"/>
      <c r="AK502" s="147"/>
      <c r="AL502" s="147"/>
      <c r="AM502" s="147"/>
      <c r="AN502" s="147"/>
      <c r="AO502" s="147"/>
      <c r="AP502" s="147"/>
      <c r="AQ502" s="147"/>
      <c r="AR502" s="147"/>
      <c r="AS502" s="147"/>
      <c r="AT502" s="147"/>
      <c r="AU502" s="147"/>
      <c r="AV502" s="147"/>
      <c r="AW502" s="147"/>
      <c r="AX502" s="147"/>
      <c r="AY502" s="147"/>
      <c r="AZ502" s="147"/>
    </row>
    <row r="503" ht="15.75" customHeight="1">
      <c r="A503" s="147"/>
      <c r="B503" s="147"/>
      <c r="C503" s="147"/>
      <c r="D503" s="147"/>
      <c r="E503" s="147"/>
      <c r="F503" s="147"/>
      <c r="G503" s="147"/>
      <c r="H503" s="147"/>
      <c r="I503" s="147"/>
      <c r="J503" s="147"/>
      <c r="K503" s="147"/>
      <c r="L503" s="147"/>
      <c r="M503" s="147"/>
      <c r="N503" s="147"/>
      <c r="O503" s="147"/>
      <c r="P503" s="147"/>
      <c r="Q503" s="147"/>
      <c r="R503" s="147"/>
      <c r="S503" s="147"/>
      <c r="T503" s="147"/>
      <c r="U503" s="147"/>
      <c r="V503" s="147"/>
      <c r="W503" s="147"/>
      <c r="X503" s="147"/>
      <c r="Y503" s="147"/>
      <c r="Z503" s="147"/>
      <c r="AA503" s="147"/>
      <c r="AB503" s="147"/>
      <c r="AC503" s="147"/>
      <c r="AD503" s="147"/>
      <c r="AE503" s="147"/>
      <c r="AF503" s="147"/>
      <c r="AG503" s="147"/>
      <c r="AH503" s="147"/>
      <c r="AI503" s="147"/>
      <c r="AJ503" s="147"/>
      <c r="AK503" s="147"/>
      <c r="AL503" s="147"/>
      <c r="AM503" s="147"/>
      <c r="AN503" s="147"/>
      <c r="AO503" s="147"/>
      <c r="AP503" s="147"/>
      <c r="AQ503" s="147"/>
      <c r="AR503" s="147"/>
      <c r="AS503" s="147"/>
      <c r="AT503" s="147"/>
      <c r="AU503" s="147"/>
      <c r="AV503" s="147"/>
      <c r="AW503" s="147"/>
      <c r="AX503" s="147"/>
      <c r="AY503" s="147"/>
      <c r="AZ503" s="147"/>
    </row>
    <row r="504" ht="15.75" customHeight="1">
      <c r="A504" s="147"/>
      <c r="B504" s="147"/>
      <c r="C504" s="147"/>
      <c r="D504" s="147"/>
      <c r="E504" s="147"/>
      <c r="F504" s="147"/>
      <c r="G504" s="147"/>
      <c r="H504" s="147"/>
      <c r="I504" s="147"/>
      <c r="J504" s="147"/>
      <c r="K504" s="147"/>
      <c r="L504" s="147"/>
      <c r="M504" s="147"/>
      <c r="N504" s="147"/>
      <c r="O504" s="147"/>
      <c r="P504" s="147"/>
      <c r="Q504" s="147"/>
      <c r="R504" s="147"/>
      <c r="S504" s="147"/>
      <c r="T504" s="147"/>
      <c r="U504" s="147"/>
      <c r="V504" s="147"/>
      <c r="W504" s="147"/>
      <c r="X504" s="147"/>
      <c r="Y504" s="147"/>
      <c r="Z504" s="147"/>
      <c r="AA504" s="147"/>
      <c r="AB504" s="147"/>
      <c r="AC504" s="147"/>
      <c r="AD504" s="147"/>
      <c r="AE504" s="147"/>
      <c r="AF504" s="147"/>
      <c r="AG504" s="147"/>
      <c r="AH504" s="147"/>
      <c r="AI504" s="147"/>
      <c r="AJ504" s="147"/>
      <c r="AK504" s="147"/>
      <c r="AL504" s="147"/>
      <c r="AM504" s="147"/>
      <c r="AN504" s="147"/>
      <c r="AO504" s="147"/>
      <c r="AP504" s="147"/>
      <c r="AQ504" s="147"/>
      <c r="AR504" s="147"/>
      <c r="AS504" s="147"/>
      <c r="AT504" s="147"/>
      <c r="AU504" s="147"/>
      <c r="AV504" s="147"/>
      <c r="AW504" s="147"/>
      <c r="AX504" s="147"/>
      <c r="AY504" s="147"/>
      <c r="AZ504" s="147"/>
    </row>
    <row r="505" ht="15.75" customHeight="1">
      <c r="A505" s="147"/>
      <c r="B505" s="147"/>
      <c r="C505" s="147"/>
      <c r="D505" s="147"/>
      <c r="E505" s="147"/>
      <c r="F505" s="147"/>
      <c r="G505" s="147"/>
      <c r="H505" s="147"/>
      <c r="I505" s="147"/>
      <c r="J505" s="147"/>
      <c r="K505" s="147"/>
      <c r="L505" s="147"/>
      <c r="M505" s="147"/>
      <c r="N505" s="147"/>
      <c r="O505" s="147"/>
      <c r="P505" s="147"/>
      <c r="Q505" s="147"/>
      <c r="R505" s="147"/>
      <c r="S505" s="147"/>
      <c r="T505" s="147"/>
      <c r="U505" s="147"/>
      <c r="V505" s="147"/>
      <c r="W505" s="147"/>
      <c r="X505" s="147"/>
      <c r="Y505" s="147"/>
      <c r="Z505" s="147"/>
      <c r="AA505" s="147"/>
      <c r="AB505" s="147"/>
      <c r="AC505" s="147"/>
      <c r="AD505" s="147"/>
      <c r="AE505" s="147"/>
      <c r="AF505" s="147"/>
      <c r="AG505" s="147"/>
      <c r="AH505" s="147"/>
      <c r="AI505" s="147"/>
      <c r="AJ505" s="147"/>
      <c r="AK505" s="147"/>
      <c r="AL505" s="147"/>
      <c r="AM505" s="147"/>
      <c r="AN505" s="147"/>
      <c r="AO505" s="147"/>
      <c r="AP505" s="147"/>
      <c r="AQ505" s="147"/>
      <c r="AR505" s="147"/>
      <c r="AS505" s="147"/>
      <c r="AT505" s="147"/>
      <c r="AU505" s="147"/>
      <c r="AV505" s="147"/>
      <c r="AW505" s="147"/>
      <c r="AX505" s="147"/>
      <c r="AY505" s="147"/>
      <c r="AZ505" s="147"/>
    </row>
    <row r="506" ht="15.75" customHeight="1">
      <c r="A506" s="147"/>
      <c r="B506" s="147"/>
      <c r="C506" s="147"/>
      <c r="D506" s="147"/>
      <c r="E506" s="147"/>
      <c r="F506" s="147"/>
      <c r="G506" s="147"/>
      <c r="H506" s="147"/>
      <c r="I506" s="147"/>
      <c r="J506" s="147"/>
      <c r="K506" s="147"/>
      <c r="L506" s="147"/>
      <c r="M506" s="147"/>
      <c r="N506" s="147"/>
      <c r="O506" s="147"/>
      <c r="P506" s="147"/>
      <c r="Q506" s="147"/>
      <c r="R506" s="147"/>
      <c r="S506" s="147"/>
      <c r="T506" s="147"/>
      <c r="U506" s="147"/>
      <c r="V506" s="147"/>
      <c r="W506" s="147"/>
      <c r="X506" s="147"/>
      <c r="Y506" s="147"/>
      <c r="Z506" s="147"/>
      <c r="AA506" s="147"/>
      <c r="AB506" s="147"/>
      <c r="AC506" s="147"/>
      <c r="AD506" s="147"/>
      <c r="AE506" s="147"/>
      <c r="AF506" s="147"/>
      <c r="AG506" s="147"/>
      <c r="AH506" s="147"/>
      <c r="AI506" s="147"/>
      <c r="AJ506" s="147"/>
      <c r="AK506" s="147"/>
      <c r="AL506" s="147"/>
      <c r="AM506" s="147"/>
      <c r="AN506" s="147"/>
      <c r="AO506" s="147"/>
      <c r="AP506" s="147"/>
      <c r="AQ506" s="147"/>
      <c r="AR506" s="147"/>
      <c r="AS506" s="147"/>
      <c r="AT506" s="147"/>
      <c r="AU506" s="147"/>
      <c r="AV506" s="147"/>
      <c r="AW506" s="147"/>
      <c r="AX506" s="147"/>
      <c r="AY506" s="147"/>
      <c r="AZ506" s="147"/>
    </row>
    <row r="507" ht="15.75" customHeight="1">
      <c r="A507" s="147"/>
      <c r="B507" s="147"/>
      <c r="C507" s="147"/>
      <c r="D507" s="147"/>
      <c r="E507" s="147"/>
      <c r="F507" s="147"/>
      <c r="G507" s="147"/>
      <c r="H507" s="147"/>
      <c r="I507" s="147"/>
      <c r="J507" s="147"/>
      <c r="K507" s="147"/>
      <c r="L507" s="147"/>
      <c r="M507" s="147"/>
      <c r="N507" s="147"/>
      <c r="O507" s="147"/>
      <c r="P507" s="147"/>
      <c r="Q507" s="147"/>
      <c r="R507" s="147"/>
      <c r="S507" s="147"/>
      <c r="T507" s="147"/>
      <c r="U507" s="147"/>
      <c r="V507" s="147"/>
      <c r="W507" s="147"/>
      <c r="X507" s="147"/>
      <c r="Y507" s="147"/>
      <c r="Z507" s="147"/>
      <c r="AA507" s="147"/>
      <c r="AB507" s="147"/>
      <c r="AC507" s="147"/>
      <c r="AD507" s="147"/>
      <c r="AE507" s="147"/>
      <c r="AF507" s="147"/>
      <c r="AG507" s="147"/>
      <c r="AH507" s="147"/>
      <c r="AI507" s="147"/>
      <c r="AJ507" s="147"/>
      <c r="AK507" s="147"/>
      <c r="AL507" s="147"/>
      <c r="AM507" s="147"/>
      <c r="AN507" s="147"/>
      <c r="AO507" s="147"/>
      <c r="AP507" s="147"/>
      <c r="AQ507" s="147"/>
      <c r="AR507" s="147"/>
      <c r="AS507" s="147"/>
      <c r="AT507" s="147"/>
      <c r="AU507" s="147"/>
      <c r="AV507" s="147"/>
      <c r="AW507" s="147"/>
      <c r="AX507" s="147"/>
      <c r="AY507" s="147"/>
      <c r="AZ507" s="147"/>
    </row>
    <row r="508" ht="15.75" customHeight="1">
      <c r="A508" s="147"/>
      <c r="B508" s="147"/>
      <c r="C508" s="147"/>
      <c r="D508" s="147"/>
      <c r="E508" s="147"/>
      <c r="F508" s="147"/>
      <c r="G508" s="147"/>
      <c r="H508" s="147"/>
      <c r="I508" s="147"/>
      <c r="J508" s="147"/>
      <c r="K508" s="147"/>
      <c r="L508" s="147"/>
      <c r="M508" s="147"/>
      <c r="N508" s="147"/>
      <c r="O508" s="147"/>
      <c r="P508" s="147"/>
      <c r="Q508" s="147"/>
      <c r="R508" s="147"/>
      <c r="S508" s="147"/>
      <c r="T508" s="147"/>
      <c r="U508" s="147"/>
      <c r="V508" s="147"/>
      <c r="W508" s="147"/>
      <c r="X508" s="147"/>
      <c r="Y508" s="147"/>
      <c r="Z508" s="147"/>
      <c r="AA508" s="147"/>
      <c r="AB508" s="147"/>
      <c r="AC508" s="147"/>
      <c r="AD508" s="147"/>
      <c r="AE508" s="147"/>
      <c r="AF508" s="147"/>
      <c r="AG508" s="147"/>
      <c r="AH508" s="147"/>
      <c r="AI508" s="147"/>
      <c r="AJ508" s="147"/>
      <c r="AK508" s="147"/>
      <c r="AL508" s="147"/>
      <c r="AM508" s="147"/>
      <c r="AN508" s="147"/>
      <c r="AO508" s="147"/>
      <c r="AP508" s="147"/>
      <c r="AQ508" s="147"/>
      <c r="AR508" s="147"/>
      <c r="AS508" s="147"/>
      <c r="AT508" s="147"/>
      <c r="AU508" s="147"/>
      <c r="AV508" s="147"/>
      <c r="AW508" s="147"/>
      <c r="AX508" s="147"/>
      <c r="AY508" s="147"/>
      <c r="AZ508" s="147"/>
    </row>
    <row r="509" ht="15.75" customHeight="1">
      <c r="A509" s="147"/>
      <c r="B509" s="147"/>
      <c r="C509" s="147"/>
      <c r="D509" s="147"/>
      <c r="E509" s="147"/>
      <c r="F509" s="147"/>
      <c r="G509" s="147"/>
      <c r="H509" s="147"/>
      <c r="I509" s="147"/>
      <c r="J509" s="147"/>
      <c r="K509" s="147"/>
      <c r="L509" s="147"/>
      <c r="M509" s="147"/>
      <c r="N509" s="147"/>
      <c r="O509" s="147"/>
      <c r="P509" s="147"/>
      <c r="Q509" s="147"/>
      <c r="R509" s="147"/>
      <c r="S509" s="147"/>
      <c r="T509" s="147"/>
      <c r="U509" s="147"/>
      <c r="V509" s="147"/>
      <c r="W509" s="147"/>
      <c r="X509" s="147"/>
      <c r="Y509" s="147"/>
      <c r="Z509" s="147"/>
      <c r="AA509" s="147"/>
      <c r="AB509" s="147"/>
      <c r="AC509" s="147"/>
      <c r="AD509" s="147"/>
      <c r="AE509" s="147"/>
      <c r="AF509" s="147"/>
      <c r="AG509" s="147"/>
      <c r="AH509" s="147"/>
      <c r="AI509" s="147"/>
      <c r="AJ509" s="147"/>
      <c r="AK509" s="147"/>
      <c r="AL509" s="147"/>
      <c r="AM509" s="147"/>
      <c r="AN509" s="147"/>
      <c r="AO509" s="147"/>
      <c r="AP509" s="147"/>
      <c r="AQ509" s="147"/>
      <c r="AR509" s="147"/>
      <c r="AS509" s="147"/>
      <c r="AT509" s="147"/>
      <c r="AU509" s="147"/>
      <c r="AV509" s="147"/>
      <c r="AW509" s="147"/>
      <c r="AX509" s="147"/>
      <c r="AY509" s="147"/>
      <c r="AZ509" s="147"/>
    </row>
    <row r="510" ht="15.75" customHeight="1">
      <c r="A510" s="147"/>
      <c r="B510" s="147"/>
      <c r="C510" s="147"/>
      <c r="D510" s="147"/>
      <c r="E510" s="147"/>
      <c r="F510" s="147"/>
      <c r="G510" s="147"/>
      <c r="H510" s="147"/>
      <c r="I510" s="147"/>
      <c r="J510" s="147"/>
      <c r="K510" s="147"/>
      <c r="L510" s="147"/>
      <c r="M510" s="147"/>
      <c r="N510" s="147"/>
      <c r="O510" s="147"/>
      <c r="P510" s="147"/>
      <c r="Q510" s="147"/>
      <c r="R510" s="147"/>
      <c r="S510" s="147"/>
      <c r="T510" s="147"/>
      <c r="U510" s="147"/>
      <c r="V510" s="147"/>
      <c r="W510" s="147"/>
      <c r="X510" s="147"/>
      <c r="Y510" s="147"/>
      <c r="Z510" s="147"/>
      <c r="AA510" s="147"/>
      <c r="AB510" s="147"/>
      <c r="AC510" s="147"/>
      <c r="AD510" s="147"/>
      <c r="AE510" s="147"/>
      <c r="AF510" s="147"/>
      <c r="AG510" s="147"/>
      <c r="AH510" s="147"/>
      <c r="AI510" s="147"/>
      <c r="AJ510" s="147"/>
      <c r="AK510" s="147"/>
      <c r="AL510" s="147"/>
      <c r="AM510" s="147"/>
      <c r="AN510" s="147"/>
      <c r="AO510" s="147"/>
      <c r="AP510" s="147"/>
      <c r="AQ510" s="147"/>
      <c r="AR510" s="147"/>
      <c r="AS510" s="147"/>
      <c r="AT510" s="147"/>
      <c r="AU510" s="147"/>
      <c r="AV510" s="147"/>
      <c r="AW510" s="147"/>
      <c r="AX510" s="147"/>
      <c r="AY510" s="147"/>
      <c r="AZ510" s="147"/>
    </row>
    <row r="511" ht="15.75" customHeight="1">
      <c r="A511" s="147"/>
      <c r="B511" s="147"/>
      <c r="C511" s="147"/>
      <c r="D511" s="147"/>
      <c r="E511" s="147"/>
      <c r="F511" s="147"/>
      <c r="G511" s="147"/>
      <c r="H511" s="147"/>
      <c r="I511" s="147"/>
      <c r="J511" s="147"/>
      <c r="K511" s="147"/>
      <c r="L511" s="147"/>
      <c r="M511" s="147"/>
      <c r="N511" s="147"/>
      <c r="O511" s="147"/>
      <c r="P511" s="147"/>
      <c r="Q511" s="147"/>
      <c r="R511" s="147"/>
      <c r="S511" s="147"/>
      <c r="T511" s="147"/>
      <c r="U511" s="147"/>
      <c r="V511" s="147"/>
      <c r="W511" s="147"/>
      <c r="X511" s="147"/>
      <c r="Y511" s="147"/>
      <c r="Z511" s="147"/>
      <c r="AA511" s="147"/>
      <c r="AB511" s="147"/>
      <c r="AC511" s="147"/>
      <c r="AD511" s="147"/>
      <c r="AE511" s="147"/>
      <c r="AF511" s="147"/>
      <c r="AG511" s="147"/>
      <c r="AH511" s="147"/>
      <c r="AI511" s="147"/>
      <c r="AJ511" s="147"/>
      <c r="AK511" s="147"/>
      <c r="AL511" s="147"/>
      <c r="AM511" s="147"/>
      <c r="AN511" s="147"/>
      <c r="AO511" s="147"/>
      <c r="AP511" s="147"/>
      <c r="AQ511" s="147"/>
      <c r="AR511" s="147"/>
      <c r="AS511" s="147"/>
      <c r="AT511" s="147"/>
      <c r="AU511" s="147"/>
      <c r="AV511" s="147"/>
      <c r="AW511" s="147"/>
      <c r="AX511" s="147"/>
      <c r="AY511" s="147"/>
      <c r="AZ511" s="147"/>
    </row>
    <row r="512" ht="15.75" customHeight="1">
      <c r="A512" s="147"/>
      <c r="B512" s="147"/>
      <c r="C512" s="147"/>
      <c r="D512" s="147"/>
      <c r="E512" s="147"/>
      <c r="F512" s="147"/>
      <c r="G512" s="147"/>
      <c r="H512" s="147"/>
      <c r="I512" s="147"/>
      <c r="J512" s="147"/>
      <c r="K512" s="147"/>
      <c r="L512" s="147"/>
      <c r="M512" s="147"/>
      <c r="N512" s="147"/>
      <c r="O512" s="147"/>
      <c r="P512" s="147"/>
      <c r="Q512" s="147"/>
      <c r="R512" s="147"/>
      <c r="S512" s="147"/>
      <c r="T512" s="147"/>
      <c r="U512" s="147"/>
      <c r="V512" s="147"/>
      <c r="W512" s="147"/>
      <c r="X512" s="147"/>
      <c r="Y512" s="147"/>
      <c r="Z512" s="147"/>
      <c r="AA512" s="147"/>
      <c r="AB512" s="147"/>
      <c r="AC512" s="147"/>
      <c r="AD512" s="147"/>
      <c r="AE512" s="147"/>
      <c r="AF512" s="147"/>
      <c r="AG512" s="147"/>
      <c r="AH512" s="147"/>
      <c r="AI512" s="147"/>
      <c r="AJ512" s="147"/>
      <c r="AK512" s="147"/>
      <c r="AL512" s="147"/>
      <c r="AM512" s="147"/>
      <c r="AN512" s="147"/>
      <c r="AO512" s="147"/>
      <c r="AP512" s="147"/>
      <c r="AQ512" s="147"/>
      <c r="AR512" s="147"/>
      <c r="AS512" s="147"/>
      <c r="AT512" s="147"/>
      <c r="AU512" s="147"/>
      <c r="AV512" s="147"/>
      <c r="AW512" s="147"/>
      <c r="AX512" s="147"/>
      <c r="AY512" s="147"/>
      <c r="AZ512" s="147"/>
    </row>
    <row r="513" ht="15.75" customHeight="1">
      <c r="A513" s="147"/>
      <c r="B513" s="147"/>
      <c r="C513" s="147"/>
      <c r="D513" s="147"/>
      <c r="E513" s="147"/>
      <c r="F513" s="147"/>
      <c r="G513" s="147"/>
      <c r="H513" s="147"/>
      <c r="I513" s="147"/>
      <c r="J513" s="147"/>
      <c r="K513" s="147"/>
      <c r="L513" s="147"/>
      <c r="M513" s="147"/>
      <c r="N513" s="147"/>
      <c r="O513" s="147"/>
      <c r="P513" s="147"/>
      <c r="Q513" s="147"/>
      <c r="R513" s="147"/>
      <c r="S513" s="147"/>
      <c r="T513" s="147"/>
      <c r="U513" s="147"/>
      <c r="V513" s="147"/>
      <c r="W513" s="147"/>
      <c r="X513" s="147"/>
      <c r="Y513" s="147"/>
      <c r="Z513" s="147"/>
      <c r="AA513" s="147"/>
      <c r="AB513" s="147"/>
      <c r="AC513" s="147"/>
      <c r="AD513" s="147"/>
      <c r="AE513" s="147"/>
      <c r="AF513" s="147"/>
      <c r="AG513" s="147"/>
      <c r="AH513" s="147"/>
      <c r="AI513" s="147"/>
      <c r="AJ513" s="147"/>
      <c r="AK513" s="147"/>
      <c r="AL513" s="147"/>
      <c r="AM513" s="147"/>
      <c r="AN513" s="147"/>
      <c r="AO513" s="147"/>
      <c r="AP513" s="147"/>
      <c r="AQ513" s="147"/>
      <c r="AR513" s="147"/>
      <c r="AS513" s="147"/>
      <c r="AT513" s="147"/>
      <c r="AU513" s="147"/>
      <c r="AV513" s="147"/>
      <c r="AW513" s="147"/>
      <c r="AX513" s="147"/>
      <c r="AY513" s="147"/>
      <c r="AZ513" s="147"/>
    </row>
    <row r="514" ht="15.75" customHeight="1">
      <c r="A514" s="147"/>
      <c r="B514" s="147"/>
      <c r="C514" s="147"/>
      <c r="D514" s="147"/>
      <c r="E514" s="147"/>
      <c r="F514" s="147"/>
      <c r="G514" s="147"/>
      <c r="H514" s="147"/>
      <c r="I514" s="147"/>
      <c r="J514" s="147"/>
      <c r="K514" s="147"/>
      <c r="L514" s="147"/>
      <c r="M514" s="147"/>
      <c r="N514" s="147"/>
      <c r="O514" s="147"/>
      <c r="P514" s="147"/>
      <c r="Q514" s="147"/>
      <c r="R514" s="147"/>
      <c r="S514" s="147"/>
      <c r="T514" s="147"/>
      <c r="U514" s="147"/>
      <c r="V514" s="147"/>
      <c r="W514" s="147"/>
      <c r="X514" s="147"/>
      <c r="Y514" s="147"/>
      <c r="Z514" s="147"/>
      <c r="AA514" s="147"/>
      <c r="AB514" s="147"/>
      <c r="AC514" s="147"/>
      <c r="AD514" s="147"/>
      <c r="AE514" s="147"/>
      <c r="AF514" s="147"/>
      <c r="AG514" s="147"/>
      <c r="AH514" s="147"/>
      <c r="AI514" s="147"/>
      <c r="AJ514" s="147"/>
      <c r="AK514" s="147"/>
      <c r="AL514" s="147"/>
      <c r="AM514" s="147"/>
      <c r="AN514" s="147"/>
      <c r="AO514" s="147"/>
      <c r="AP514" s="147"/>
      <c r="AQ514" s="147"/>
      <c r="AR514" s="147"/>
      <c r="AS514" s="147"/>
      <c r="AT514" s="147"/>
      <c r="AU514" s="147"/>
      <c r="AV514" s="147"/>
      <c r="AW514" s="147"/>
      <c r="AX514" s="147"/>
      <c r="AY514" s="147"/>
      <c r="AZ514" s="147"/>
    </row>
    <row r="515" ht="15.75" customHeight="1">
      <c r="A515" s="147"/>
      <c r="B515" s="147"/>
      <c r="C515" s="147"/>
      <c r="D515" s="147"/>
      <c r="E515" s="147"/>
      <c r="F515" s="147"/>
      <c r="G515" s="147"/>
      <c r="H515" s="147"/>
      <c r="I515" s="147"/>
      <c r="J515" s="147"/>
      <c r="K515" s="147"/>
      <c r="L515" s="147"/>
      <c r="M515" s="147"/>
      <c r="N515" s="147"/>
      <c r="O515" s="147"/>
      <c r="P515" s="147"/>
      <c r="Q515" s="147"/>
      <c r="R515" s="147"/>
      <c r="S515" s="147"/>
      <c r="T515" s="147"/>
      <c r="U515" s="147"/>
      <c r="V515" s="147"/>
      <c r="W515" s="147"/>
      <c r="X515" s="147"/>
      <c r="Y515" s="147"/>
      <c r="Z515" s="147"/>
      <c r="AA515" s="147"/>
      <c r="AB515" s="147"/>
      <c r="AC515" s="147"/>
      <c r="AD515" s="147"/>
      <c r="AE515" s="147"/>
      <c r="AF515" s="147"/>
      <c r="AG515" s="147"/>
      <c r="AH515" s="147"/>
      <c r="AI515" s="147"/>
      <c r="AJ515" s="147"/>
      <c r="AK515" s="147"/>
      <c r="AL515" s="147"/>
      <c r="AM515" s="147"/>
      <c r="AN515" s="147"/>
      <c r="AO515" s="147"/>
      <c r="AP515" s="147"/>
      <c r="AQ515" s="147"/>
      <c r="AR515" s="147"/>
      <c r="AS515" s="147"/>
      <c r="AT515" s="147"/>
      <c r="AU515" s="147"/>
      <c r="AV515" s="147"/>
      <c r="AW515" s="147"/>
      <c r="AX515" s="147"/>
      <c r="AY515" s="147"/>
      <c r="AZ515" s="147"/>
    </row>
    <row r="516" ht="15.75" customHeight="1">
      <c r="A516" s="147"/>
      <c r="B516" s="147"/>
      <c r="C516" s="147"/>
      <c r="D516" s="147"/>
      <c r="E516" s="147"/>
      <c r="F516" s="147"/>
      <c r="G516" s="147"/>
      <c r="H516" s="147"/>
      <c r="I516" s="147"/>
      <c r="J516" s="147"/>
      <c r="K516" s="147"/>
      <c r="L516" s="147"/>
      <c r="M516" s="147"/>
      <c r="N516" s="147"/>
      <c r="O516" s="147"/>
      <c r="P516" s="147"/>
      <c r="Q516" s="147"/>
      <c r="R516" s="147"/>
      <c r="S516" s="147"/>
      <c r="T516" s="147"/>
      <c r="U516" s="147"/>
      <c r="V516" s="147"/>
      <c r="W516" s="147"/>
      <c r="X516" s="147"/>
      <c r="Y516" s="147"/>
      <c r="Z516" s="147"/>
      <c r="AA516" s="147"/>
      <c r="AB516" s="147"/>
      <c r="AC516" s="147"/>
      <c r="AD516" s="147"/>
      <c r="AE516" s="147"/>
      <c r="AF516" s="147"/>
      <c r="AG516" s="147"/>
      <c r="AH516" s="147"/>
      <c r="AI516" s="147"/>
      <c r="AJ516" s="147"/>
      <c r="AK516" s="147"/>
      <c r="AL516" s="147"/>
      <c r="AM516" s="147"/>
      <c r="AN516" s="147"/>
      <c r="AO516" s="147"/>
      <c r="AP516" s="147"/>
      <c r="AQ516" s="147"/>
      <c r="AR516" s="147"/>
      <c r="AS516" s="147"/>
      <c r="AT516" s="147"/>
      <c r="AU516" s="147"/>
      <c r="AV516" s="147"/>
      <c r="AW516" s="147"/>
      <c r="AX516" s="147"/>
      <c r="AY516" s="147"/>
      <c r="AZ516" s="147"/>
    </row>
    <row r="517" ht="15.75" customHeight="1">
      <c r="A517" s="147"/>
      <c r="B517" s="147"/>
      <c r="C517" s="147"/>
      <c r="D517" s="147"/>
      <c r="E517" s="147"/>
      <c r="F517" s="147"/>
      <c r="G517" s="147"/>
      <c r="H517" s="147"/>
      <c r="I517" s="147"/>
      <c r="J517" s="147"/>
      <c r="K517" s="147"/>
      <c r="L517" s="147"/>
      <c r="M517" s="147"/>
      <c r="N517" s="147"/>
      <c r="O517" s="147"/>
      <c r="P517" s="147"/>
      <c r="Q517" s="147"/>
      <c r="R517" s="147"/>
      <c r="S517" s="147"/>
      <c r="T517" s="147"/>
      <c r="U517" s="147"/>
      <c r="V517" s="147"/>
      <c r="W517" s="147"/>
      <c r="X517" s="147"/>
      <c r="Y517" s="147"/>
      <c r="Z517" s="147"/>
      <c r="AA517" s="147"/>
      <c r="AB517" s="147"/>
      <c r="AC517" s="147"/>
      <c r="AD517" s="147"/>
      <c r="AE517" s="147"/>
      <c r="AF517" s="147"/>
      <c r="AG517" s="147"/>
      <c r="AH517" s="147"/>
      <c r="AI517" s="147"/>
      <c r="AJ517" s="147"/>
      <c r="AK517" s="147"/>
      <c r="AL517" s="147"/>
      <c r="AM517" s="147"/>
      <c r="AN517" s="147"/>
      <c r="AO517" s="147"/>
      <c r="AP517" s="147"/>
      <c r="AQ517" s="147"/>
      <c r="AR517" s="147"/>
      <c r="AS517" s="147"/>
      <c r="AT517" s="147"/>
      <c r="AU517" s="147"/>
      <c r="AV517" s="147"/>
      <c r="AW517" s="147"/>
      <c r="AX517" s="147"/>
      <c r="AY517" s="147"/>
      <c r="AZ517" s="147"/>
    </row>
    <row r="518" ht="15.75" customHeight="1">
      <c r="A518" s="147"/>
      <c r="B518" s="147"/>
      <c r="C518" s="147"/>
      <c r="D518" s="147"/>
      <c r="E518" s="147"/>
      <c r="F518" s="147"/>
      <c r="G518" s="147"/>
      <c r="H518" s="147"/>
      <c r="I518" s="147"/>
      <c r="J518" s="147"/>
      <c r="K518" s="147"/>
      <c r="L518" s="147"/>
      <c r="M518" s="147"/>
      <c r="N518" s="147"/>
      <c r="O518" s="147"/>
      <c r="P518" s="147"/>
      <c r="Q518" s="147"/>
      <c r="R518" s="147"/>
      <c r="S518" s="147"/>
      <c r="T518" s="147"/>
      <c r="U518" s="147"/>
      <c r="V518" s="147"/>
      <c r="W518" s="147"/>
      <c r="X518" s="147"/>
      <c r="Y518" s="147"/>
      <c r="Z518" s="147"/>
      <c r="AA518" s="147"/>
      <c r="AB518" s="147"/>
      <c r="AC518" s="147"/>
      <c r="AD518" s="147"/>
      <c r="AE518" s="147"/>
      <c r="AF518" s="147"/>
      <c r="AG518" s="147"/>
      <c r="AH518" s="147"/>
      <c r="AI518" s="147"/>
      <c r="AJ518" s="147"/>
      <c r="AK518" s="147"/>
      <c r="AL518" s="147"/>
      <c r="AM518" s="147"/>
      <c r="AN518" s="147"/>
      <c r="AO518" s="147"/>
      <c r="AP518" s="147"/>
      <c r="AQ518" s="147"/>
      <c r="AR518" s="147"/>
      <c r="AS518" s="147"/>
      <c r="AT518" s="147"/>
      <c r="AU518" s="147"/>
      <c r="AV518" s="147"/>
      <c r="AW518" s="147"/>
      <c r="AX518" s="147"/>
      <c r="AY518" s="147"/>
      <c r="AZ518" s="147"/>
    </row>
    <row r="519" ht="15.75" customHeight="1">
      <c r="A519" s="147"/>
      <c r="B519" s="147"/>
      <c r="C519" s="147"/>
      <c r="D519" s="147"/>
      <c r="E519" s="147"/>
      <c r="F519" s="147"/>
      <c r="G519" s="147"/>
      <c r="H519" s="147"/>
      <c r="I519" s="147"/>
      <c r="J519" s="147"/>
      <c r="K519" s="147"/>
      <c r="L519" s="147"/>
      <c r="M519" s="147"/>
      <c r="N519" s="147"/>
      <c r="O519" s="147"/>
      <c r="P519" s="147"/>
      <c r="Q519" s="147"/>
      <c r="R519" s="147"/>
      <c r="S519" s="147"/>
      <c r="T519" s="147"/>
      <c r="U519" s="147"/>
      <c r="V519" s="147"/>
      <c r="W519" s="147"/>
      <c r="X519" s="147"/>
      <c r="Y519" s="147"/>
      <c r="Z519" s="147"/>
      <c r="AA519" s="147"/>
      <c r="AB519" s="147"/>
      <c r="AC519" s="147"/>
      <c r="AD519" s="147"/>
      <c r="AE519" s="147"/>
      <c r="AF519" s="147"/>
      <c r="AG519" s="147"/>
      <c r="AH519" s="147"/>
      <c r="AI519" s="147"/>
      <c r="AJ519" s="147"/>
      <c r="AK519" s="147"/>
      <c r="AL519" s="147"/>
      <c r="AM519" s="147"/>
      <c r="AN519" s="147"/>
      <c r="AO519" s="147"/>
      <c r="AP519" s="147"/>
      <c r="AQ519" s="147"/>
      <c r="AR519" s="147"/>
      <c r="AS519" s="147"/>
      <c r="AT519" s="147"/>
      <c r="AU519" s="147"/>
      <c r="AV519" s="147"/>
      <c r="AW519" s="147"/>
      <c r="AX519" s="147"/>
      <c r="AY519" s="147"/>
      <c r="AZ519" s="147"/>
    </row>
    <row r="520" ht="15.75" customHeight="1">
      <c r="A520" s="147"/>
      <c r="B520" s="147"/>
      <c r="C520" s="147"/>
      <c r="D520" s="147"/>
      <c r="E520" s="147"/>
      <c r="F520" s="147"/>
      <c r="G520" s="147"/>
      <c r="H520" s="147"/>
      <c r="I520" s="147"/>
      <c r="J520" s="147"/>
      <c r="K520" s="147"/>
      <c r="L520" s="147"/>
      <c r="M520" s="147"/>
      <c r="N520" s="147"/>
      <c r="O520" s="147"/>
      <c r="P520" s="147"/>
      <c r="Q520" s="147"/>
      <c r="R520" s="147"/>
      <c r="S520" s="147"/>
      <c r="T520" s="147"/>
      <c r="U520" s="147"/>
      <c r="V520" s="147"/>
      <c r="W520" s="147"/>
      <c r="X520" s="147"/>
      <c r="Y520" s="147"/>
      <c r="Z520" s="147"/>
      <c r="AA520" s="147"/>
      <c r="AB520" s="147"/>
      <c r="AC520" s="147"/>
      <c r="AD520" s="147"/>
      <c r="AE520" s="147"/>
      <c r="AF520" s="147"/>
      <c r="AG520" s="147"/>
      <c r="AH520" s="147"/>
      <c r="AI520" s="147"/>
      <c r="AJ520" s="147"/>
      <c r="AK520" s="147"/>
      <c r="AL520" s="147"/>
      <c r="AM520" s="147"/>
      <c r="AN520" s="147"/>
      <c r="AO520" s="147"/>
      <c r="AP520" s="147"/>
      <c r="AQ520" s="147"/>
      <c r="AR520" s="147"/>
      <c r="AS520" s="147"/>
      <c r="AT520" s="147"/>
      <c r="AU520" s="147"/>
      <c r="AV520" s="147"/>
      <c r="AW520" s="147"/>
      <c r="AX520" s="147"/>
      <c r="AY520" s="147"/>
      <c r="AZ520" s="147"/>
    </row>
    <row r="521" ht="15.75" customHeight="1">
      <c r="A521" s="147"/>
      <c r="B521" s="147"/>
      <c r="C521" s="147"/>
      <c r="D521" s="147"/>
      <c r="E521" s="147"/>
      <c r="F521" s="147"/>
      <c r="G521" s="147"/>
      <c r="H521" s="147"/>
      <c r="I521" s="147"/>
      <c r="J521" s="147"/>
      <c r="K521" s="147"/>
      <c r="L521" s="147"/>
      <c r="M521" s="147"/>
      <c r="N521" s="147"/>
      <c r="O521" s="147"/>
      <c r="P521" s="147"/>
      <c r="Q521" s="147"/>
      <c r="R521" s="147"/>
      <c r="S521" s="147"/>
      <c r="T521" s="147"/>
      <c r="U521" s="147"/>
      <c r="V521" s="147"/>
      <c r="W521" s="147"/>
      <c r="X521" s="147"/>
      <c r="Y521" s="147"/>
      <c r="Z521" s="147"/>
      <c r="AA521" s="147"/>
      <c r="AB521" s="147"/>
      <c r="AC521" s="147"/>
      <c r="AD521" s="147"/>
      <c r="AE521" s="147"/>
      <c r="AF521" s="147"/>
      <c r="AG521" s="147"/>
      <c r="AH521" s="147"/>
      <c r="AI521" s="147"/>
      <c r="AJ521" s="147"/>
      <c r="AK521" s="147"/>
      <c r="AL521" s="147"/>
      <c r="AM521" s="147"/>
      <c r="AN521" s="147"/>
      <c r="AO521" s="147"/>
      <c r="AP521" s="147"/>
      <c r="AQ521" s="147"/>
      <c r="AR521" s="147"/>
      <c r="AS521" s="147"/>
      <c r="AT521" s="147"/>
      <c r="AU521" s="147"/>
      <c r="AV521" s="147"/>
      <c r="AW521" s="147"/>
      <c r="AX521" s="147"/>
      <c r="AY521" s="147"/>
      <c r="AZ521" s="147"/>
    </row>
    <row r="522" ht="15.75" customHeight="1">
      <c r="A522" s="147"/>
      <c r="B522" s="147"/>
      <c r="C522" s="147"/>
      <c r="D522" s="147"/>
      <c r="E522" s="147"/>
      <c r="F522" s="147"/>
      <c r="G522" s="147"/>
      <c r="H522" s="147"/>
      <c r="I522" s="147"/>
      <c r="J522" s="147"/>
      <c r="K522" s="147"/>
      <c r="L522" s="147"/>
      <c r="M522" s="147"/>
      <c r="N522" s="147"/>
      <c r="O522" s="147"/>
      <c r="P522" s="147"/>
      <c r="Q522" s="147"/>
      <c r="R522" s="147"/>
      <c r="S522" s="147"/>
      <c r="T522" s="147"/>
      <c r="U522" s="147"/>
      <c r="V522" s="147"/>
      <c r="W522" s="147"/>
      <c r="X522" s="147"/>
      <c r="Y522" s="147"/>
      <c r="Z522" s="147"/>
      <c r="AA522" s="147"/>
      <c r="AB522" s="147"/>
      <c r="AC522" s="147"/>
      <c r="AD522" s="147"/>
      <c r="AE522" s="147"/>
      <c r="AF522" s="147"/>
      <c r="AG522" s="147"/>
      <c r="AH522" s="147"/>
      <c r="AI522" s="147"/>
      <c r="AJ522" s="147"/>
      <c r="AK522" s="147"/>
      <c r="AL522" s="147"/>
      <c r="AM522" s="147"/>
      <c r="AN522" s="147"/>
      <c r="AO522" s="147"/>
      <c r="AP522" s="147"/>
      <c r="AQ522" s="147"/>
      <c r="AR522" s="147"/>
      <c r="AS522" s="147"/>
      <c r="AT522" s="147"/>
      <c r="AU522" s="147"/>
      <c r="AV522" s="147"/>
      <c r="AW522" s="147"/>
      <c r="AX522" s="147"/>
      <c r="AY522" s="147"/>
      <c r="AZ522" s="147"/>
    </row>
    <row r="523" ht="15.75" customHeight="1">
      <c r="A523" s="147"/>
      <c r="B523" s="147"/>
      <c r="C523" s="147"/>
      <c r="D523" s="147"/>
      <c r="E523" s="147"/>
      <c r="F523" s="147"/>
      <c r="G523" s="147"/>
      <c r="H523" s="147"/>
      <c r="I523" s="147"/>
      <c r="J523" s="147"/>
      <c r="K523" s="147"/>
      <c r="L523" s="147"/>
      <c r="M523" s="147"/>
      <c r="N523" s="147"/>
      <c r="O523" s="147"/>
      <c r="P523" s="147"/>
      <c r="Q523" s="147"/>
      <c r="R523" s="147"/>
      <c r="S523" s="147"/>
      <c r="T523" s="147"/>
      <c r="U523" s="147"/>
      <c r="V523" s="147"/>
      <c r="W523" s="147"/>
      <c r="X523" s="147"/>
      <c r="Y523" s="147"/>
      <c r="Z523" s="147"/>
      <c r="AA523" s="147"/>
      <c r="AB523" s="147"/>
      <c r="AC523" s="147"/>
      <c r="AD523" s="147"/>
      <c r="AE523" s="147"/>
      <c r="AF523" s="147"/>
      <c r="AG523" s="147"/>
      <c r="AH523" s="147"/>
      <c r="AI523" s="147"/>
      <c r="AJ523" s="147"/>
      <c r="AK523" s="147"/>
      <c r="AL523" s="147"/>
      <c r="AM523" s="147"/>
      <c r="AN523" s="147"/>
      <c r="AO523" s="147"/>
      <c r="AP523" s="147"/>
      <c r="AQ523" s="147"/>
      <c r="AR523" s="147"/>
      <c r="AS523" s="147"/>
      <c r="AT523" s="147"/>
      <c r="AU523" s="147"/>
      <c r="AV523" s="147"/>
      <c r="AW523" s="147"/>
      <c r="AX523" s="147"/>
      <c r="AY523" s="147"/>
      <c r="AZ523" s="147"/>
    </row>
    <row r="524" ht="15.75" customHeight="1">
      <c r="A524" s="147"/>
      <c r="B524" s="147"/>
      <c r="C524" s="147"/>
      <c r="D524" s="147"/>
      <c r="E524" s="147"/>
      <c r="F524" s="147"/>
      <c r="G524" s="147"/>
      <c r="H524" s="147"/>
      <c r="I524" s="147"/>
      <c r="J524" s="147"/>
      <c r="K524" s="147"/>
      <c r="L524" s="147"/>
      <c r="M524" s="147"/>
      <c r="N524" s="147"/>
      <c r="O524" s="147"/>
      <c r="P524" s="147"/>
      <c r="Q524" s="147"/>
      <c r="R524" s="147"/>
      <c r="S524" s="147"/>
      <c r="T524" s="147"/>
      <c r="U524" s="147"/>
      <c r="V524" s="147"/>
      <c r="W524" s="147"/>
      <c r="X524" s="147"/>
      <c r="Y524" s="147"/>
      <c r="Z524" s="147"/>
      <c r="AA524" s="147"/>
      <c r="AB524" s="147"/>
      <c r="AC524" s="147"/>
      <c r="AD524" s="147"/>
      <c r="AE524" s="147"/>
      <c r="AF524" s="147"/>
      <c r="AG524" s="147"/>
      <c r="AH524" s="147"/>
      <c r="AI524" s="147"/>
      <c r="AJ524" s="147"/>
      <c r="AK524" s="147"/>
      <c r="AL524" s="147"/>
      <c r="AM524" s="147"/>
      <c r="AN524" s="147"/>
      <c r="AO524" s="147"/>
      <c r="AP524" s="147"/>
      <c r="AQ524" s="147"/>
      <c r="AR524" s="147"/>
      <c r="AS524" s="147"/>
      <c r="AT524" s="147"/>
      <c r="AU524" s="147"/>
      <c r="AV524" s="147"/>
      <c r="AW524" s="147"/>
      <c r="AX524" s="147"/>
      <c r="AY524" s="147"/>
      <c r="AZ524" s="147"/>
    </row>
    <row r="525" ht="15.75" customHeight="1">
      <c r="A525" s="147"/>
      <c r="B525" s="147"/>
      <c r="C525" s="147"/>
      <c r="D525" s="147"/>
      <c r="E525" s="147"/>
      <c r="F525" s="147"/>
      <c r="G525" s="147"/>
      <c r="H525" s="147"/>
      <c r="I525" s="147"/>
      <c r="J525" s="147"/>
      <c r="K525" s="147"/>
      <c r="L525" s="147"/>
      <c r="M525" s="147"/>
      <c r="N525" s="147"/>
      <c r="O525" s="147"/>
      <c r="P525" s="147"/>
      <c r="Q525" s="147"/>
      <c r="R525" s="147"/>
      <c r="S525" s="147"/>
      <c r="T525" s="147"/>
      <c r="U525" s="147"/>
      <c r="V525" s="147"/>
      <c r="W525" s="147"/>
      <c r="X525" s="147"/>
      <c r="Y525" s="147"/>
      <c r="Z525" s="147"/>
      <c r="AA525" s="147"/>
      <c r="AB525" s="147"/>
      <c r="AC525" s="147"/>
      <c r="AD525" s="147"/>
      <c r="AE525" s="147"/>
      <c r="AF525" s="147"/>
      <c r="AG525" s="147"/>
      <c r="AH525" s="147"/>
      <c r="AI525" s="147"/>
      <c r="AJ525" s="147"/>
      <c r="AK525" s="147"/>
      <c r="AL525" s="147"/>
      <c r="AM525" s="147"/>
      <c r="AN525" s="147"/>
      <c r="AO525" s="147"/>
      <c r="AP525" s="147"/>
      <c r="AQ525" s="147"/>
      <c r="AR525" s="147"/>
      <c r="AS525" s="147"/>
      <c r="AT525" s="147"/>
      <c r="AU525" s="147"/>
      <c r="AV525" s="147"/>
      <c r="AW525" s="147"/>
      <c r="AX525" s="147"/>
      <c r="AY525" s="147"/>
      <c r="AZ525" s="147"/>
    </row>
    <row r="526" ht="15.75" customHeight="1">
      <c r="A526" s="147"/>
      <c r="B526" s="147"/>
      <c r="C526" s="147"/>
      <c r="D526" s="147"/>
      <c r="E526" s="147"/>
      <c r="F526" s="147"/>
      <c r="G526" s="147"/>
      <c r="H526" s="147"/>
      <c r="I526" s="147"/>
      <c r="J526" s="147"/>
      <c r="K526" s="147"/>
      <c r="L526" s="147"/>
      <c r="M526" s="147"/>
      <c r="N526" s="147"/>
      <c r="O526" s="147"/>
      <c r="P526" s="147"/>
      <c r="Q526" s="147"/>
      <c r="R526" s="147"/>
      <c r="S526" s="147"/>
      <c r="T526" s="147"/>
      <c r="U526" s="147"/>
      <c r="V526" s="147"/>
      <c r="W526" s="147"/>
      <c r="X526" s="147"/>
      <c r="Y526" s="147"/>
      <c r="Z526" s="147"/>
      <c r="AA526" s="147"/>
      <c r="AB526" s="147"/>
      <c r="AC526" s="147"/>
      <c r="AD526" s="147"/>
      <c r="AE526" s="147"/>
      <c r="AF526" s="147"/>
      <c r="AG526" s="147"/>
      <c r="AH526" s="147"/>
      <c r="AI526" s="147"/>
      <c r="AJ526" s="147"/>
      <c r="AK526" s="147"/>
      <c r="AL526" s="147"/>
      <c r="AM526" s="147"/>
      <c r="AN526" s="147"/>
      <c r="AO526" s="147"/>
      <c r="AP526" s="147"/>
      <c r="AQ526" s="147"/>
      <c r="AR526" s="147"/>
      <c r="AS526" s="147"/>
      <c r="AT526" s="147"/>
      <c r="AU526" s="147"/>
      <c r="AV526" s="147"/>
      <c r="AW526" s="147"/>
      <c r="AX526" s="147"/>
      <c r="AY526" s="147"/>
      <c r="AZ526" s="147"/>
    </row>
    <row r="527" ht="15.75" customHeight="1">
      <c r="A527" s="147"/>
      <c r="B527" s="147"/>
      <c r="C527" s="147"/>
      <c r="D527" s="147"/>
      <c r="E527" s="147"/>
      <c r="F527" s="147"/>
      <c r="G527" s="147"/>
      <c r="H527" s="147"/>
      <c r="I527" s="147"/>
      <c r="J527" s="147"/>
      <c r="K527" s="147"/>
      <c r="L527" s="147"/>
      <c r="M527" s="147"/>
      <c r="N527" s="147"/>
      <c r="O527" s="147"/>
      <c r="P527" s="147"/>
      <c r="Q527" s="147"/>
      <c r="R527" s="147"/>
      <c r="S527" s="147"/>
      <c r="T527" s="147"/>
      <c r="U527" s="147"/>
      <c r="V527" s="147"/>
      <c r="W527" s="147"/>
      <c r="X527" s="147"/>
      <c r="Y527" s="147"/>
      <c r="Z527" s="147"/>
      <c r="AA527" s="147"/>
      <c r="AB527" s="147"/>
      <c r="AC527" s="147"/>
      <c r="AD527" s="147"/>
      <c r="AE527" s="147"/>
      <c r="AF527" s="147"/>
      <c r="AG527" s="147"/>
      <c r="AH527" s="147"/>
      <c r="AI527" s="147"/>
      <c r="AJ527" s="147"/>
      <c r="AK527" s="147"/>
      <c r="AL527" s="147"/>
      <c r="AM527" s="147"/>
      <c r="AN527" s="147"/>
      <c r="AO527" s="147"/>
      <c r="AP527" s="147"/>
      <c r="AQ527" s="147"/>
      <c r="AR527" s="147"/>
      <c r="AS527" s="147"/>
      <c r="AT527" s="147"/>
      <c r="AU527" s="147"/>
      <c r="AV527" s="147"/>
      <c r="AW527" s="147"/>
      <c r="AX527" s="147"/>
      <c r="AY527" s="147"/>
      <c r="AZ527" s="147"/>
    </row>
    <row r="528" ht="15.75" customHeight="1">
      <c r="A528" s="147"/>
      <c r="B528" s="147"/>
      <c r="C528" s="147"/>
      <c r="D528" s="147"/>
      <c r="E528" s="147"/>
      <c r="F528" s="147"/>
      <c r="G528" s="147"/>
      <c r="H528" s="147"/>
      <c r="I528" s="147"/>
      <c r="J528" s="147"/>
      <c r="K528" s="147"/>
      <c r="L528" s="147"/>
      <c r="M528" s="147"/>
      <c r="N528" s="147"/>
      <c r="O528" s="147"/>
      <c r="P528" s="147"/>
      <c r="Q528" s="147"/>
      <c r="R528" s="147"/>
      <c r="S528" s="147"/>
      <c r="T528" s="147"/>
      <c r="U528" s="147"/>
      <c r="V528" s="147"/>
      <c r="W528" s="147"/>
      <c r="X528" s="147"/>
      <c r="Y528" s="147"/>
      <c r="Z528" s="147"/>
      <c r="AA528" s="147"/>
      <c r="AB528" s="147"/>
      <c r="AC528" s="147"/>
      <c r="AD528" s="147"/>
      <c r="AE528" s="147"/>
      <c r="AF528" s="147"/>
      <c r="AG528" s="147"/>
      <c r="AH528" s="147"/>
      <c r="AI528" s="147"/>
      <c r="AJ528" s="147"/>
      <c r="AK528" s="147"/>
      <c r="AL528" s="147"/>
      <c r="AM528" s="147"/>
      <c r="AN528" s="147"/>
      <c r="AO528" s="147"/>
      <c r="AP528" s="147"/>
      <c r="AQ528" s="147"/>
      <c r="AR528" s="147"/>
      <c r="AS528" s="147"/>
      <c r="AT528" s="147"/>
      <c r="AU528" s="147"/>
      <c r="AV528" s="147"/>
      <c r="AW528" s="147"/>
      <c r="AX528" s="147"/>
      <c r="AY528" s="147"/>
      <c r="AZ528" s="147"/>
    </row>
    <row r="529" ht="15.75" customHeight="1">
      <c r="A529" s="147"/>
      <c r="B529" s="147"/>
      <c r="C529" s="147"/>
      <c r="D529" s="147"/>
      <c r="E529" s="147"/>
      <c r="F529" s="147"/>
      <c r="G529" s="147"/>
      <c r="H529" s="147"/>
      <c r="I529" s="147"/>
      <c r="J529" s="147"/>
      <c r="K529" s="147"/>
      <c r="L529" s="147"/>
      <c r="M529" s="147"/>
      <c r="N529" s="147"/>
      <c r="O529" s="147"/>
      <c r="P529" s="147"/>
      <c r="Q529" s="147"/>
      <c r="R529" s="147"/>
      <c r="S529" s="147"/>
      <c r="T529" s="147"/>
      <c r="U529" s="147"/>
      <c r="V529" s="147"/>
      <c r="W529" s="147"/>
      <c r="X529" s="147"/>
      <c r="Y529" s="147"/>
      <c r="Z529" s="147"/>
      <c r="AA529" s="147"/>
      <c r="AB529" s="147"/>
      <c r="AC529" s="147"/>
      <c r="AD529" s="147"/>
      <c r="AE529" s="147"/>
      <c r="AF529" s="147"/>
      <c r="AG529" s="147"/>
      <c r="AH529" s="147"/>
      <c r="AI529" s="147"/>
      <c r="AJ529" s="147"/>
      <c r="AK529" s="147"/>
      <c r="AL529" s="147"/>
      <c r="AM529" s="147"/>
      <c r="AN529" s="147"/>
      <c r="AO529" s="147"/>
      <c r="AP529" s="147"/>
      <c r="AQ529" s="147"/>
      <c r="AR529" s="147"/>
      <c r="AS529" s="147"/>
      <c r="AT529" s="147"/>
      <c r="AU529" s="147"/>
      <c r="AV529" s="147"/>
      <c r="AW529" s="147"/>
      <c r="AX529" s="147"/>
      <c r="AY529" s="147"/>
      <c r="AZ529" s="147"/>
    </row>
    <row r="530" ht="15.75" customHeight="1">
      <c r="A530" s="147"/>
      <c r="B530" s="147"/>
      <c r="C530" s="147"/>
      <c r="D530" s="147"/>
      <c r="E530" s="147"/>
      <c r="F530" s="147"/>
      <c r="G530" s="147"/>
      <c r="H530" s="147"/>
      <c r="I530" s="147"/>
      <c r="J530" s="147"/>
      <c r="K530" s="147"/>
      <c r="L530" s="147"/>
      <c r="M530" s="147"/>
      <c r="N530" s="147"/>
      <c r="O530" s="147"/>
      <c r="P530" s="147"/>
      <c r="Q530" s="147"/>
      <c r="R530" s="147"/>
      <c r="S530" s="147"/>
      <c r="T530" s="147"/>
      <c r="U530" s="147"/>
      <c r="V530" s="147"/>
      <c r="W530" s="147"/>
      <c r="X530" s="147"/>
      <c r="Y530" s="147"/>
      <c r="Z530" s="147"/>
      <c r="AA530" s="147"/>
      <c r="AB530" s="147"/>
      <c r="AC530" s="147"/>
      <c r="AD530" s="147"/>
      <c r="AE530" s="147"/>
      <c r="AF530" s="147"/>
      <c r="AG530" s="147"/>
      <c r="AH530" s="147"/>
      <c r="AI530" s="147"/>
      <c r="AJ530" s="147"/>
      <c r="AK530" s="147"/>
      <c r="AL530" s="147"/>
      <c r="AM530" s="147"/>
      <c r="AN530" s="147"/>
      <c r="AO530" s="147"/>
      <c r="AP530" s="147"/>
      <c r="AQ530" s="147"/>
      <c r="AR530" s="147"/>
      <c r="AS530" s="147"/>
      <c r="AT530" s="147"/>
      <c r="AU530" s="147"/>
      <c r="AV530" s="147"/>
      <c r="AW530" s="147"/>
      <c r="AX530" s="147"/>
      <c r="AY530" s="147"/>
      <c r="AZ530" s="147"/>
    </row>
    <row r="531" ht="15.75" customHeight="1">
      <c r="A531" s="147"/>
      <c r="B531" s="147"/>
      <c r="C531" s="147"/>
      <c r="D531" s="147"/>
      <c r="E531" s="147"/>
      <c r="F531" s="147"/>
      <c r="G531" s="147"/>
      <c r="H531" s="147"/>
      <c r="I531" s="147"/>
      <c r="J531" s="147"/>
      <c r="K531" s="147"/>
      <c r="L531" s="147"/>
      <c r="M531" s="147"/>
      <c r="N531" s="147"/>
      <c r="O531" s="147"/>
      <c r="P531" s="147"/>
      <c r="Q531" s="147"/>
      <c r="R531" s="147"/>
      <c r="S531" s="147"/>
      <c r="T531" s="147"/>
      <c r="U531" s="147"/>
      <c r="V531" s="147"/>
      <c r="W531" s="147"/>
      <c r="X531" s="147"/>
      <c r="Y531" s="147"/>
      <c r="Z531" s="147"/>
      <c r="AA531" s="147"/>
      <c r="AB531" s="147"/>
      <c r="AC531" s="147"/>
      <c r="AD531" s="147"/>
      <c r="AE531" s="147"/>
      <c r="AF531" s="147"/>
      <c r="AG531" s="147"/>
      <c r="AH531" s="147"/>
      <c r="AI531" s="147"/>
      <c r="AJ531" s="147"/>
      <c r="AK531" s="147"/>
      <c r="AL531" s="147"/>
      <c r="AM531" s="147"/>
      <c r="AN531" s="147"/>
      <c r="AO531" s="147"/>
      <c r="AP531" s="147"/>
      <c r="AQ531" s="147"/>
      <c r="AR531" s="147"/>
      <c r="AS531" s="147"/>
      <c r="AT531" s="147"/>
      <c r="AU531" s="147"/>
      <c r="AV531" s="147"/>
      <c r="AW531" s="147"/>
      <c r="AX531" s="147"/>
      <c r="AY531" s="147"/>
      <c r="AZ531" s="147"/>
    </row>
    <row r="532" ht="15.75" customHeight="1">
      <c r="A532" s="147"/>
      <c r="B532" s="147"/>
      <c r="C532" s="147"/>
      <c r="D532" s="147"/>
      <c r="E532" s="147"/>
      <c r="F532" s="147"/>
      <c r="G532" s="147"/>
      <c r="H532" s="147"/>
      <c r="I532" s="147"/>
      <c r="J532" s="147"/>
      <c r="K532" s="147"/>
      <c r="L532" s="147"/>
      <c r="M532" s="147"/>
      <c r="N532" s="147"/>
      <c r="O532" s="147"/>
      <c r="P532" s="147"/>
      <c r="Q532" s="147"/>
      <c r="R532" s="147"/>
      <c r="S532" s="147"/>
      <c r="T532" s="147"/>
      <c r="U532" s="147"/>
      <c r="V532" s="147"/>
      <c r="W532" s="147"/>
      <c r="X532" s="147"/>
      <c r="Y532" s="147"/>
      <c r="Z532" s="147"/>
      <c r="AA532" s="147"/>
      <c r="AB532" s="147"/>
      <c r="AC532" s="147"/>
      <c r="AD532" s="147"/>
      <c r="AE532" s="147"/>
      <c r="AF532" s="147"/>
      <c r="AG532" s="147"/>
      <c r="AH532" s="147"/>
      <c r="AI532" s="147"/>
      <c r="AJ532" s="147"/>
      <c r="AK532" s="147"/>
      <c r="AL532" s="147"/>
      <c r="AM532" s="147"/>
      <c r="AN532" s="147"/>
      <c r="AO532" s="147"/>
      <c r="AP532" s="147"/>
      <c r="AQ532" s="147"/>
      <c r="AR532" s="147"/>
      <c r="AS532" s="147"/>
      <c r="AT532" s="147"/>
      <c r="AU532" s="147"/>
      <c r="AV532" s="147"/>
      <c r="AW532" s="147"/>
      <c r="AX532" s="147"/>
      <c r="AY532" s="147"/>
      <c r="AZ532" s="147"/>
    </row>
    <row r="533" ht="15.75" customHeight="1">
      <c r="A533" s="147"/>
      <c r="B533" s="147"/>
      <c r="C533" s="147"/>
      <c r="D533" s="147"/>
      <c r="E533" s="147"/>
      <c r="F533" s="147"/>
      <c r="G533" s="147"/>
      <c r="H533" s="147"/>
      <c r="I533" s="147"/>
      <c r="J533" s="147"/>
      <c r="K533" s="147"/>
      <c r="L533" s="147"/>
      <c r="M533" s="147"/>
      <c r="N533" s="147"/>
      <c r="O533" s="147"/>
      <c r="P533" s="147"/>
      <c r="Q533" s="147"/>
      <c r="R533" s="147"/>
      <c r="S533" s="147"/>
      <c r="T533" s="147"/>
      <c r="U533" s="147"/>
      <c r="V533" s="147"/>
      <c r="W533" s="147"/>
      <c r="X533" s="147"/>
      <c r="Y533" s="147"/>
      <c r="Z533" s="147"/>
      <c r="AA533" s="147"/>
      <c r="AB533" s="147"/>
      <c r="AC533" s="147"/>
      <c r="AD533" s="147"/>
      <c r="AE533" s="147"/>
      <c r="AF533" s="147"/>
      <c r="AG533" s="147"/>
      <c r="AH533" s="147"/>
      <c r="AI533" s="147"/>
      <c r="AJ533" s="147"/>
      <c r="AK533" s="147"/>
      <c r="AL533" s="147"/>
      <c r="AM533" s="147"/>
      <c r="AN533" s="147"/>
      <c r="AO533" s="147"/>
      <c r="AP533" s="147"/>
      <c r="AQ533" s="147"/>
      <c r="AR533" s="147"/>
      <c r="AS533" s="147"/>
      <c r="AT533" s="147"/>
      <c r="AU533" s="147"/>
      <c r="AV533" s="147"/>
      <c r="AW533" s="147"/>
      <c r="AX533" s="147"/>
      <c r="AY533" s="147"/>
      <c r="AZ533" s="147"/>
    </row>
    <row r="534" ht="15.75" customHeight="1">
      <c r="A534" s="147"/>
      <c r="B534" s="147"/>
      <c r="C534" s="147"/>
      <c r="D534" s="147"/>
      <c r="E534" s="147"/>
      <c r="F534" s="147"/>
      <c r="G534" s="147"/>
      <c r="H534" s="147"/>
      <c r="I534" s="147"/>
      <c r="J534" s="147"/>
      <c r="K534" s="147"/>
      <c r="L534" s="147"/>
      <c r="M534" s="147"/>
      <c r="N534" s="147"/>
      <c r="O534" s="147"/>
      <c r="P534" s="147"/>
      <c r="Q534" s="147"/>
      <c r="R534" s="147"/>
      <c r="S534" s="147"/>
      <c r="T534" s="147"/>
      <c r="U534" s="147"/>
      <c r="V534" s="147"/>
      <c r="W534" s="147"/>
      <c r="X534" s="147"/>
      <c r="Y534" s="147"/>
      <c r="Z534" s="147"/>
      <c r="AA534" s="147"/>
      <c r="AB534" s="147"/>
      <c r="AC534" s="147"/>
      <c r="AD534" s="147"/>
      <c r="AE534" s="147"/>
      <c r="AF534" s="147"/>
      <c r="AG534" s="147"/>
      <c r="AH534" s="147"/>
      <c r="AI534" s="147"/>
      <c r="AJ534" s="147"/>
      <c r="AK534" s="147"/>
      <c r="AL534" s="147"/>
      <c r="AM534" s="147"/>
      <c r="AN534" s="147"/>
      <c r="AO534" s="147"/>
      <c r="AP534" s="147"/>
      <c r="AQ534" s="147"/>
      <c r="AR534" s="147"/>
      <c r="AS534" s="147"/>
      <c r="AT534" s="147"/>
      <c r="AU534" s="147"/>
      <c r="AV534" s="147"/>
      <c r="AW534" s="147"/>
      <c r="AX534" s="147"/>
      <c r="AY534" s="147"/>
      <c r="AZ534" s="147"/>
    </row>
    <row r="535" ht="15.75" customHeight="1">
      <c r="A535" s="147"/>
      <c r="B535" s="147"/>
      <c r="C535" s="147"/>
      <c r="D535" s="147"/>
      <c r="E535" s="147"/>
      <c r="F535" s="147"/>
      <c r="G535" s="147"/>
      <c r="H535" s="147"/>
      <c r="I535" s="147"/>
      <c r="J535" s="147"/>
      <c r="K535" s="147"/>
      <c r="L535" s="147"/>
      <c r="M535" s="147"/>
      <c r="N535" s="147"/>
      <c r="O535" s="147"/>
      <c r="P535" s="147"/>
      <c r="Q535" s="147"/>
      <c r="R535" s="147"/>
      <c r="S535" s="147"/>
      <c r="T535" s="147"/>
      <c r="U535" s="147"/>
      <c r="V535" s="147"/>
      <c r="W535" s="147"/>
      <c r="X535" s="147"/>
      <c r="Y535" s="147"/>
      <c r="Z535" s="147"/>
      <c r="AA535" s="147"/>
      <c r="AB535" s="147"/>
      <c r="AC535" s="147"/>
      <c r="AD535" s="147"/>
      <c r="AE535" s="147"/>
      <c r="AF535" s="147"/>
      <c r="AG535" s="147"/>
      <c r="AH535" s="147"/>
      <c r="AI535" s="147"/>
      <c r="AJ535" s="147"/>
      <c r="AK535" s="147"/>
      <c r="AL535" s="147"/>
      <c r="AM535" s="147"/>
      <c r="AN535" s="147"/>
      <c r="AO535" s="147"/>
      <c r="AP535" s="147"/>
      <c r="AQ535" s="147"/>
      <c r="AR535" s="147"/>
      <c r="AS535" s="147"/>
      <c r="AT535" s="147"/>
      <c r="AU535" s="147"/>
      <c r="AV535" s="147"/>
      <c r="AW535" s="147"/>
      <c r="AX535" s="147"/>
      <c r="AY535" s="147"/>
      <c r="AZ535" s="147"/>
    </row>
    <row r="536" ht="15.75" customHeight="1">
      <c r="AK536" s="148"/>
      <c r="AL536" s="148"/>
      <c r="AM536" s="148"/>
      <c r="AN536" s="148"/>
    </row>
    <row r="537" ht="15.75" customHeight="1">
      <c r="AK537" s="148"/>
      <c r="AL537" s="148"/>
      <c r="AM537" s="148"/>
      <c r="AN537" s="148"/>
    </row>
    <row r="538" ht="15.75" customHeight="1">
      <c r="AK538" s="148"/>
      <c r="AL538" s="148"/>
      <c r="AM538" s="148"/>
      <c r="AN538" s="148"/>
    </row>
    <row r="539" ht="15.75" customHeight="1">
      <c r="AK539" s="148"/>
      <c r="AL539" s="148"/>
      <c r="AM539" s="148"/>
      <c r="AN539" s="148"/>
    </row>
    <row r="540" ht="15.75" customHeight="1">
      <c r="AK540" s="148"/>
      <c r="AL540" s="148"/>
      <c r="AM540" s="148"/>
      <c r="AN540" s="148"/>
    </row>
    <row r="541" ht="15.75" customHeight="1">
      <c r="AK541" s="148"/>
      <c r="AL541" s="148"/>
      <c r="AM541" s="148"/>
      <c r="AN541" s="148"/>
    </row>
    <row r="542" ht="15.75" customHeight="1">
      <c r="AK542" s="148"/>
      <c r="AL542" s="148"/>
      <c r="AM542" s="148"/>
      <c r="AN542" s="148"/>
    </row>
    <row r="543" ht="15.75" customHeight="1">
      <c r="AK543" s="148"/>
      <c r="AL543" s="148"/>
      <c r="AM543" s="148"/>
      <c r="AN543" s="148"/>
    </row>
    <row r="544" ht="15.75" customHeight="1">
      <c r="AK544" s="148"/>
      <c r="AL544" s="148"/>
      <c r="AM544" s="148"/>
      <c r="AN544" s="148"/>
    </row>
    <row r="545" ht="15.75" customHeight="1">
      <c r="AK545" s="148"/>
      <c r="AL545" s="148"/>
      <c r="AM545" s="148"/>
      <c r="AN545" s="148"/>
    </row>
    <row r="546" ht="15.75" customHeight="1">
      <c r="AK546" s="148"/>
      <c r="AL546" s="148"/>
      <c r="AM546" s="148"/>
      <c r="AN546" s="148"/>
    </row>
    <row r="547" ht="15.75" customHeight="1">
      <c r="AK547" s="148"/>
      <c r="AL547" s="148"/>
      <c r="AM547" s="148"/>
      <c r="AN547" s="148"/>
    </row>
    <row r="548" ht="15.75" customHeight="1">
      <c r="AK548" s="148"/>
      <c r="AL548" s="148"/>
      <c r="AM548" s="148"/>
      <c r="AN548" s="148"/>
    </row>
    <row r="549" ht="15.75" customHeight="1">
      <c r="AK549" s="148"/>
      <c r="AL549" s="148"/>
      <c r="AM549" s="148"/>
      <c r="AN549" s="148"/>
    </row>
    <row r="550" ht="15.75" customHeight="1">
      <c r="AK550" s="148"/>
      <c r="AL550" s="148"/>
      <c r="AM550" s="148"/>
      <c r="AN550" s="148"/>
    </row>
    <row r="551" ht="15.75" customHeight="1">
      <c r="AK551" s="148"/>
      <c r="AL551" s="148"/>
      <c r="AM551" s="148"/>
      <c r="AN551" s="148"/>
    </row>
    <row r="552" ht="15.75" customHeight="1">
      <c r="AK552" s="148"/>
      <c r="AL552" s="148"/>
      <c r="AM552" s="148"/>
      <c r="AN552" s="148"/>
    </row>
    <row r="553" ht="15.75" customHeight="1">
      <c r="AK553" s="148"/>
      <c r="AL553" s="148"/>
      <c r="AM553" s="148"/>
      <c r="AN553" s="148"/>
    </row>
    <row r="554" ht="15.75" customHeight="1">
      <c r="AK554" s="148"/>
      <c r="AL554" s="148"/>
      <c r="AM554" s="148"/>
      <c r="AN554" s="148"/>
    </row>
    <row r="555" ht="15.75" customHeight="1">
      <c r="AK555" s="148"/>
      <c r="AL555" s="148"/>
      <c r="AM555" s="148"/>
      <c r="AN555" s="148"/>
    </row>
    <row r="556" ht="15.75" customHeight="1">
      <c r="AK556" s="148"/>
      <c r="AL556" s="148"/>
      <c r="AM556" s="148"/>
      <c r="AN556" s="148"/>
    </row>
    <row r="557" ht="15.75" customHeight="1">
      <c r="AK557" s="148"/>
      <c r="AL557" s="148"/>
      <c r="AM557" s="148"/>
      <c r="AN557" s="148"/>
    </row>
    <row r="558" ht="15.75" customHeight="1">
      <c r="AK558" s="148"/>
      <c r="AL558" s="148"/>
      <c r="AM558" s="148"/>
      <c r="AN558" s="148"/>
    </row>
    <row r="559" ht="15.75" customHeight="1">
      <c r="AK559" s="148"/>
      <c r="AL559" s="148"/>
      <c r="AM559" s="148"/>
      <c r="AN559" s="148"/>
    </row>
    <row r="560" ht="15.75" customHeight="1">
      <c r="AK560" s="148"/>
      <c r="AL560" s="148"/>
      <c r="AM560" s="148"/>
      <c r="AN560" s="148"/>
    </row>
    <row r="561" ht="15.75" customHeight="1">
      <c r="AK561" s="148"/>
      <c r="AL561" s="148"/>
      <c r="AM561" s="148"/>
      <c r="AN561" s="148"/>
    </row>
    <row r="562" ht="15.75" customHeight="1">
      <c r="AK562" s="148"/>
      <c r="AL562" s="148"/>
      <c r="AM562" s="148"/>
      <c r="AN562" s="148"/>
    </row>
    <row r="563" ht="15.75" customHeight="1">
      <c r="AK563" s="148"/>
      <c r="AL563" s="148"/>
      <c r="AM563" s="148"/>
      <c r="AN563" s="148"/>
    </row>
    <row r="564" ht="15.75" customHeight="1">
      <c r="AK564" s="148"/>
      <c r="AL564" s="148"/>
      <c r="AM564" s="148"/>
      <c r="AN564" s="148"/>
    </row>
    <row r="565" ht="15.75" customHeight="1">
      <c r="AK565" s="148"/>
      <c r="AL565" s="148"/>
      <c r="AM565" s="148"/>
      <c r="AN565" s="148"/>
    </row>
    <row r="566" ht="15.75" customHeight="1">
      <c r="AK566" s="148"/>
      <c r="AL566" s="148"/>
      <c r="AM566" s="148"/>
      <c r="AN566" s="148"/>
    </row>
    <row r="567" ht="15.75" customHeight="1">
      <c r="AK567" s="148"/>
      <c r="AL567" s="148"/>
      <c r="AM567" s="148"/>
      <c r="AN567" s="148"/>
    </row>
    <row r="568" ht="15.75" customHeight="1">
      <c r="AK568" s="148"/>
      <c r="AL568" s="148"/>
      <c r="AM568" s="148"/>
      <c r="AN568" s="148"/>
    </row>
    <row r="569" ht="15.75" customHeight="1">
      <c r="AK569" s="148"/>
      <c r="AL569" s="148"/>
      <c r="AM569" s="148"/>
      <c r="AN569" s="148"/>
    </row>
    <row r="570" ht="15.75" customHeight="1">
      <c r="AK570" s="148"/>
      <c r="AL570" s="148"/>
      <c r="AM570" s="148"/>
      <c r="AN570" s="148"/>
    </row>
    <row r="571" ht="15.75" customHeight="1">
      <c r="AK571" s="148"/>
      <c r="AL571" s="148"/>
      <c r="AM571" s="148"/>
      <c r="AN571" s="148"/>
    </row>
    <row r="572" ht="15.75" customHeight="1">
      <c r="AK572" s="148"/>
      <c r="AL572" s="148"/>
      <c r="AM572" s="148"/>
      <c r="AN572" s="148"/>
    </row>
    <row r="573" ht="15.75" customHeight="1">
      <c r="AK573" s="148"/>
      <c r="AL573" s="148"/>
      <c r="AM573" s="148"/>
      <c r="AN573" s="148"/>
    </row>
    <row r="574" ht="15.75" customHeight="1">
      <c r="AK574" s="148"/>
      <c r="AL574" s="148"/>
      <c r="AM574" s="148"/>
      <c r="AN574" s="148"/>
    </row>
    <row r="575" ht="15.75" customHeight="1">
      <c r="AK575" s="148"/>
      <c r="AL575" s="148"/>
      <c r="AM575" s="148"/>
      <c r="AN575" s="148"/>
    </row>
    <row r="576" ht="15.75" customHeight="1">
      <c r="AK576" s="148"/>
      <c r="AL576" s="148"/>
      <c r="AM576" s="148"/>
      <c r="AN576" s="148"/>
    </row>
    <row r="577" ht="15.75" customHeight="1">
      <c r="AK577" s="148"/>
      <c r="AL577" s="148"/>
      <c r="AM577" s="148"/>
      <c r="AN577" s="148"/>
    </row>
    <row r="578" ht="15.75" customHeight="1">
      <c r="AK578" s="148"/>
      <c r="AL578" s="148"/>
      <c r="AM578" s="148"/>
      <c r="AN578" s="148"/>
    </row>
    <row r="579" ht="15.75" customHeight="1">
      <c r="AK579" s="148"/>
      <c r="AL579" s="148"/>
      <c r="AM579" s="148"/>
      <c r="AN579" s="148"/>
    </row>
    <row r="580" ht="15.75" customHeight="1">
      <c r="AK580" s="148"/>
      <c r="AL580" s="148"/>
      <c r="AM580" s="148"/>
      <c r="AN580" s="148"/>
    </row>
    <row r="581" ht="15.75" customHeight="1">
      <c r="AK581" s="148"/>
      <c r="AL581" s="148"/>
      <c r="AM581" s="148"/>
      <c r="AN581" s="148"/>
    </row>
    <row r="582" ht="15.75" customHeight="1">
      <c r="AK582" s="148"/>
      <c r="AL582" s="148"/>
      <c r="AM582" s="148"/>
      <c r="AN582" s="148"/>
    </row>
    <row r="583" ht="15.75" customHeight="1">
      <c r="AK583" s="148"/>
      <c r="AL583" s="148"/>
      <c r="AM583" s="148"/>
      <c r="AN583" s="148"/>
    </row>
    <row r="584" ht="15.75" customHeight="1">
      <c r="AK584" s="148"/>
      <c r="AL584" s="148"/>
      <c r="AM584" s="148"/>
      <c r="AN584" s="148"/>
    </row>
    <row r="585" ht="15.75" customHeight="1">
      <c r="AK585" s="148"/>
      <c r="AL585" s="148"/>
      <c r="AM585" s="148"/>
      <c r="AN585" s="148"/>
    </row>
    <row r="586" ht="15.75" customHeight="1">
      <c r="AK586" s="148"/>
      <c r="AL586" s="148"/>
      <c r="AM586" s="148"/>
      <c r="AN586" s="148"/>
    </row>
    <row r="587" ht="15.75" customHeight="1">
      <c r="AK587" s="148"/>
      <c r="AL587" s="148"/>
      <c r="AM587" s="148"/>
      <c r="AN587" s="148"/>
    </row>
    <row r="588" ht="15.75" customHeight="1">
      <c r="AK588" s="148"/>
      <c r="AL588" s="148"/>
      <c r="AM588" s="148"/>
      <c r="AN588" s="148"/>
    </row>
    <row r="589" ht="15.75" customHeight="1">
      <c r="AK589" s="148"/>
      <c r="AL589" s="148"/>
      <c r="AM589" s="148"/>
      <c r="AN589" s="148"/>
    </row>
    <row r="590" ht="15.75" customHeight="1">
      <c r="AK590" s="148"/>
      <c r="AL590" s="148"/>
      <c r="AM590" s="148"/>
      <c r="AN590" s="148"/>
    </row>
    <row r="591" ht="15.75" customHeight="1">
      <c r="AK591" s="148"/>
      <c r="AL591" s="148"/>
      <c r="AM591" s="148"/>
      <c r="AN591" s="148"/>
    </row>
    <row r="592" ht="15.75" customHeight="1">
      <c r="AK592" s="148"/>
      <c r="AL592" s="148"/>
      <c r="AM592" s="148"/>
      <c r="AN592" s="148"/>
    </row>
    <row r="593" ht="15.75" customHeight="1">
      <c r="AK593" s="148"/>
      <c r="AL593" s="148"/>
      <c r="AM593" s="148"/>
      <c r="AN593" s="148"/>
    </row>
    <row r="594" ht="15.75" customHeight="1">
      <c r="AK594" s="148"/>
      <c r="AL594" s="148"/>
      <c r="AM594" s="148"/>
      <c r="AN594" s="148"/>
    </row>
    <row r="595" ht="15.75" customHeight="1">
      <c r="AK595" s="148"/>
      <c r="AL595" s="148"/>
      <c r="AM595" s="148"/>
      <c r="AN595" s="148"/>
    </row>
    <row r="596" ht="15.75" customHeight="1">
      <c r="AK596" s="148"/>
      <c r="AL596" s="148"/>
      <c r="AM596" s="148"/>
      <c r="AN596" s="148"/>
    </row>
    <row r="597" ht="15.75" customHeight="1">
      <c r="AK597" s="148"/>
      <c r="AL597" s="148"/>
      <c r="AM597" s="148"/>
      <c r="AN597" s="148"/>
    </row>
    <row r="598" ht="15.75" customHeight="1">
      <c r="AK598" s="148"/>
      <c r="AL598" s="148"/>
      <c r="AM598" s="148"/>
      <c r="AN598" s="148"/>
    </row>
    <row r="599" ht="15.75" customHeight="1">
      <c r="AK599" s="148"/>
      <c r="AL599" s="148"/>
      <c r="AM599" s="148"/>
      <c r="AN599" s="148"/>
    </row>
    <row r="600" ht="15.75" customHeight="1">
      <c r="AK600" s="148"/>
      <c r="AL600" s="148"/>
      <c r="AM600" s="148"/>
      <c r="AN600" s="148"/>
    </row>
    <row r="601" ht="15.75" customHeight="1">
      <c r="AK601" s="148"/>
      <c r="AL601" s="148"/>
      <c r="AM601" s="148"/>
      <c r="AN601" s="148"/>
    </row>
    <row r="602" ht="15.75" customHeight="1">
      <c r="AK602" s="148"/>
      <c r="AL602" s="148"/>
      <c r="AM602" s="148"/>
      <c r="AN602" s="148"/>
    </row>
    <row r="603" ht="15.75" customHeight="1">
      <c r="AK603" s="148"/>
      <c r="AL603" s="148"/>
      <c r="AM603" s="148"/>
      <c r="AN603" s="148"/>
    </row>
    <row r="604" ht="15.75" customHeight="1">
      <c r="AK604" s="148"/>
      <c r="AL604" s="148"/>
      <c r="AM604" s="148"/>
      <c r="AN604" s="148"/>
    </row>
    <row r="605" ht="15.75" customHeight="1">
      <c r="AK605" s="148"/>
      <c r="AL605" s="148"/>
      <c r="AM605" s="148"/>
      <c r="AN605" s="148"/>
    </row>
    <row r="606" ht="15.75" customHeight="1">
      <c r="AK606" s="148"/>
      <c r="AL606" s="148"/>
      <c r="AM606" s="148"/>
      <c r="AN606" s="148"/>
    </row>
    <row r="607" ht="15.75" customHeight="1">
      <c r="AK607" s="148"/>
      <c r="AL607" s="148"/>
      <c r="AM607" s="148"/>
      <c r="AN607" s="148"/>
    </row>
    <row r="608" ht="15.75" customHeight="1">
      <c r="AK608" s="148"/>
      <c r="AL608" s="148"/>
      <c r="AM608" s="148"/>
      <c r="AN608" s="148"/>
    </row>
    <row r="609" ht="15.75" customHeight="1">
      <c r="AK609" s="148"/>
      <c r="AL609" s="148"/>
      <c r="AM609" s="148"/>
      <c r="AN609" s="148"/>
    </row>
    <row r="610" ht="15.75" customHeight="1">
      <c r="AK610" s="148"/>
      <c r="AL610" s="148"/>
      <c r="AM610" s="148"/>
      <c r="AN610" s="148"/>
    </row>
    <row r="611" ht="15.75" customHeight="1">
      <c r="AK611" s="148"/>
      <c r="AL611" s="148"/>
      <c r="AM611" s="148"/>
      <c r="AN611" s="148"/>
    </row>
    <row r="612" ht="15.75" customHeight="1">
      <c r="AK612" s="148"/>
      <c r="AL612" s="148"/>
      <c r="AM612" s="148"/>
      <c r="AN612" s="148"/>
    </row>
    <row r="613" ht="15.75" customHeight="1">
      <c r="AK613" s="148"/>
      <c r="AL613" s="148"/>
      <c r="AM613" s="148"/>
      <c r="AN613" s="148"/>
    </row>
    <row r="614" ht="15.75" customHeight="1">
      <c r="AK614" s="148"/>
      <c r="AL614" s="148"/>
      <c r="AM614" s="148"/>
      <c r="AN614" s="148"/>
    </row>
    <row r="615" ht="15.75" customHeight="1">
      <c r="AK615" s="148"/>
      <c r="AL615" s="148"/>
      <c r="AM615" s="148"/>
      <c r="AN615" s="148"/>
    </row>
    <row r="616" ht="15.75" customHeight="1">
      <c r="AK616" s="148"/>
      <c r="AL616" s="148"/>
      <c r="AM616" s="148"/>
      <c r="AN616" s="148"/>
    </row>
    <row r="617" ht="15.75" customHeight="1">
      <c r="AK617" s="148"/>
      <c r="AL617" s="148"/>
      <c r="AM617" s="148"/>
      <c r="AN617" s="148"/>
    </row>
    <row r="618" ht="15.75" customHeight="1">
      <c r="AK618" s="148"/>
      <c r="AL618" s="148"/>
      <c r="AM618" s="148"/>
      <c r="AN618" s="148"/>
    </row>
    <row r="619" ht="15.75" customHeight="1">
      <c r="AK619" s="148"/>
      <c r="AL619" s="148"/>
      <c r="AM619" s="148"/>
      <c r="AN619" s="148"/>
    </row>
    <row r="620" ht="15.75" customHeight="1">
      <c r="AK620" s="148"/>
      <c r="AL620" s="148"/>
      <c r="AM620" s="148"/>
      <c r="AN620" s="148"/>
    </row>
    <row r="621" ht="15.75" customHeight="1">
      <c r="AK621" s="148"/>
      <c r="AL621" s="148"/>
      <c r="AM621" s="148"/>
      <c r="AN621" s="148"/>
    </row>
    <row r="622" ht="15.75" customHeight="1">
      <c r="AK622" s="148"/>
      <c r="AL622" s="148"/>
      <c r="AM622" s="148"/>
      <c r="AN622" s="148"/>
    </row>
    <row r="623" ht="15.75" customHeight="1">
      <c r="AK623" s="148"/>
      <c r="AL623" s="148"/>
      <c r="AM623" s="148"/>
      <c r="AN623" s="148"/>
    </row>
    <row r="624" ht="15.75" customHeight="1">
      <c r="AK624" s="148"/>
      <c r="AL624" s="148"/>
      <c r="AM624" s="148"/>
      <c r="AN624" s="148"/>
    </row>
    <row r="625" ht="15.75" customHeight="1">
      <c r="AK625" s="148"/>
      <c r="AL625" s="148"/>
      <c r="AM625" s="148"/>
      <c r="AN625" s="148"/>
    </row>
    <row r="626" ht="15.75" customHeight="1">
      <c r="AK626" s="148"/>
      <c r="AL626" s="148"/>
      <c r="AM626" s="148"/>
      <c r="AN626" s="148"/>
    </row>
    <row r="627" ht="15.75" customHeight="1">
      <c r="AK627" s="148"/>
      <c r="AL627" s="148"/>
      <c r="AM627" s="148"/>
      <c r="AN627" s="148"/>
    </row>
    <row r="628" ht="15.75" customHeight="1">
      <c r="AK628" s="148"/>
      <c r="AL628" s="148"/>
      <c r="AM628" s="148"/>
      <c r="AN628" s="148"/>
    </row>
    <row r="629" ht="15.75" customHeight="1">
      <c r="AK629" s="148"/>
      <c r="AL629" s="148"/>
      <c r="AM629" s="148"/>
      <c r="AN629" s="148"/>
    </row>
    <row r="630" ht="15.75" customHeight="1">
      <c r="AK630" s="148"/>
      <c r="AL630" s="148"/>
      <c r="AM630" s="148"/>
      <c r="AN630" s="148"/>
    </row>
    <row r="631" ht="15.75" customHeight="1">
      <c r="AK631" s="148"/>
      <c r="AL631" s="148"/>
      <c r="AM631" s="148"/>
      <c r="AN631" s="148"/>
    </row>
    <row r="632" ht="15.75" customHeight="1">
      <c r="AK632" s="148"/>
      <c r="AL632" s="148"/>
      <c r="AM632" s="148"/>
      <c r="AN632" s="148"/>
    </row>
    <row r="633" ht="15.75" customHeight="1">
      <c r="AK633" s="148"/>
      <c r="AL633" s="148"/>
      <c r="AM633" s="148"/>
      <c r="AN633" s="148"/>
    </row>
    <row r="634" ht="15.75" customHeight="1">
      <c r="AK634" s="148"/>
      <c r="AL634" s="148"/>
      <c r="AM634" s="148"/>
      <c r="AN634" s="148"/>
    </row>
    <row r="635" ht="15.75" customHeight="1">
      <c r="AK635" s="148"/>
      <c r="AL635" s="148"/>
      <c r="AM635" s="148"/>
      <c r="AN635" s="148"/>
    </row>
    <row r="636" ht="15.75" customHeight="1">
      <c r="AK636" s="148"/>
      <c r="AL636" s="148"/>
      <c r="AM636" s="148"/>
      <c r="AN636" s="148"/>
    </row>
    <row r="637" ht="15.75" customHeight="1">
      <c r="AK637" s="148"/>
      <c r="AL637" s="148"/>
      <c r="AM637" s="148"/>
      <c r="AN637" s="148"/>
    </row>
    <row r="638" ht="15.75" customHeight="1">
      <c r="AK638" s="148"/>
      <c r="AL638" s="148"/>
      <c r="AM638" s="148"/>
      <c r="AN638" s="148"/>
    </row>
    <row r="639" ht="15.75" customHeight="1">
      <c r="AK639" s="148"/>
      <c r="AL639" s="148"/>
      <c r="AM639" s="148"/>
      <c r="AN639" s="148"/>
    </row>
    <row r="640" ht="15.75" customHeight="1">
      <c r="AK640" s="148"/>
      <c r="AL640" s="148"/>
      <c r="AM640" s="148"/>
      <c r="AN640" s="148"/>
    </row>
    <row r="641" ht="15.75" customHeight="1">
      <c r="AK641" s="148"/>
      <c r="AL641" s="148"/>
      <c r="AM641" s="148"/>
      <c r="AN641" s="148"/>
    </row>
    <row r="642" ht="15.75" customHeight="1">
      <c r="AK642" s="148"/>
      <c r="AL642" s="148"/>
      <c r="AM642" s="148"/>
      <c r="AN642" s="148"/>
    </row>
    <row r="643" ht="15.75" customHeight="1">
      <c r="AK643" s="148"/>
      <c r="AL643" s="148"/>
      <c r="AM643" s="148"/>
      <c r="AN643" s="148"/>
    </row>
    <row r="644" ht="15.75" customHeight="1">
      <c r="AK644" s="148"/>
      <c r="AL644" s="148"/>
      <c r="AM644" s="148"/>
      <c r="AN644" s="148"/>
    </row>
    <row r="645" ht="15.75" customHeight="1">
      <c r="AK645" s="148"/>
      <c r="AL645" s="148"/>
      <c r="AM645" s="148"/>
      <c r="AN645" s="148"/>
    </row>
    <row r="646" ht="15.75" customHeight="1">
      <c r="AK646" s="148"/>
      <c r="AL646" s="148"/>
      <c r="AM646" s="148"/>
      <c r="AN646" s="148"/>
    </row>
    <row r="647" ht="15.75" customHeight="1">
      <c r="AK647" s="148"/>
      <c r="AL647" s="148"/>
      <c r="AM647" s="148"/>
      <c r="AN647" s="148"/>
    </row>
    <row r="648" ht="15.75" customHeight="1">
      <c r="AK648" s="148"/>
      <c r="AL648" s="148"/>
      <c r="AM648" s="148"/>
      <c r="AN648" s="148"/>
    </row>
    <row r="649" ht="15.75" customHeight="1">
      <c r="AK649" s="148"/>
      <c r="AL649" s="148"/>
      <c r="AM649" s="148"/>
      <c r="AN649" s="148"/>
    </row>
    <row r="650" ht="15.75" customHeight="1">
      <c r="AK650" s="148"/>
      <c r="AL650" s="148"/>
      <c r="AM650" s="148"/>
      <c r="AN650" s="148"/>
    </row>
    <row r="651" ht="15.75" customHeight="1">
      <c r="AK651" s="148"/>
      <c r="AL651" s="148"/>
      <c r="AM651" s="148"/>
      <c r="AN651" s="148"/>
    </row>
    <row r="652" ht="15.75" customHeight="1">
      <c r="AK652" s="148"/>
      <c r="AL652" s="148"/>
      <c r="AM652" s="148"/>
      <c r="AN652" s="148"/>
    </row>
    <row r="653" ht="15.75" customHeight="1">
      <c r="AK653" s="148"/>
      <c r="AL653" s="148"/>
      <c r="AM653" s="148"/>
      <c r="AN653" s="148"/>
    </row>
    <row r="654" ht="15.75" customHeight="1">
      <c r="AK654" s="148"/>
      <c r="AL654" s="148"/>
      <c r="AM654" s="148"/>
      <c r="AN654" s="148"/>
    </row>
    <row r="655" ht="15.75" customHeight="1">
      <c r="AK655" s="148"/>
      <c r="AL655" s="148"/>
      <c r="AM655" s="148"/>
      <c r="AN655" s="148"/>
    </row>
    <row r="656" ht="15.75" customHeight="1">
      <c r="AK656" s="148"/>
      <c r="AL656" s="148"/>
      <c r="AM656" s="148"/>
      <c r="AN656" s="148"/>
    </row>
    <row r="657" ht="15.75" customHeight="1">
      <c r="AK657" s="148"/>
      <c r="AL657" s="148"/>
      <c r="AM657" s="148"/>
      <c r="AN657" s="148"/>
    </row>
    <row r="658" ht="15.75" customHeight="1">
      <c r="AK658" s="148"/>
      <c r="AL658" s="148"/>
      <c r="AM658" s="148"/>
      <c r="AN658" s="148"/>
    </row>
    <row r="659" ht="15.75" customHeight="1">
      <c r="AK659" s="148"/>
      <c r="AL659" s="148"/>
      <c r="AM659" s="148"/>
      <c r="AN659" s="148"/>
    </row>
    <row r="660" ht="15.75" customHeight="1">
      <c r="AK660" s="148"/>
      <c r="AL660" s="148"/>
      <c r="AM660" s="148"/>
      <c r="AN660" s="148"/>
    </row>
    <row r="661" ht="15.75" customHeight="1">
      <c r="AK661" s="148"/>
      <c r="AL661" s="148"/>
      <c r="AM661" s="148"/>
      <c r="AN661" s="148"/>
    </row>
    <row r="662" ht="15.75" customHeight="1">
      <c r="AK662" s="148"/>
      <c r="AL662" s="148"/>
      <c r="AM662" s="148"/>
      <c r="AN662" s="148"/>
    </row>
    <row r="663" ht="15.75" customHeight="1">
      <c r="AK663" s="148"/>
      <c r="AL663" s="148"/>
      <c r="AM663" s="148"/>
      <c r="AN663" s="148"/>
    </row>
    <row r="664" ht="15.75" customHeight="1">
      <c r="AK664" s="148"/>
      <c r="AL664" s="148"/>
      <c r="AM664" s="148"/>
      <c r="AN664" s="148"/>
    </row>
    <row r="665" ht="15.75" customHeight="1">
      <c r="AK665" s="148"/>
      <c r="AL665" s="148"/>
      <c r="AM665" s="148"/>
      <c r="AN665" s="148"/>
    </row>
    <row r="666" ht="15.75" customHeight="1">
      <c r="AK666" s="148"/>
      <c r="AL666" s="148"/>
      <c r="AM666" s="148"/>
      <c r="AN666" s="148"/>
    </row>
    <row r="667" ht="15.75" customHeight="1">
      <c r="AK667" s="148"/>
      <c r="AL667" s="148"/>
      <c r="AM667" s="148"/>
      <c r="AN667" s="148"/>
    </row>
    <row r="668" ht="15.75" customHeight="1">
      <c r="AK668" s="148"/>
      <c r="AL668" s="148"/>
      <c r="AM668" s="148"/>
      <c r="AN668" s="148"/>
    </row>
    <row r="669" ht="15.75" customHeight="1">
      <c r="AK669" s="148"/>
      <c r="AL669" s="148"/>
      <c r="AM669" s="148"/>
      <c r="AN669" s="148"/>
    </row>
    <row r="670" ht="15.75" customHeight="1">
      <c r="AK670" s="148"/>
      <c r="AL670" s="148"/>
      <c r="AM670" s="148"/>
      <c r="AN670" s="148"/>
    </row>
    <row r="671" ht="15.75" customHeight="1">
      <c r="AK671" s="148"/>
      <c r="AL671" s="148"/>
      <c r="AM671" s="148"/>
      <c r="AN671" s="148"/>
    </row>
    <row r="672" ht="15.75" customHeight="1">
      <c r="AK672" s="148"/>
      <c r="AL672" s="148"/>
      <c r="AM672" s="148"/>
      <c r="AN672" s="148"/>
    </row>
    <row r="673" ht="15.75" customHeight="1">
      <c r="AK673" s="148"/>
      <c r="AL673" s="148"/>
      <c r="AM673" s="148"/>
      <c r="AN673" s="148"/>
    </row>
    <row r="674" ht="15.75" customHeight="1">
      <c r="AK674" s="148"/>
      <c r="AL674" s="148"/>
      <c r="AM674" s="148"/>
      <c r="AN674" s="148"/>
    </row>
    <row r="675" ht="15.75" customHeight="1">
      <c r="AK675" s="148"/>
      <c r="AL675" s="148"/>
      <c r="AM675" s="148"/>
      <c r="AN675" s="148"/>
    </row>
    <row r="676" ht="15.75" customHeight="1">
      <c r="AK676" s="148"/>
      <c r="AL676" s="148"/>
      <c r="AM676" s="148"/>
      <c r="AN676" s="148"/>
    </row>
    <row r="677" ht="15.75" customHeight="1">
      <c r="AK677" s="148"/>
      <c r="AL677" s="148"/>
      <c r="AM677" s="148"/>
      <c r="AN677" s="148"/>
    </row>
    <row r="678" ht="15.75" customHeight="1">
      <c r="AK678" s="148"/>
      <c r="AL678" s="148"/>
      <c r="AM678" s="148"/>
      <c r="AN678" s="148"/>
    </row>
    <row r="679" ht="15.75" customHeight="1">
      <c r="AK679" s="148"/>
      <c r="AL679" s="148"/>
      <c r="AM679" s="148"/>
      <c r="AN679" s="148"/>
    </row>
    <row r="680" ht="15.75" customHeight="1">
      <c r="AK680" s="148"/>
      <c r="AL680" s="148"/>
      <c r="AM680" s="148"/>
      <c r="AN680" s="148"/>
    </row>
    <row r="681" ht="15.75" customHeight="1">
      <c r="AK681" s="148"/>
      <c r="AL681" s="148"/>
      <c r="AM681" s="148"/>
      <c r="AN681" s="148"/>
    </row>
    <row r="682" ht="15.75" customHeight="1">
      <c r="AK682" s="148"/>
      <c r="AL682" s="148"/>
      <c r="AM682" s="148"/>
      <c r="AN682" s="148"/>
    </row>
    <row r="683" ht="15.75" customHeight="1">
      <c r="AK683" s="148"/>
      <c r="AL683" s="148"/>
      <c r="AM683" s="148"/>
      <c r="AN683" s="148"/>
    </row>
    <row r="684" ht="15.75" customHeight="1">
      <c r="AK684" s="148"/>
      <c r="AL684" s="148"/>
      <c r="AM684" s="148"/>
      <c r="AN684" s="148"/>
    </row>
    <row r="685" ht="15.75" customHeight="1">
      <c r="AK685" s="148"/>
      <c r="AL685" s="148"/>
      <c r="AM685" s="148"/>
      <c r="AN685" s="148"/>
    </row>
    <row r="686" ht="15.75" customHeight="1">
      <c r="AK686" s="148"/>
      <c r="AL686" s="148"/>
      <c r="AM686" s="148"/>
      <c r="AN686" s="148"/>
    </row>
    <row r="687" ht="15.75" customHeight="1">
      <c r="AK687" s="148"/>
      <c r="AL687" s="148"/>
      <c r="AM687" s="148"/>
      <c r="AN687" s="148"/>
    </row>
    <row r="688" ht="15.75" customHeight="1">
      <c r="AK688" s="148"/>
      <c r="AL688" s="148"/>
      <c r="AM688" s="148"/>
      <c r="AN688" s="148"/>
    </row>
    <row r="689" ht="15.75" customHeight="1">
      <c r="AK689" s="148"/>
      <c r="AL689" s="148"/>
      <c r="AM689" s="148"/>
      <c r="AN689" s="148"/>
    </row>
    <row r="690" ht="15.75" customHeight="1">
      <c r="AK690" s="148"/>
      <c r="AL690" s="148"/>
      <c r="AM690" s="148"/>
      <c r="AN690" s="148"/>
    </row>
    <row r="691" ht="15.75" customHeight="1">
      <c r="AK691" s="148"/>
      <c r="AL691" s="148"/>
      <c r="AM691" s="148"/>
      <c r="AN691" s="148"/>
    </row>
    <row r="692" ht="15.75" customHeight="1">
      <c r="AK692" s="148"/>
      <c r="AL692" s="148"/>
      <c r="AM692" s="148"/>
      <c r="AN692" s="148"/>
    </row>
    <row r="693" ht="15.75" customHeight="1">
      <c r="AK693" s="148"/>
      <c r="AL693" s="148"/>
      <c r="AM693" s="148"/>
      <c r="AN693" s="148"/>
    </row>
    <row r="694" ht="15.75" customHeight="1">
      <c r="AK694" s="148"/>
      <c r="AL694" s="148"/>
      <c r="AM694" s="148"/>
      <c r="AN694" s="148"/>
    </row>
    <row r="695" ht="15.75" customHeight="1">
      <c r="AK695" s="148"/>
      <c r="AL695" s="148"/>
      <c r="AM695" s="148"/>
      <c r="AN695" s="148"/>
    </row>
    <row r="696" ht="15.75" customHeight="1">
      <c r="AK696" s="148"/>
      <c r="AL696" s="148"/>
      <c r="AM696" s="148"/>
      <c r="AN696" s="148"/>
    </row>
    <row r="697" ht="15.75" customHeight="1">
      <c r="AK697" s="148"/>
      <c r="AL697" s="148"/>
      <c r="AM697" s="148"/>
      <c r="AN697" s="148"/>
    </row>
    <row r="698" ht="15.75" customHeight="1">
      <c r="AK698" s="148"/>
      <c r="AL698" s="148"/>
      <c r="AM698" s="148"/>
      <c r="AN698" s="148"/>
    </row>
    <row r="699" ht="15.75" customHeight="1">
      <c r="AK699" s="148"/>
      <c r="AL699" s="148"/>
      <c r="AM699" s="148"/>
      <c r="AN699" s="148"/>
    </row>
    <row r="700" ht="15.75" customHeight="1">
      <c r="AK700" s="148"/>
      <c r="AL700" s="148"/>
      <c r="AM700" s="148"/>
      <c r="AN700" s="148"/>
    </row>
    <row r="701" ht="15.75" customHeight="1">
      <c r="AK701" s="148"/>
      <c r="AL701" s="148"/>
      <c r="AM701" s="148"/>
      <c r="AN701" s="148"/>
    </row>
    <row r="702" ht="15.75" customHeight="1">
      <c r="AK702" s="148"/>
      <c r="AL702" s="148"/>
      <c r="AM702" s="148"/>
      <c r="AN702" s="148"/>
    </row>
    <row r="703" ht="15.75" customHeight="1">
      <c r="AK703" s="148"/>
      <c r="AL703" s="148"/>
      <c r="AM703" s="148"/>
      <c r="AN703" s="148"/>
    </row>
    <row r="704" ht="15.75" customHeight="1">
      <c r="AK704" s="148"/>
      <c r="AL704" s="148"/>
      <c r="AM704" s="148"/>
      <c r="AN704" s="148"/>
    </row>
    <row r="705" ht="15.75" customHeight="1">
      <c r="AK705" s="148"/>
      <c r="AL705" s="148"/>
      <c r="AM705" s="148"/>
      <c r="AN705" s="148"/>
    </row>
    <row r="706" ht="15.75" customHeight="1">
      <c r="AK706" s="148"/>
      <c r="AL706" s="148"/>
      <c r="AM706" s="148"/>
      <c r="AN706" s="148"/>
    </row>
    <row r="707" ht="15.75" customHeight="1">
      <c r="AK707" s="148"/>
      <c r="AL707" s="148"/>
      <c r="AM707" s="148"/>
      <c r="AN707" s="148"/>
    </row>
    <row r="708" ht="15.75" customHeight="1">
      <c r="AK708" s="148"/>
      <c r="AL708" s="148"/>
      <c r="AM708" s="148"/>
      <c r="AN708" s="148"/>
    </row>
    <row r="709" ht="15.75" customHeight="1">
      <c r="AK709" s="148"/>
      <c r="AL709" s="148"/>
      <c r="AM709" s="148"/>
      <c r="AN709" s="148"/>
    </row>
    <row r="710" ht="15.75" customHeight="1">
      <c r="AK710" s="148"/>
      <c r="AL710" s="148"/>
      <c r="AM710" s="148"/>
      <c r="AN710" s="148"/>
    </row>
    <row r="711" ht="15.75" customHeight="1">
      <c r="AK711" s="148"/>
      <c r="AL711" s="148"/>
      <c r="AM711" s="148"/>
      <c r="AN711" s="148"/>
    </row>
    <row r="712" ht="15.75" customHeight="1">
      <c r="AK712" s="148"/>
      <c r="AL712" s="148"/>
      <c r="AM712" s="148"/>
      <c r="AN712" s="148"/>
    </row>
    <row r="713" ht="15.75" customHeight="1">
      <c r="AK713" s="148"/>
      <c r="AL713" s="148"/>
      <c r="AM713" s="148"/>
      <c r="AN713" s="148"/>
    </row>
    <row r="714" ht="15.75" customHeight="1">
      <c r="AK714" s="148"/>
      <c r="AL714" s="148"/>
      <c r="AM714" s="148"/>
      <c r="AN714" s="148"/>
    </row>
    <row r="715" ht="15.75" customHeight="1">
      <c r="AK715" s="148"/>
      <c r="AL715" s="148"/>
      <c r="AM715" s="148"/>
      <c r="AN715" s="148"/>
    </row>
    <row r="716" ht="15.75" customHeight="1">
      <c r="AK716" s="148"/>
      <c r="AL716" s="148"/>
      <c r="AM716" s="148"/>
      <c r="AN716" s="148"/>
    </row>
    <row r="717" ht="15.75" customHeight="1">
      <c r="AK717" s="148"/>
      <c r="AL717" s="148"/>
      <c r="AM717" s="148"/>
      <c r="AN717" s="148"/>
    </row>
    <row r="718" ht="15.75" customHeight="1">
      <c r="AK718" s="148"/>
      <c r="AL718" s="148"/>
      <c r="AM718" s="148"/>
      <c r="AN718" s="148"/>
    </row>
    <row r="719" ht="15.75" customHeight="1">
      <c r="AK719" s="148"/>
      <c r="AL719" s="148"/>
      <c r="AM719" s="148"/>
      <c r="AN719" s="148"/>
    </row>
    <row r="720" ht="15.75" customHeight="1">
      <c r="AK720" s="148"/>
      <c r="AL720" s="148"/>
      <c r="AM720" s="148"/>
      <c r="AN720" s="148"/>
    </row>
    <row r="721" ht="15.75" customHeight="1">
      <c r="AK721" s="148"/>
      <c r="AL721" s="148"/>
      <c r="AM721" s="148"/>
      <c r="AN721" s="148"/>
    </row>
    <row r="722" ht="15.75" customHeight="1">
      <c r="AK722" s="148"/>
      <c r="AL722" s="148"/>
      <c r="AM722" s="148"/>
      <c r="AN722" s="148"/>
    </row>
    <row r="723" ht="15.75" customHeight="1">
      <c r="AK723" s="148"/>
      <c r="AL723" s="148"/>
      <c r="AM723" s="148"/>
      <c r="AN723" s="148"/>
    </row>
    <row r="724" ht="15.75" customHeight="1">
      <c r="AK724" s="148"/>
      <c r="AL724" s="148"/>
      <c r="AM724" s="148"/>
      <c r="AN724" s="148"/>
    </row>
    <row r="725" ht="15.75" customHeight="1">
      <c r="AK725" s="148"/>
      <c r="AL725" s="148"/>
      <c r="AM725" s="148"/>
      <c r="AN725" s="148"/>
    </row>
    <row r="726" ht="15.75" customHeight="1">
      <c r="AK726" s="148"/>
      <c r="AL726" s="148"/>
      <c r="AM726" s="148"/>
      <c r="AN726" s="148"/>
    </row>
    <row r="727" ht="15.75" customHeight="1">
      <c r="AK727" s="148"/>
      <c r="AL727" s="148"/>
      <c r="AM727" s="148"/>
      <c r="AN727" s="148"/>
    </row>
    <row r="728" ht="15.75" customHeight="1">
      <c r="AK728" s="148"/>
      <c r="AL728" s="148"/>
      <c r="AM728" s="148"/>
      <c r="AN728" s="148"/>
    </row>
    <row r="729" ht="15.75" customHeight="1">
      <c r="AK729" s="148"/>
      <c r="AL729" s="148"/>
      <c r="AM729" s="148"/>
      <c r="AN729" s="148"/>
    </row>
    <row r="730" ht="15.75" customHeight="1">
      <c r="AK730" s="148"/>
      <c r="AL730" s="148"/>
      <c r="AM730" s="148"/>
      <c r="AN730" s="148"/>
    </row>
    <row r="731" ht="15.75" customHeight="1">
      <c r="AK731" s="148"/>
      <c r="AL731" s="148"/>
      <c r="AM731" s="148"/>
      <c r="AN731" s="148"/>
    </row>
    <row r="732" ht="15.75" customHeight="1">
      <c r="AK732" s="148"/>
      <c r="AL732" s="148"/>
      <c r="AM732" s="148"/>
      <c r="AN732" s="148"/>
    </row>
    <row r="733" ht="15.75" customHeight="1">
      <c r="AK733" s="148"/>
      <c r="AL733" s="148"/>
      <c r="AM733" s="148"/>
      <c r="AN733" s="148"/>
    </row>
    <row r="734" ht="15.75" customHeight="1">
      <c r="AK734" s="148"/>
      <c r="AL734" s="148"/>
      <c r="AM734" s="148"/>
      <c r="AN734" s="148"/>
    </row>
    <row r="735" ht="15.75" customHeight="1">
      <c r="AK735" s="148"/>
      <c r="AL735" s="148"/>
      <c r="AM735" s="148"/>
      <c r="AN735" s="148"/>
    </row>
    <row r="736" ht="15.75" customHeight="1">
      <c r="AK736" s="148"/>
      <c r="AL736" s="148"/>
      <c r="AM736" s="148"/>
      <c r="AN736" s="148"/>
    </row>
    <row r="737" ht="15.75" customHeight="1">
      <c r="AK737" s="148"/>
      <c r="AL737" s="148"/>
      <c r="AM737" s="148"/>
      <c r="AN737" s="148"/>
    </row>
    <row r="738" ht="15.75" customHeight="1">
      <c r="AK738" s="148"/>
      <c r="AL738" s="148"/>
      <c r="AM738" s="148"/>
      <c r="AN738" s="148"/>
    </row>
    <row r="739" ht="15.75" customHeight="1">
      <c r="AK739" s="148"/>
      <c r="AL739" s="148"/>
      <c r="AM739" s="148"/>
      <c r="AN739" s="148"/>
    </row>
    <row r="740" ht="15.75" customHeight="1">
      <c r="AK740" s="148"/>
      <c r="AL740" s="148"/>
      <c r="AM740" s="148"/>
      <c r="AN740" s="148"/>
    </row>
    <row r="741" ht="15.75" customHeight="1">
      <c r="AK741" s="148"/>
      <c r="AL741" s="148"/>
      <c r="AM741" s="148"/>
      <c r="AN741" s="148"/>
    </row>
    <row r="742" ht="15.75" customHeight="1">
      <c r="AK742" s="148"/>
      <c r="AL742" s="148"/>
      <c r="AM742" s="148"/>
      <c r="AN742" s="148"/>
    </row>
    <row r="743" ht="15.75" customHeight="1">
      <c r="AK743" s="148"/>
      <c r="AL743" s="148"/>
      <c r="AM743" s="148"/>
      <c r="AN743" s="148"/>
    </row>
    <row r="744" ht="15.75" customHeight="1">
      <c r="AK744" s="148"/>
      <c r="AL744" s="148"/>
      <c r="AM744" s="148"/>
      <c r="AN744" s="148"/>
    </row>
    <row r="745" ht="15.75" customHeight="1">
      <c r="AK745" s="148"/>
      <c r="AL745" s="148"/>
      <c r="AM745" s="148"/>
      <c r="AN745" s="148"/>
    </row>
    <row r="746" ht="15.75" customHeight="1">
      <c r="AK746" s="148"/>
      <c r="AL746" s="148"/>
      <c r="AM746" s="148"/>
      <c r="AN746" s="148"/>
    </row>
    <row r="747" ht="15.75" customHeight="1">
      <c r="AK747" s="148"/>
      <c r="AL747" s="148"/>
      <c r="AM747" s="148"/>
      <c r="AN747" s="148"/>
    </row>
    <row r="748" ht="15.75" customHeight="1">
      <c r="AK748" s="148"/>
      <c r="AL748" s="148"/>
      <c r="AM748" s="148"/>
      <c r="AN748" s="148"/>
    </row>
    <row r="749" ht="15.75" customHeight="1">
      <c r="AK749" s="148"/>
      <c r="AL749" s="148"/>
      <c r="AM749" s="148"/>
      <c r="AN749" s="148"/>
    </row>
    <row r="750" ht="15.75" customHeight="1">
      <c r="AK750" s="148"/>
      <c r="AL750" s="148"/>
      <c r="AM750" s="148"/>
      <c r="AN750" s="148"/>
    </row>
    <row r="751" ht="15.75" customHeight="1">
      <c r="AK751" s="148"/>
      <c r="AL751" s="148"/>
      <c r="AM751" s="148"/>
      <c r="AN751" s="148"/>
    </row>
    <row r="752" ht="15.75" customHeight="1">
      <c r="AK752" s="148"/>
      <c r="AL752" s="148"/>
      <c r="AM752" s="148"/>
      <c r="AN752" s="148"/>
    </row>
    <row r="753" ht="15.75" customHeight="1">
      <c r="AK753" s="148"/>
      <c r="AL753" s="148"/>
      <c r="AM753" s="148"/>
      <c r="AN753" s="148"/>
    </row>
    <row r="754" ht="15.75" customHeight="1">
      <c r="AK754" s="148"/>
      <c r="AL754" s="148"/>
      <c r="AM754" s="148"/>
      <c r="AN754" s="148"/>
    </row>
    <row r="755" ht="15.75" customHeight="1">
      <c r="AK755" s="148"/>
      <c r="AL755" s="148"/>
      <c r="AM755" s="148"/>
      <c r="AN755" s="148"/>
    </row>
    <row r="756" ht="15.75" customHeight="1">
      <c r="AK756" s="148"/>
      <c r="AL756" s="148"/>
      <c r="AM756" s="148"/>
      <c r="AN756" s="148"/>
    </row>
    <row r="757" ht="15.75" customHeight="1">
      <c r="AK757" s="148"/>
      <c r="AL757" s="148"/>
      <c r="AM757" s="148"/>
      <c r="AN757" s="148"/>
    </row>
    <row r="758" ht="15.75" customHeight="1">
      <c r="AK758" s="148"/>
      <c r="AL758" s="148"/>
      <c r="AM758" s="148"/>
      <c r="AN758" s="148"/>
    </row>
    <row r="759" ht="15.75" customHeight="1">
      <c r="AK759" s="148"/>
      <c r="AL759" s="148"/>
      <c r="AM759" s="148"/>
      <c r="AN759" s="148"/>
    </row>
    <row r="760" ht="15.75" customHeight="1">
      <c r="AK760" s="148"/>
      <c r="AL760" s="148"/>
      <c r="AM760" s="148"/>
      <c r="AN760" s="148"/>
    </row>
    <row r="761" ht="15.75" customHeight="1">
      <c r="AK761" s="148"/>
      <c r="AL761" s="148"/>
      <c r="AM761" s="148"/>
      <c r="AN761" s="148"/>
    </row>
    <row r="762" ht="15.75" customHeight="1">
      <c r="AK762" s="148"/>
      <c r="AL762" s="148"/>
      <c r="AM762" s="148"/>
      <c r="AN762" s="148"/>
    </row>
    <row r="763" ht="15.75" customHeight="1">
      <c r="AK763" s="148"/>
      <c r="AL763" s="148"/>
      <c r="AM763" s="148"/>
      <c r="AN763" s="148"/>
    </row>
    <row r="764" ht="15.75" customHeight="1">
      <c r="AK764" s="148"/>
      <c r="AL764" s="148"/>
      <c r="AM764" s="148"/>
      <c r="AN764" s="148"/>
    </row>
    <row r="765" ht="15.75" customHeight="1">
      <c r="AK765" s="148"/>
      <c r="AL765" s="148"/>
      <c r="AM765" s="148"/>
      <c r="AN765" s="148"/>
    </row>
    <row r="766" ht="15.75" customHeight="1">
      <c r="AK766" s="148"/>
      <c r="AL766" s="148"/>
      <c r="AM766" s="148"/>
      <c r="AN766" s="148"/>
    </row>
    <row r="767" ht="15.75" customHeight="1">
      <c r="AK767" s="148"/>
      <c r="AL767" s="148"/>
      <c r="AM767" s="148"/>
      <c r="AN767" s="148"/>
    </row>
    <row r="768" ht="15.75" customHeight="1">
      <c r="AK768" s="148"/>
      <c r="AL768" s="148"/>
      <c r="AM768" s="148"/>
      <c r="AN768" s="148"/>
    </row>
    <row r="769" ht="15.75" customHeight="1">
      <c r="AK769" s="148"/>
      <c r="AL769" s="148"/>
      <c r="AM769" s="148"/>
      <c r="AN769" s="148"/>
    </row>
    <row r="770" ht="15.75" customHeight="1">
      <c r="AK770" s="148"/>
      <c r="AL770" s="148"/>
      <c r="AM770" s="148"/>
      <c r="AN770" s="148"/>
    </row>
    <row r="771" ht="15.75" customHeight="1">
      <c r="AK771" s="148"/>
      <c r="AL771" s="148"/>
      <c r="AM771" s="148"/>
      <c r="AN771" s="148"/>
    </row>
    <row r="772" ht="15.75" customHeight="1">
      <c r="AK772" s="148"/>
      <c r="AL772" s="148"/>
      <c r="AM772" s="148"/>
      <c r="AN772" s="148"/>
    </row>
    <row r="773" ht="15.75" customHeight="1">
      <c r="AK773" s="148"/>
      <c r="AL773" s="148"/>
      <c r="AM773" s="148"/>
      <c r="AN773" s="148"/>
    </row>
    <row r="774" ht="15.75" customHeight="1">
      <c r="AK774" s="148"/>
      <c r="AL774" s="148"/>
      <c r="AM774" s="148"/>
      <c r="AN774" s="148"/>
    </row>
    <row r="775" ht="15.75" customHeight="1">
      <c r="AK775" s="148"/>
      <c r="AL775" s="148"/>
      <c r="AM775" s="148"/>
      <c r="AN775" s="148"/>
    </row>
    <row r="776" ht="15.75" customHeight="1">
      <c r="AK776" s="148"/>
      <c r="AL776" s="148"/>
      <c r="AM776" s="148"/>
      <c r="AN776" s="148"/>
    </row>
    <row r="777" ht="15.75" customHeight="1">
      <c r="AK777" s="148"/>
      <c r="AL777" s="148"/>
      <c r="AM777" s="148"/>
      <c r="AN777" s="148"/>
    </row>
    <row r="778" ht="15.75" customHeight="1">
      <c r="AK778" s="148"/>
      <c r="AL778" s="148"/>
      <c r="AM778" s="148"/>
      <c r="AN778" s="148"/>
    </row>
    <row r="779" ht="15.75" customHeight="1">
      <c r="AK779" s="148"/>
      <c r="AL779" s="148"/>
      <c r="AM779" s="148"/>
      <c r="AN779" s="148"/>
    </row>
    <row r="780" ht="15.75" customHeight="1">
      <c r="AK780" s="148"/>
      <c r="AL780" s="148"/>
      <c r="AM780" s="148"/>
      <c r="AN780" s="148"/>
    </row>
    <row r="781" ht="15.75" customHeight="1">
      <c r="AK781" s="148"/>
      <c r="AL781" s="148"/>
      <c r="AM781" s="148"/>
      <c r="AN781" s="148"/>
    </row>
    <row r="782" ht="15.75" customHeight="1">
      <c r="AK782" s="148"/>
      <c r="AL782" s="148"/>
      <c r="AM782" s="148"/>
      <c r="AN782" s="148"/>
    </row>
    <row r="783" ht="15.75" customHeight="1">
      <c r="AK783" s="148"/>
      <c r="AL783" s="148"/>
      <c r="AM783" s="148"/>
      <c r="AN783" s="148"/>
    </row>
    <row r="784" ht="15.75" customHeight="1">
      <c r="AK784" s="148"/>
      <c r="AL784" s="148"/>
      <c r="AM784" s="148"/>
      <c r="AN784" s="148"/>
    </row>
    <row r="785" ht="15.75" customHeight="1">
      <c r="AK785" s="148"/>
      <c r="AL785" s="148"/>
      <c r="AM785" s="148"/>
      <c r="AN785" s="148"/>
    </row>
    <row r="786" ht="15.75" customHeight="1">
      <c r="AK786" s="148"/>
      <c r="AL786" s="148"/>
      <c r="AM786" s="148"/>
      <c r="AN786" s="148"/>
    </row>
    <row r="787" ht="15.75" customHeight="1">
      <c r="AK787" s="148"/>
      <c r="AL787" s="148"/>
      <c r="AM787" s="148"/>
      <c r="AN787" s="148"/>
    </row>
    <row r="788" ht="15.75" customHeight="1">
      <c r="AK788" s="148"/>
      <c r="AL788" s="148"/>
      <c r="AM788" s="148"/>
      <c r="AN788" s="148"/>
    </row>
    <row r="789" ht="15.75" customHeight="1">
      <c r="AK789" s="148"/>
      <c r="AL789" s="148"/>
      <c r="AM789" s="148"/>
      <c r="AN789" s="148"/>
    </row>
    <row r="790" ht="15.75" customHeight="1">
      <c r="AK790" s="148"/>
      <c r="AL790" s="148"/>
      <c r="AM790" s="148"/>
      <c r="AN790" s="148"/>
    </row>
    <row r="791" ht="15.75" customHeight="1">
      <c r="AK791" s="148"/>
      <c r="AL791" s="148"/>
      <c r="AM791" s="148"/>
      <c r="AN791" s="148"/>
    </row>
    <row r="792" ht="15.75" customHeight="1">
      <c r="AK792" s="148"/>
      <c r="AL792" s="148"/>
      <c r="AM792" s="148"/>
      <c r="AN792" s="148"/>
    </row>
    <row r="793" ht="15.75" customHeight="1">
      <c r="AK793" s="148"/>
      <c r="AL793" s="148"/>
      <c r="AM793" s="148"/>
      <c r="AN793" s="148"/>
    </row>
    <row r="794" ht="15.75" customHeight="1">
      <c r="AK794" s="148"/>
      <c r="AL794" s="148"/>
      <c r="AM794" s="148"/>
      <c r="AN794" s="148"/>
    </row>
    <row r="795" ht="15.75" customHeight="1">
      <c r="AK795" s="148"/>
      <c r="AL795" s="148"/>
      <c r="AM795" s="148"/>
      <c r="AN795" s="148"/>
    </row>
    <row r="796" ht="15.75" customHeight="1">
      <c r="AK796" s="148"/>
      <c r="AL796" s="148"/>
      <c r="AM796" s="148"/>
      <c r="AN796" s="148"/>
    </row>
    <row r="797" ht="15.75" customHeight="1">
      <c r="AK797" s="148"/>
      <c r="AL797" s="148"/>
      <c r="AM797" s="148"/>
      <c r="AN797" s="148"/>
    </row>
    <row r="798" ht="15.75" customHeight="1">
      <c r="AK798" s="148"/>
      <c r="AL798" s="148"/>
      <c r="AM798" s="148"/>
      <c r="AN798" s="148"/>
    </row>
    <row r="799" ht="15.75" customHeight="1">
      <c r="AK799" s="148"/>
      <c r="AL799" s="148"/>
      <c r="AM799" s="148"/>
      <c r="AN799" s="148"/>
    </row>
    <row r="800" ht="15.75" customHeight="1">
      <c r="AK800" s="148"/>
      <c r="AL800" s="148"/>
      <c r="AM800" s="148"/>
      <c r="AN800" s="148"/>
    </row>
    <row r="801" ht="15.75" customHeight="1">
      <c r="AK801" s="148"/>
      <c r="AL801" s="148"/>
      <c r="AM801" s="148"/>
      <c r="AN801" s="148"/>
    </row>
    <row r="802" ht="15.75" customHeight="1">
      <c r="AK802" s="148"/>
      <c r="AL802" s="148"/>
      <c r="AM802" s="148"/>
      <c r="AN802" s="148"/>
    </row>
    <row r="803" ht="15.75" customHeight="1">
      <c r="AK803" s="148"/>
      <c r="AL803" s="148"/>
      <c r="AM803" s="148"/>
      <c r="AN803" s="148"/>
    </row>
    <row r="804" ht="15.75" customHeight="1">
      <c r="AK804" s="148"/>
      <c r="AL804" s="148"/>
      <c r="AM804" s="148"/>
      <c r="AN804" s="148"/>
    </row>
    <row r="805" ht="15.75" customHeight="1">
      <c r="AK805" s="148"/>
      <c r="AL805" s="148"/>
      <c r="AM805" s="148"/>
      <c r="AN805" s="148"/>
    </row>
    <row r="806" ht="15.75" customHeight="1">
      <c r="AK806" s="148"/>
      <c r="AL806" s="148"/>
      <c r="AM806" s="148"/>
      <c r="AN806" s="148"/>
    </row>
    <row r="807" ht="15.75" customHeight="1">
      <c r="AK807" s="148"/>
      <c r="AL807" s="148"/>
      <c r="AM807" s="148"/>
      <c r="AN807" s="148"/>
    </row>
    <row r="808" ht="15.75" customHeight="1">
      <c r="AK808" s="148"/>
      <c r="AL808" s="148"/>
      <c r="AM808" s="148"/>
      <c r="AN808" s="148"/>
    </row>
    <row r="809" ht="15.75" customHeight="1">
      <c r="AK809" s="148"/>
      <c r="AL809" s="148"/>
      <c r="AM809" s="148"/>
      <c r="AN809" s="148"/>
    </row>
    <row r="810" ht="15.75" customHeight="1">
      <c r="AK810" s="148"/>
      <c r="AL810" s="148"/>
      <c r="AM810" s="148"/>
      <c r="AN810" s="148"/>
    </row>
    <row r="811" ht="15.75" customHeight="1">
      <c r="AK811" s="148"/>
      <c r="AL811" s="148"/>
      <c r="AM811" s="148"/>
      <c r="AN811" s="148"/>
    </row>
    <row r="812" ht="15.75" customHeight="1">
      <c r="AK812" s="148"/>
      <c r="AL812" s="148"/>
      <c r="AM812" s="148"/>
      <c r="AN812" s="148"/>
    </row>
    <row r="813" ht="15.75" customHeight="1">
      <c r="AK813" s="148"/>
      <c r="AL813" s="148"/>
      <c r="AM813" s="148"/>
      <c r="AN813" s="148"/>
    </row>
    <row r="814" ht="15.75" customHeight="1">
      <c r="AK814" s="148"/>
      <c r="AL814" s="148"/>
      <c r="AM814" s="148"/>
      <c r="AN814" s="148"/>
    </row>
    <row r="815" ht="15.75" customHeight="1">
      <c r="AK815" s="148"/>
      <c r="AL815" s="148"/>
      <c r="AM815" s="148"/>
      <c r="AN815" s="148"/>
    </row>
    <row r="816" ht="15.75" customHeight="1">
      <c r="AK816" s="148"/>
      <c r="AL816" s="148"/>
      <c r="AM816" s="148"/>
      <c r="AN816" s="148"/>
    </row>
    <row r="817" ht="15.75" customHeight="1">
      <c r="AK817" s="148"/>
      <c r="AL817" s="148"/>
      <c r="AM817" s="148"/>
      <c r="AN817" s="148"/>
    </row>
    <row r="818" ht="15.75" customHeight="1">
      <c r="AK818" s="148"/>
      <c r="AL818" s="148"/>
      <c r="AM818" s="148"/>
      <c r="AN818" s="148"/>
    </row>
    <row r="819" ht="15.75" customHeight="1">
      <c r="AK819" s="148"/>
      <c r="AL819" s="148"/>
      <c r="AM819" s="148"/>
      <c r="AN819" s="148"/>
    </row>
    <row r="820" ht="15.75" customHeight="1">
      <c r="AK820" s="148"/>
      <c r="AL820" s="148"/>
      <c r="AM820" s="148"/>
      <c r="AN820" s="148"/>
    </row>
    <row r="821" ht="15.75" customHeight="1">
      <c r="AK821" s="148"/>
      <c r="AL821" s="148"/>
      <c r="AM821" s="148"/>
      <c r="AN821" s="148"/>
    </row>
    <row r="822" ht="15.75" customHeight="1">
      <c r="AK822" s="148"/>
      <c r="AL822" s="148"/>
      <c r="AM822" s="148"/>
      <c r="AN822" s="148"/>
    </row>
    <row r="823" ht="15.75" customHeight="1">
      <c r="AK823" s="148"/>
      <c r="AL823" s="148"/>
      <c r="AM823" s="148"/>
      <c r="AN823" s="148"/>
    </row>
    <row r="824" ht="15.75" customHeight="1">
      <c r="AK824" s="148"/>
      <c r="AL824" s="148"/>
      <c r="AM824" s="148"/>
      <c r="AN824" s="148"/>
    </row>
    <row r="825" ht="15.75" customHeight="1">
      <c r="AK825" s="148"/>
      <c r="AL825" s="148"/>
      <c r="AM825" s="148"/>
      <c r="AN825" s="148"/>
    </row>
    <row r="826" ht="15.75" customHeight="1">
      <c r="AK826" s="148"/>
      <c r="AL826" s="148"/>
      <c r="AM826" s="148"/>
      <c r="AN826" s="148"/>
    </row>
    <row r="827" ht="15.75" customHeight="1">
      <c r="AK827" s="148"/>
      <c r="AL827" s="148"/>
      <c r="AM827" s="148"/>
      <c r="AN827" s="148"/>
    </row>
    <row r="828" ht="15.75" customHeight="1">
      <c r="AK828" s="148"/>
      <c r="AL828" s="148"/>
      <c r="AM828" s="148"/>
      <c r="AN828" s="148"/>
    </row>
    <row r="829" ht="15.75" customHeight="1">
      <c r="AK829" s="148"/>
      <c r="AL829" s="148"/>
      <c r="AM829" s="148"/>
      <c r="AN829" s="148"/>
    </row>
    <row r="830" ht="15.75" customHeight="1">
      <c r="AK830" s="148"/>
      <c r="AL830" s="148"/>
      <c r="AM830" s="148"/>
      <c r="AN830" s="148"/>
    </row>
    <row r="831" ht="15.75" customHeight="1">
      <c r="AK831" s="148"/>
      <c r="AL831" s="148"/>
      <c r="AM831" s="148"/>
      <c r="AN831" s="148"/>
    </row>
    <row r="832" ht="15.75" customHeight="1">
      <c r="AK832" s="148"/>
      <c r="AL832" s="148"/>
      <c r="AM832" s="148"/>
      <c r="AN832" s="148"/>
    </row>
    <row r="833" ht="15.75" customHeight="1">
      <c r="AK833" s="148"/>
      <c r="AL833" s="148"/>
      <c r="AM833" s="148"/>
      <c r="AN833" s="148"/>
    </row>
    <row r="834" ht="15.75" customHeight="1">
      <c r="AK834" s="148"/>
      <c r="AL834" s="148"/>
      <c r="AM834" s="148"/>
      <c r="AN834" s="148"/>
    </row>
    <row r="835" ht="15.75" customHeight="1">
      <c r="AK835" s="148"/>
      <c r="AL835" s="148"/>
      <c r="AM835" s="148"/>
      <c r="AN835" s="148"/>
    </row>
    <row r="836" ht="15.75" customHeight="1">
      <c r="AK836" s="148"/>
      <c r="AL836" s="148"/>
      <c r="AM836" s="148"/>
      <c r="AN836" s="148"/>
    </row>
    <row r="837" ht="15.75" customHeight="1">
      <c r="AK837" s="148"/>
      <c r="AL837" s="148"/>
      <c r="AM837" s="148"/>
      <c r="AN837" s="148"/>
    </row>
    <row r="838" ht="15.75" customHeight="1">
      <c r="AK838" s="148"/>
      <c r="AL838" s="148"/>
      <c r="AM838" s="148"/>
      <c r="AN838" s="148"/>
    </row>
    <row r="839" ht="15.75" customHeight="1">
      <c r="AK839" s="148"/>
      <c r="AL839" s="148"/>
      <c r="AM839" s="148"/>
      <c r="AN839" s="148"/>
    </row>
    <row r="840" ht="15.75" customHeight="1">
      <c r="AK840" s="148"/>
      <c r="AL840" s="148"/>
      <c r="AM840" s="148"/>
      <c r="AN840" s="148"/>
    </row>
    <row r="841" ht="15.75" customHeight="1">
      <c r="AK841" s="148"/>
      <c r="AL841" s="148"/>
      <c r="AM841" s="148"/>
      <c r="AN841" s="148"/>
    </row>
    <row r="842" ht="15.75" customHeight="1">
      <c r="AK842" s="148"/>
      <c r="AL842" s="148"/>
      <c r="AM842" s="148"/>
      <c r="AN842" s="148"/>
    </row>
    <row r="843" ht="15.75" customHeight="1">
      <c r="AK843" s="148"/>
      <c r="AL843" s="148"/>
      <c r="AM843" s="148"/>
      <c r="AN843" s="148"/>
    </row>
    <row r="844" ht="15.75" customHeight="1">
      <c r="AK844" s="148"/>
      <c r="AL844" s="148"/>
      <c r="AM844" s="148"/>
      <c r="AN844" s="148"/>
    </row>
    <row r="845" ht="15.75" customHeight="1">
      <c r="AK845" s="148"/>
      <c r="AL845" s="148"/>
      <c r="AM845" s="148"/>
      <c r="AN845" s="148"/>
    </row>
    <row r="846" ht="15.75" customHeight="1">
      <c r="AK846" s="148"/>
      <c r="AL846" s="148"/>
      <c r="AM846" s="148"/>
      <c r="AN846" s="148"/>
    </row>
    <row r="847" ht="15.75" customHeight="1">
      <c r="AK847" s="148"/>
      <c r="AL847" s="148"/>
      <c r="AM847" s="148"/>
      <c r="AN847" s="148"/>
    </row>
    <row r="848" ht="15.75" customHeight="1">
      <c r="AK848" s="148"/>
      <c r="AL848" s="148"/>
      <c r="AM848" s="148"/>
      <c r="AN848" s="148"/>
    </row>
    <row r="849" ht="15.75" customHeight="1">
      <c r="AK849" s="148"/>
      <c r="AL849" s="148"/>
      <c r="AM849" s="148"/>
      <c r="AN849" s="148"/>
    </row>
    <row r="850" ht="15.75" customHeight="1">
      <c r="AK850" s="148"/>
      <c r="AL850" s="148"/>
      <c r="AM850" s="148"/>
      <c r="AN850" s="148"/>
    </row>
    <row r="851" ht="15.75" customHeight="1">
      <c r="AK851" s="148"/>
      <c r="AL851" s="148"/>
      <c r="AM851" s="148"/>
      <c r="AN851" s="148"/>
    </row>
    <row r="852" ht="15.75" customHeight="1">
      <c r="AK852" s="148"/>
      <c r="AL852" s="148"/>
      <c r="AM852" s="148"/>
      <c r="AN852" s="148"/>
    </row>
    <row r="853" ht="15.75" customHeight="1">
      <c r="AK853" s="148"/>
      <c r="AL853" s="148"/>
      <c r="AM853" s="148"/>
      <c r="AN853" s="148"/>
    </row>
    <row r="854" ht="15.75" customHeight="1">
      <c r="AK854" s="148"/>
      <c r="AL854" s="148"/>
      <c r="AM854" s="148"/>
      <c r="AN854" s="148"/>
    </row>
    <row r="855" ht="15.75" customHeight="1">
      <c r="AK855" s="148"/>
      <c r="AL855" s="148"/>
      <c r="AM855" s="148"/>
      <c r="AN855" s="148"/>
    </row>
    <row r="856" ht="15.75" customHeight="1">
      <c r="AK856" s="148"/>
      <c r="AL856" s="148"/>
      <c r="AM856" s="148"/>
      <c r="AN856" s="148"/>
    </row>
    <row r="857" ht="15.75" customHeight="1">
      <c r="AK857" s="148"/>
      <c r="AL857" s="148"/>
      <c r="AM857" s="148"/>
      <c r="AN857" s="148"/>
    </row>
    <row r="858" ht="15.75" customHeight="1">
      <c r="AK858" s="148"/>
      <c r="AL858" s="148"/>
      <c r="AM858" s="148"/>
      <c r="AN858" s="148"/>
    </row>
    <row r="859" ht="15.75" customHeight="1">
      <c r="AK859" s="148"/>
      <c r="AL859" s="148"/>
      <c r="AM859" s="148"/>
      <c r="AN859" s="148"/>
    </row>
    <row r="860" ht="15.75" customHeight="1">
      <c r="AK860" s="148"/>
      <c r="AL860" s="148"/>
      <c r="AM860" s="148"/>
      <c r="AN860" s="148"/>
    </row>
    <row r="861" ht="15.75" customHeight="1">
      <c r="AK861" s="148"/>
      <c r="AL861" s="148"/>
      <c r="AM861" s="148"/>
      <c r="AN861" s="148"/>
    </row>
    <row r="862" ht="15.75" customHeight="1">
      <c r="AK862" s="148"/>
      <c r="AL862" s="148"/>
      <c r="AM862" s="148"/>
      <c r="AN862" s="148"/>
    </row>
    <row r="863" ht="15.75" customHeight="1">
      <c r="AK863" s="148"/>
      <c r="AL863" s="148"/>
      <c r="AM863" s="148"/>
      <c r="AN863" s="148"/>
    </row>
    <row r="864" ht="15.75" customHeight="1">
      <c r="AK864" s="148"/>
      <c r="AL864" s="148"/>
      <c r="AM864" s="148"/>
      <c r="AN864" s="148"/>
    </row>
    <row r="865" ht="15.75" customHeight="1">
      <c r="AK865" s="148"/>
      <c r="AL865" s="148"/>
      <c r="AM865" s="148"/>
      <c r="AN865" s="148"/>
    </row>
    <row r="866" ht="15.75" customHeight="1">
      <c r="AK866" s="148"/>
      <c r="AL866" s="148"/>
      <c r="AM866" s="148"/>
      <c r="AN866" s="148"/>
    </row>
    <row r="867" ht="15.75" customHeight="1">
      <c r="AK867" s="148"/>
      <c r="AL867" s="148"/>
      <c r="AM867" s="148"/>
      <c r="AN867" s="148"/>
    </row>
    <row r="868" ht="15.75" customHeight="1">
      <c r="AK868" s="148"/>
      <c r="AL868" s="148"/>
      <c r="AM868" s="148"/>
      <c r="AN868" s="148"/>
    </row>
    <row r="869" ht="15.75" customHeight="1">
      <c r="AK869" s="148"/>
      <c r="AL869" s="148"/>
      <c r="AM869" s="148"/>
      <c r="AN869" s="148"/>
    </row>
    <row r="870" ht="15.75" customHeight="1">
      <c r="AK870" s="148"/>
      <c r="AL870" s="148"/>
      <c r="AM870" s="148"/>
      <c r="AN870" s="148"/>
    </row>
    <row r="871" ht="15.75" customHeight="1">
      <c r="AK871" s="148"/>
      <c r="AL871" s="148"/>
      <c r="AM871" s="148"/>
      <c r="AN871" s="148"/>
    </row>
    <row r="872" ht="15.75" customHeight="1">
      <c r="AK872" s="148"/>
      <c r="AL872" s="148"/>
      <c r="AM872" s="148"/>
      <c r="AN872" s="148"/>
    </row>
    <row r="873" ht="15.75" customHeight="1">
      <c r="AK873" s="148"/>
      <c r="AL873" s="148"/>
      <c r="AM873" s="148"/>
      <c r="AN873" s="148"/>
    </row>
    <row r="874" ht="15.75" customHeight="1">
      <c r="AK874" s="148"/>
      <c r="AL874" s="148"/>
      <c r="AM874" s="148"/>
      <c r="AN874" s="148"/>
    </row>
    <row r="875" ht="15.75" customHeight="1">
      <c r="AK875" s="148"/>
      <c r="AL875" s="148"/>
      <c r="AM875" s="148"/>
      <c r="AN875" s="148"/>
    </row>
    <row r="876" ht="15.75" customHeight="1">
      <c r="AK876" s="148"/>
      <c r="AL876" s="148"/>
      <c r="AM876" s="148"/>
      <c r="AN876" s="148"/>
    </row>
    <row r="877" ht="15.75" customHeight="1">
      <c r="AK877" s="148"/>
      <c r="AL877" s="148"/>
      <c r="AM877" s="148"/>
      <c r="AN877" s="148"/>
    </row>
    <row r="878" ht="15.75" customHeight="1">
      <c r="AK878" s="148"/>
      <c r="AL878" s="148"/>
      <c r="AM878" s="148"/>
      <c r="AN878" s="148"/>
    </row>
    <row r="879" ht="15.75" customHeight="1">
      <c r="AK879" s="148"/>
      <c r="AL879" s="148"/>
      <c r="AM879" s="148"/>
      <c r="AN879" s="148"/>
    </row>
    <row r="880" ht="15.75" customHeight="1">
      <c r="AK880" s="148"/>
      <c r="AL880" s="148"/>
      <c r="AM880" s="148"/>
      <c r="AN880" s="148"/>
    </row>
    <row r="881" ht="15.75" customHeight="1">
      <c r="AK881" s="148"/>
      <c r="AL881" s="148"/>
      <c r="AM881" s="148"/>
      <c r="AN881" s="148"/>
    </row>
    <row r="882" ht="15.75" customHeight="1">
      <c r="AK882" s="148"/>
      <c r="AL882" s="148"/>
      <c r="AM882" s="148"/>
      <c r="AN882" s="148"/>
    </row>
    <row r="883" ht="15.75" customHeight="1">
      <c r="AK883" s="148"/>
      <c r="AL883" s="148"/>
      <c r="AM883" s="148"/>
      <c r="AN883" s="148"/>
    </row>
    <row r="884" ht="15.75" customHeight="1">
      <c r="AK884" s="148"/>
      <c r="AL884" s="148"/>
      <c r="AM884" s="148"/>
      <c r="AN884" s="148"/>
    </row>
    <row r="885" ht="15.75" customHeight="1">
      <c r="AK885" s="148"/>
      <c r="AL885" s="148"/>
      <c r="AM885" s="148"/>
      <c r="AN885" s="148"/>
    </row>
    <row r="886" ht="15.75" customHeight="1">
      <c r="AK886" s="148"/>
      <c r="AL886" s="148"/>
      <c r="AM886" s="148"/>
      <c r="AN886" s="148"/>
    </row>
    <row r="887" ht="15.75" customHeight="1">
      <c r="AK887" s="148"/>
      <c r="AL887" s="148"/>
      <c r="AM887" s="148"/>
      <c r="AN887" s="148"/>
    </row>
    <row r="888" ht="15.75" customHeight="1">
      <c r="AK888" s="148"/>
      <c r="AL888" s="148"/>
      <c r="AM888" s="148"/>
      <c r="AN888" s="148"/>
    </row>
    <row r="889" ht="15.75" customHeight="1">
      <c r="AK889" s="148"/>
      <c r="AL889" s="148"/>
      <c r="AM889" s="148"/>
      <c r="AN889" s="148"/>
    </row>
    <row r="890" ht="15.75" customHeight="1">
      <c r="AK890" s="148"/>
      <c r="AL890" s="148"/>
      <c r="AM890" s="148"/>
      <c r="AN890" s="148"/>
    </row>
    <row r="891" ht="15.75" customHeight="1">
      <c r="AK891" s="148"/>
      <c r="AL891" s="148"/>
      <c r="AM891" s="148"/>
      <c r="AN891" s="148"/>
    </row>
    <row r="892" ht="15.75" customHeight="1">
      <c r="AK892" s="148"/>
      <c r="AL892" s="148"/>
      <c r="AM892" s="148"/>
      <c r="AN892" s="148"/>
    </row>
    <row r="893" ht="15.75" customHeight="1">
      <c r="AK893" s="148"/>
      <c r="AL893" s="148"/>
      <c r="AM893" s="148"/>
      <c r="AN893" s="148"/>
    </row>
    <row r="894" ht="15.75" customHeight="1">
      <c r="AK894" s="148"/>
      <c r="AL894" s="148"/>
      <c r="AM894" s="148"/>
      <c r="AN894" s="148"/>
    </row>
    <row r="895" ht="15.75" customHeight="1">
      <c r="AK895" s="148"/>
      <c r="AL895" s="148"/>
      <c r="AM895" s="148"/>
      <c r="AN895" s="148"/>
    </row>
    <row r="896" ht="15.75" customHeight="1">
      <c r="AK896" s="148"/>
      <c r="AL896" s="148"/>
      <c r="AM896" s="148"/>
      <c r="AN896" s="148"/>
    </row>
    <row r="897" ht="15.75" customHeight="1">
      <c r="AK897" s="148"/>
      <c r="AL897" s="148"/>
      <c r="AM897" s="148"/>
      <c r="AN897" s="148"/>
    </row>
    <row r="898" ht="15.75" customHeight="1">
      <c r="AK898" s="148"/>
      <c r="AL898" s="148"/>
      <c r="AM898" s="148"/>
      <c r="AN898" s="148"/>
    </row>
    <row r="899" ht="15.75" customHeight="1">
      <c r="AK899" s="148"/>
      <c r="AL899" s="148"/>
      <c r="AM899" s="148"/>
      <c r="AN899" s="148"/>
    </row>
    <row r="900" ht="15.75" customHeight="1">
      <c r="AK900" s="148"/>
      <c r="AL900" s="148"/>
      <c r="AM900" s="148"/>
      <c r="AN900" s="148"/>
    </row>
    <row r="901" ht="15.75" customHeight="1">
      <c r="AK901" s="148"/>
      <c r="AL901" s="148"/>
      <c r="AM901" s="148"/>
      <c r="AN901" s="148"/>
    </row>
    <row r="902" ht="15.75" customHeight="1">
      <c r="AK902" s="148"/>
      <c r="AL902" s="148"/>
      <c r="AM902" s="148"/>
      <c r="AN902" s="148"/>
    </row>
    <row r="903" ht="15.75" customHeight="1">
      <c r="AK903" s="148"/>
      <c r="AL903" s="148"/>
      <c r="AM903" s="148"/>
      <c r="AN903" s="148"/>
    </row>
    <row r="904" ht="15.75" customHeight="1">
      <c r="AK904" s="148"/>
      <c r="AL904" s="148"/>
      <c r="AM904" s="148"/>
      <c r="AN904" s="148"/>
    </row>
    <row r="905" ht="15.75" customHeight="1">
      <c r="AK905" s="148"/>
      <c r="AL905" s="148"/>
      <c r="AM905" s="148"/>
      <c r="AN905" s="148"/>
    </row>
    <row r="906" ht="15.75" customHeight="1">
      <c r="AK906" s="148"/>
      <c r="AL906" s="148"/>
      <c r="AM906" s="148"/>
      <c r="AN906" s="148"/>
    </row>
    <row r="907" ht="15.75" customHeight="1">
      <c r="AK907" s="148"/>
      <c r="AL907" s="148"/>
      <c r="AM907" s="148"/>
      <c r="AN907" s="148"/>
    </row>
    <row r="908" ht="15.75" customHeight="1">
      <c r="AK908" s="148"/>
      <c r="AL908" s="148"/>
      <c r="AM908" s="148"/>
      <c r="AN908" s="148"/>
    </row>
    <row r="909" ht="15.75" customHeight="1">
      <c r="AK909" s="148"/>
      <c r="AL909" s="148"/>
      <c r="AM909" s="148"/>
      <c r="AN909" s="148"/>
    </row>
    <row r="910" ht="15.75" customHeight="1">
      <c r="AK910" s="148"/>
      <c r="AL910" s="148"/>
      <c r="AM910" s="148"/>
      <c r="AN910" s="148"/>
    </row>
    <row r="911" ht="15.75" customHeight="1">
      <c r="AK911" s="148"/>
      <c r="AL911" s="148"/>
      <c r="AM911" s="148"/>
      <c r="AN911" s="148"/>
    </row>
    <row r="912" ht="15.75" customHeight="1">
      <c r="AK912" s="148"/>
      <c r="AL912" s="148"/>
      <c r="AM912" s="148"/>
      <c r="AN912" s="148"/>
    </row>
    <row r="913" ht="15.75" customHeight="1">
      <c r="AK913" s="148"/>
      <c r="AL913" s="148"/>
      <c r="AM913" s="148"/>
      <c r="AN913" s="148"/>
    </row>
    <row r="914" ht="15.75" customHeight="1">
      <c r="AK914" s="148"/>
      <c r="AL914" s="148"/>
      <c r="AM914" s="148"/>
      <c r="AN914" s="148"/>
    </row>
    <row r="915" ht="15.75" customHeight="1">
      <c r="AK915" s="148"/>
      <c r="AL915" s="148"/>
      <c r="AM915" s="148"/>
      <c r="AN915" s="148"/>
    </row>
    <row r="916" ht="15.75" customHeight="1">
      <c r="AK916" s="148"/>
      <c r="AL916" s="148"/>
      <c r="AM916" s="148"/>
      <c r="AN916" s="148"/>
    </row>
    <row r="917" ht="15.75" customHeight="1">
      <c r="AK917" s="148"/>
      <c r="AL917" s="148"/>
      <c r="AM917" s="148"/>
      <c r="AN917" s="148"/>
    </row>
    <row r="918" ht="15.75" customHeight="1">
      <c r="AK918" s="148"/>
      <c r="AL918" s="148"/>
      <c r="AM918" s="148"/>
      <c r="AN918" s="148"/>
    </row>
    <row r="919" ht="15.75" customHeight="1">
      <c r="AK919" s="148"/>
      <c r="AL919" s="148"/>
      <c r="AM919" s="148"/>
      <c r="AN919" s="148"/>
    </row>
    <row r="920" ht="15.75" customHeight="1">
      <c r="AK920" s="148"/>
      <c r="AL920" s="148"/>
      <c r="AM920" s="148"/>
      <c r="AN920" s="148"/>
    </row>
    <row r="921" ht="15.75" customHeight="1">
      <c r="AK921" s="148"/>
      <c r="AL921" s="148"/>
      <c r="AM921" s="148"/>
      <c r="AN921" s="148"/>
    </row>
    <row r="922" ht="15.75" customHeight="1">
      <c r="AK922" s="148"/>
      <c r="AL922" s="148"/>
      <c r="AM922" s="148"/>
      <c r="AN922" s="148"/>
    </row>
    <row r="923" ht="15.75" customHeight="1">
      <c r="AK923" s="148"/>
      <c r="AL923" s="148"/>
      <c r="AM923" s="148"/>
      <c r="AN923" s="148"/>
    </row>
    <row r="924" ht="15.75" customHeight="1">
      <c r="AK924" s="148"/>
      <c r="AL924" s="148"/>
      <c r="AM924" s="148"/>
      <c r="AN924" s="148"/>
    </row>
    <row r="925" ht="15.75" customHeight="1">
      <c r="AK925" s="148"/>
      <c r="AL925" s="148"/>
      <c r="AM925" s="148"/>
      <c r="AN925" s="148"/>
    </row>
    <row r="926" ht="15.75" customHeight="1">
      <c r="AK926" s="148"/>
      <c r="AL926" s="148"/>
      <c r="AM926" s="148"/>
      <c r="AN926" s="148"/>
    </row>
    <row r="927" ht="15.75" customHeight="1">
      <c r="AK927" s="148"/>
      <c r="AL927" s="148"/>
      <c r="AM927" s="148"/>
      <c r="AN927" s="148"/>
    </row>
    <row r="928" ht="15.75" customHeight="1">
      <c r="AK928" s="148"/>
      <c r="AL928" s="148"/>
      <c r="AM928" s="148"/>
      <c r="AN928" s="148"/>
    </row>
    <row r="929" ht="15.75" customHeight="1">
      <c r="AK929" s="148"/>
      <c r="AL929" s="148"/>
      <c r="AM929" s="148"/>
      <c r="AN929" s="148"/>
    </row>
    <row r="930" ht="15.75" customHeight="1">
      <c r="AK930" s="148"/>
      <c r="AL930" s="148"/>
      <c r="AM930" s="148"/>
      <c r="AN930" s="148"/>
    </row>
    <row r="931" ht="15.75" customHeight="1">
      <c r="AK931" s="148"/>
      <c r="AL931" s="148"/>
      <c r="AM931" s="148"/>
      <c r="AN931" s="148"/>
    </row>
    <row r="932" ht="15.75" customHeight="1">
      <c r="AK932" s="148"/>
      <c r="AL932" s="148"/>
      <c r="AM932" s="148"/>
      <c r="AN932" s="148"/>
    </row>
    <row r="933" ht="15.75" customHeight="1">
      <c r="AK933" s="148"/>
      <c r="AL933" s="148"/>
      <c r="AM933" s="148"/>
      <c r="AN933" s="148"/>
    </row>
    <row r="934" ht="15.75" customHeight="1">
      <c r="AK934" s="148"/>
      <c r="AL934" s="148"/>
      <c r="AM934" s="148"/>
      <c r="AN934" s="148"/>
    </row>
    <row r="935" ht="15.75" customHeight="1">
      <c r="AK935" s="148"/>
      <c r="AL935" s="148"/>
      <c r="AM935" s="148"/>
      <c r="AN935" s="148"/>
    </row>
    <row r="936" ht="15.75" customHeight="1">
      <c r="AK936" s="148"/>
      <c r="AL936" s="148"/>
      <c r="AM936" s="148"/>
      <c r="AN936" s="148"/>
    </row>
    <row r="937" ht="15.75" customHeight="1">
      <c r="AK937" s="148"/>
      <c r="AL937" s="148"/>
      <c r="AM937" s="148"/>
      <c r="AN937" s="148"/>
    </row>
    <row r="938" ht="15.75" customHeight="1">
      <c r="AK938" s="148"/>
      <c r="AL938" s="148"/>
      <c r="AM938" s="148"/>
      <c r="AN938" s="148"/>
    </row>
    <row r="939" ht="15.75" customHeight="1">
      <c r="AK939" s="148"/>
      <c r="AL939" s="148"/>
      <c r="AM939" s="148"/>
      <c r="AN939" s="148"/>
    </row>
    <row r="940" ht="15.75" customHeight="1">
      <c r="AK940" s="148"/>
      <c r="AL940" s="148"/>
      <c r="AM940" s="148"/>
      <c r="AN940" s="148"/>
    </row>
    <row r="941" ht="15.75" customHeight="1">
      <c r="AK941" s="148"/>
      <c r="AL941" s="148"/>
      <c r="AM941" s="148"/>
      <c r="AN941" s="148"/>
    </row>
    <row r="942" ht="15.75" customHeight="1">
      <c r="AK942" s="148"/>
      <c r="AL942" s="148"/>
      <c r="AM942" s="148"/>
      <c r="AN942" s="148"/>
    </row>
    <row r="943" ht="15.75" customHeight="1">
      <c r="AK943" s="148"/>
      <c r="AL943" s="148"/>
      <c r="AM943" s="148"/>
      <c r="AN943" s="148"/>
    </row>
    <row r="944" ht="15.75" customHeight="1">
      <c r="AK944" s="148"/>
      <c r="AL944" s="148"/>
      <c r="AM944" s="148"/>
      <c r="AN944" s="148"/>
    </row>
    <row r="945" ht="15.75" customHeight="1">
      <c r="AK945" s="148"/>
      <c r="AL945" s="148"/>
      <c r="AM945" s="148"/>
      <c r="AN945" s="148"/>
    </row>
    <row r="946" ht="15.75" customHeight="1">
      <c r="AK946" s="148"/>
      <c r="AL946" s="148"/>
      <c r="AM946" s="148"/>
      <c r="AN946" s="148"/>
    </row>
    <row r="947" ht="15.75" customHeight="1">
      <c r="AK947" s="148"/>
      <c r="AL947" s="148"/>
      <c r="AM947" s="148"/>
      <c r="AN947" s="148"/>
    </row>
    <row r="948" ht="15.75" customHeight="1">
      <c r="AK948" s="148"/>
      <c r="AL948" s="148"/>
      <c r="AM948" s="148"/>
      <c r="AN948" s="148"/>
    </row>
    <row r="949" ht="15.75" customHeight="1">
      <c r="AK949" s="148"/>
      <c r="AL949" s="148"/>
      <c r="AM949" s="148"/>
      <c r="AN949" s="148"/>
    </row>
    <row r="950" ht="15.75" customHeight="1">
      <c r="AK950" s="148"/>
      <c r="AL950" s="148"/>
      <c r="AM950" s="148"/>
      <c r="AN950" s="148"/>
    </row>
    <row r="951" ht="15.75" customHeight="1">
      <c r="AK951" s="148"/>
      <c r="AL951" s="148"/>
      <c r="AM951" s="148"/>
      <c r="AN951" s="148"/>
    </row>
    <row r="952" ht="15.75" customHeight="1">
      <c r="AK952" s="148"/>
      <c r="AL952" s="148"/>
      <c r="AM952" s="148"/>
      <c r="AN952" s="148"/>
    </row>
    <row r="953" ht="15.75" customHeight="1">
      <c r="AK953" s="148"/>
      <c r="AL953" s="148"/>
      <c r="AM953" s="148"/>
      <c r="AN953" s="148"/>
    </row>
    <row r="954" ht="15.75" customHeight="1">
      <c r="AK954" s="148"/>
      <c r="AL954" s="148"/>
      <c r="AM954" s="148"/>
      <c r="AN954" s="148"/>
    </row>
    <row r="955" ht="15.75" customHeight="1">
      <c r="AK955" s="148"/>
      <c r="AL955" s="148"/>
      <c r="AM955" s="148"/>
      <c r="AN955" s="148"/>
    </row>
    <row r="956" ht="15.75" customHeight="1">
      <c r="AK956" s="148"/>
      <c r="AL956" s="148"/>
      <c r="AM956" s="148"/>
      <c r="AN956" s="148"/>
    </row>
    <row r="957" ht="15.75" customHeight="1">
      <c r="AK957" s="148"/>
      <c r="AL957" s="148"/>
      <c r="AM957" s="148"/>
      <c r="AN957" s="148"/>
    </row>
    <row r="958" ht="15.75" customHeight="1">
      <c r="AK958" s="148"/>
      <c r="AL958" s="148"/>
      <c r="AM958" s="148"/>
      <c r="AN958" s="148"/>
    </row>
    <row r="959" ht="15.75" customHeight="1">
      <c r="AK959" s="148"/>
      <c r="AL959" s="148"/>
      <c r="AM959" s="148"/>
      <c r="AN959" s="148"/>
    </row>
    <row r="960" ht="15.75" customHeight="1">
      <c r="AK960" s="148"/>
      <c r="AL960" s="148"/>
      <c r="AM960" s="148"/>
      <c r="AN960" s="148"/>
    </row>
    <row r="961" ht="15.75" customHeight="1">
      <c r="AK961" s="148"/>
      <c r="AL961" s="148"/>
      <c r="AM961" s="148"/>
      <c r="AN961" s="148"/>
    </row>
    <row r="962" ht="15.75" customHeight="1">
      <c r="AK962" s="148"/>
      <c r="AL962" s="148"/>
      <c r="AM962" s="148"/>
      <c r="AN962" s="148"/>
    </row>
    <row r="963" ht="15.75" customHeight="1">
      <c r="AK963" s="148"/>
      <c r="AL963" s="148"/>
      <c r="AM963" s="148"/>
      <c r="AN963" s="148"/>
    </row>
    <row r="964" ht="15.75" customHeight="1">
      <c r="AK964" s="148"/>
      <c r="AL964" s="148"/>
      <c r="AM964" s="148"/>
      <c r="AN964" s="148"/>
    </row>
    <row r="965" ht="15.75" customHeight="1">
      <c r="AK965" s="148"/>
      <c r="AL965" s="148"/>
      <c r="AM965" s="148"/>
      <c r="AN965" s="148"/>
    </row>
    <row r="966" ht="15.75" customHeight="1">
      <c r="AK966" s="148"/>
      <c r="AL966" s="148"/>
      <c r="AM966" s="148"/>
      <c r="AN966" s="148"/>
    </row>
    <row r="967" ht="15.75" customHeight="1">
      <c r="AK967" s="148"/>
      <c r="AL967" s="148"/>
      <c r="AM967" s="148"/>
      <c r="AN967" s="148"/>
    </row>
    <row r="968" ht="15.75" customHeight="1">
      <c r="AK968" s="148"/>
      <c r="AL968" s="148"/>
      <c r="AM968" s="148"/>
      <c r="AN968" s="148"/>
    </row>
    <row r="969" ht="15.75" customHeight="1">
      <c r="AK969" s="148"/>
      <c r="AL969" s="148"/>
      <c r="AM969" s="148"/>
      <c r="AN969" s="148"/>
    </row>
    <row r="970" ht="15.75" customHeight="1">
      <c r="AK970" s="148"/>
      <c r="AL970" s="148"/>
      <c r="AM970" s="148"/>
      <c r="AN970" s="148"/>
    </row>
    <row r="971" ht="15.75" customHeight="1">
      <c r="AK971" s="148"/>
      <c r="AL971" s="148"/>
      <c r="AM971" s="148"/>
      <c r="AN971" s="148"/>
    </row>
    <row r="972" ht="15.75" customHeight="1">
      <c r="AK972" s="148"/>
      <c r="AL972" s="148"/>
      <c r="AM972" s="148"/>
      <c r="AN972" s="148"/>
    </row>
    <row r="973" ht="15.75" customHeight="1">
      <c r="AK973" s="148"/>
      <c r="AL973" s="148"/>
      <c r="AM973" s="148"/>
      <c r="AN973" s="148"/>
    </row>
    <row r="974" ht="15.75" customHeight="1">
      <c r="AK974" s="148"/>
      <c r="AL974" s="148"/>
      <c r="AM974" s="148"/>
      <c r="AN974" s="148"/>
    </row>
    <row r="975" ht="15.75" customHeight="1">
      <c r="AK975" s="148"/>
      <c r="AL975" s="148"/>
      <c r="AM975" s="148"/>
      <c r="AN975" s="148"/>
    </row>
    <row r="976" ht="15.75" customHeight="1">
      <c r="AK976" s="148"/>
      <c r="AL976" s="148"/>
      <c r="AM976" s="148"/>
      <c r="AN976" s="148"/>
    </row>
    <row r="977" ht="15.75" customHeight="1">
      <c r="AK977" s="148"/>
      <c r="AL977" s="148"/>
      <c r="AM977" s="148"/>
      <c r="AN977" s="148"/>
    </row>
    <row r="978" ht="15.75" customHeight="1">
      <c r="AK978" s="148"/>
      <c r="AL978" s="148"/>
      <c r="AM978" s="148"/>
      <c r="AN978" s="148"/>
    </row>
    <row r="979" ht="15.75" customHeight="1">
      <c r="AK979" s="148"/>
      <c r="AL979" s="148"/>
      <c r="AM979" s="148"/>
      <c r="AN979" s="148"/>
    </row>
    <row r="980" ht="15.75" customHeight="1">
      <c r="AK980" s="148"/>
      <c r="AL980" s="148"/>
      <c r="AM980" s="148"/>
      <c r="AN980" s="148"/>
    </row>
    <row r="981" ht="15.75" customHeight="1">
      <c r="AK981" s="148"/>
      <c r="AL981" s="148"/>
      <c r="AM981" s="148"/>
      <c r="AN981" s="148"/>
    </row>
    <row r="982" ht="15.75" customHeight="1">
      <c r="AK982" s="148"/>
      <c r="AL982" s="148"/>
      <c r="AM982" s="148"/>
      <c r="AN982" s="148"/>
    </row>
    <row r="983" ht="15.75" customHeight="1">
      <c r="AK983" s="148"/>
      <c r="AL983" s="148"/>
      <c r="AM983" s="148"/>
      <c r="AN983" s="148"/>
    </row>
    <row r="984" ht="15.75" customHeight="1">
      <c r="AK984" s="148"/>
      <c r="AL984" s="148"/>
      <c r="AM984" s="148"/>
      <c r="AN984" s="148"/>
    </row>
    <row r="985" ht="15.75" customHeight="1">
      <c r="AK985" s="148"/>
      <c r="AL985" s="148"/>
      <c r="AM985" s="148"/>
      <c r="AN985" s="148"/>
    </row>
    <row r="986" ht="15.75" customHeight="1">
      <c r="AK986" s="148"/>
      <c r="AL986" s="148"/>
      <c r="AM986" s="148"/>
      <c r="AN986" s="148"/>
    </row>
    <row r="987" ht="15.75" customHeight="1">
      <c r="AK987" s="148"/>
      <c r="AL987" s="148"/>
      <c r="AM987" s="148"/>
      <c r="AN987" s="148"/>
    </row>
    <row r="988" ht="15.75" customHeight="1">
      <c r="AK988" s="148"/>
      <c r="AL988" s="148"/>
      <c r="AM988" s="148"/>
      <c r="AN988" s="148"/>
    </row>
    <row r="989" ht="15.75" customHeight="1">
      <c r="AK989" s="148"/>
      <c r="AL989" s="148"/>
      <c r="AM989" s="148"/>
      <c r="AN989" s="148"/>
    </row>
    <row r="990" ht="15.75" customHeight="1">
      <c r="AK990" s="148"/>
      <c r="AL990" s="148"/>
      <c r="AM990" s="148"/>
      <c r="AN990" s="148"/>
    </row>
    <row r="991" ht="15.75" customHeight="1">
      <c r="AK991" s="148"/>
      <c r="AL991" s="148"/>
      <c r="AM991" s="148"/>
      <c r="AN991" s="148"/>
    </row>
    <row r="992" ht="15.75" customHeight="1">
      <c r="AK992" s="148"/>
      <c r="AL992" s="148"/>
      <c r="AM992" s="148"/>
      <c r="AN992" s="148"/>
    </row>
    <row r="993" ht="15.75" customHeight="1">
      <c r="AK993" s="148"/>
      <c r="AL993" s="148"/>
      <c r="AM993" s="148"/>
      <c r="AN993" s="148"/>
    </row>
    <row r="994" ht="15.75" customHeight="1">
      <c r="AK994" s="148"/>
      <c r="AL994" s="148"/>
      <c r="AM994" s="148"/>
      <c r="AN994" s="148"/>
    </row>
    <row r="995" ht="15.75" customHeight="1">
      <c r="AK995" s="148"/>
      <c r="AL995" s="148"/>
      <c r="AM995" s="148"/>
      <c r="AN995" s="148"/>
    </row>
    <row r="996" ht="15.75" customHeight="1">
      <c r="AK996" s="148"/>
      <c r="AL996" s="148"/>
      <c r="AM996" s="148"/>
      <c r="AN996" s="148"/>
    </row>
    <row r="997" ht="15.75" customHeight="1">
      <c r="AK997" s="148"/>
      <c r="AL997" s="148"/>
      <c r="AM997" s="148"/>
      <c r="AN997" s="148"/>
    </row>
    <row r="998" ht="15.75" customHeight="1">
      <c r="AK998" s="148"/>
      <c r="AL998" s="148"/>
      <c r="AM998" s="148"/>
      <c r="AN998" s="148"/>
    </row>
    <row r="999" ht="15.75" customHeight="1">
      <c r="AK999" s="148"/>
      <c r="AL999" s="148"/>
      <c r="AM999" s="148"/>
      <c r="AN999" s="148"/>
    </row>
    <row r="1000" ht="15.75" customHeight="1">
      <c r="AK1000" s="148"/>
      <c r="AL1000" s="148"/>
      <c r="AM1000" s="148"/>
      <c r="AN1000" s="148"/>
    </row>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1" max="11" width="40.29"/>
    <col customWidth="1" min="13" max="13" width="55.57"/>
    <col customWidth="1" min="14" max="14" width="36.86"/>
    <col customWidth="1" min="18" max="18" width="19.29"/>
    <col customWidth="1" min="22" max="22" width="24.14"/>
    <col customWidth="1" min="23" max="23" width="23.86"/>
    <col customWidth="1" min="24" max="24" width="28.86"/>
  </cols>
  <sheetData>
    <row r="1" ht="15.75" customHeight="1">
      <c r="A1" s="149">
        <f>SUMIFS('Raw Data'!AI:AI,'Raw Data'!$J:$J,"*Temperature*",'Raw Data'!$AN:$AN, "&gt;" &amp;DATE(2012,5,1),'Raw Data'!$AN:$AN, "&lt;" &amp;DATE(2012,5,31))</f>
        <v>0</v>
      </c>
      <c r="B1" s="149">
        <f>SUMIFS('Raw Data'!AI:AI,'Raw Data'!$J:$J,"*Temperature*",'Raw Data'!$AN:$AN, "&lt;" &amp;DATE(YEAR('Raw Data'!$AM:$AM),MONTH('Raw Data'!$AM:$AM),DAY('Raw Data'!$AM:$AM)))</f>
        <v>0</v>
      </c>
      <c r="D1" s="149">
        <f>SUMIF('Raw Data'!$AN:$AN, "&lt;" &amp;DATE(2012,5,1),'Raw Data'!AI:AI)</f>
        <v>0</v>
      </c>
      <c r="G1" s="150" t="str">
        <f>#REF!</f>
        <v>#REF!</v>
      </c>
      <c r="H1" s="149" t="str">
        <f>#REF! &lt;#REF!</f>
        <v>#REF!</v>
      </c>
      <c r="I1" s="149" t="s">
        <v>300</v>
      </c>
      <c r="K1" s="151" t="s">
        <v>194</v>
      </c>
      <c r="M1" s="149" t="s">
        <v>301</v>
      </c>
      <c r="N1" s="149" t="s">
        <v>194</v>
      </c>
      <c r="O1" s="149" t="s">
        <v>302</v>
      </c>
      <c r="P1" s="152" t="str">
        <f>SUM(#REF!)</f>
        <v>#REF!</v>
      </c>
      <c r="Q1" s="153">
        <f>DATE(YEAR("1 " &amp; 'Stats (B)'!$K6 &amp;" 2014"),MONTH("1 " &amp; 'Stats (B)'!$K6 &amp;" 2014") + 1, DAY("1 " &amp; 'Stats (B)'!$K6 &amp;" 2014"))</f>
        <v>41760</v>
      </c>
      <c r="R1" s="152" t="s">
        <v>303</v>
      </c>
      <c r="S1" s="149">
        <f>MONTH( DATE("2014","4","1"))</f>
        <v>4</v>
      </c>
      <c r="T1" s="152" t="s">
        <v>303</v>
      </c>
      <c r="U1" s="152">
        <f>SUM(T1:T142)</f>
        <v>213</v>
      </c>
      <c r="V1" s="149" t="s">
        <v>193</v>
      </c>
      <c r="W1" s="149" t="s">
        <v>304</v>
      </c>
      <c r="X1" s="149" t="s">
        <v>305</v>
      </c>
      <c r="Y1" s="149" t="s">
        <v>301</v>
      </c>
      <c r="Z1" s="149" t="s">
        <v>278</v>
      </c>
    </row>
    <row r="2" ht="15.75" customHeight="1">
      <c r="K2" s="151" t="s">
        <v>306</v>
      </c>
      <c r="M2" s="149" t="s">
        <v>307</v>
      </c>
      <c r="N2" s="149" t="s">
        <v>194</v>
      </c>
      <c r="R2" s="152">
        <v>1.0</v>
      </c>
      <c r="T2" s="152">
        <v>1.0</v>
      </c>
      <c r="V2" s="149" t="s">
        <v>308</v>
      </c>
      <c r="W2" s="149" t="s">
        <v>304</v>
      </c>
      <c r="X2" s="149" t="s">
        <v>309</v>
      </c>
      <c r="Y2" s="149" t="s">
        <v>301</v>
      </c>
      <c r="Z2" s="149" t="s">
        <v>278</v>
      </c>
    </row>
    <row r="3" ht="15.75" customHeight="1">
      <c r="A3" s="149">
        <f>SUMIFS('Raw Data'!AI:AI,'Raw Data'!$J:$J,"*Temperature*",'Raw Data'!$AN:$AN, "&gt;" &amp;DATE(2012,5,1), 'Raw Data'!$AN:$AN, "&gt;" &amp;DATE(2012,5,1),'Raw Data'!$AN:$AN, "&lt;" &amp;DATE(2012,5,31))</f>
        <v>0</v>
      </c>
      <c r="C3" s="149" t="str">
        <f>coun</f>
        <v>#NAME?</v>
      </c>
      <c r="K3" s="151" t="s">
        <v>310</v>
      </c>
      <c r="M3" s="149" t="s">
        <v>311</v>
      </c>
      <c r="N3" s="149" t="s">
        <v>194</v>
      </c>
      <c r="R3" s="152">
        <v>1.0</v>
      </c>
      <c r="T3" s="152">
        <v>1.0</v>
      </c>
      <c r="V3" s="149" t="s">
        <v>312</v>
      </c>
      <c r="X3" s="149" t="s">
        <v>313</v>
      </c>
      <c r="Y3" s="149" t="s">
        <v>301</v>
      </c>
      <c r="Z3" s="149" t="s">
        <v>278</v>
      </c>
    </row>
    <row r="4" ht="15.75" customHeight="1">
      <c r="K4" s="151" t="s">
        <v>314</v>
      </c>
      <c r="M4" s="149" t="s">
        <v>315</v>
      </c>
      <c r="N4" s="149" t="s">
        <v>193</v>
      </c>
      <c r="R4" s="152">
        <v>1.0</v>
      </c>
      <c r="T4" s="152">
        <v>1.0</v>
      </c>
      <c r="V4" s="149" t="s">
        <v>312</v>
      </c>
      <c r="X4" s="149" t="s">
        <v>316</v>
      </c>
      <c r="Y4" s="149" t="s">
        <v>301</v>
      </c>
      <c r="Z4" s="149" t="s">
        <v>278</v>
      </c>
    </row>
    <row r="5" ht="15.75" customHeight="1">
      <c r="E5" s="149" t="b">
        <f>'Raw Data'!M3 = "*inancial"</f>
        <v>0</v>
      </c>
      <c r="K5" s="151" t="s">
        <v>317</v>
      </c>
      <c r="M5" s="149" t="s">
        <v>318</v>
      </c>
      <c r="N5" s="149" t="s">
        <v>194</v>
      </c>
      <c r="R5" s="152">
        <v>1.0</v>
      </c>
      <c r="T5" s="152">
        <v>1.0</v>
      </c>
      <c r="V5" s="149" t="s">
        <v>312</v>
      </c>
      <c r="X5" s="149" t="s">
        <v>319</v>
      </c>
      <c r="Y5" s="149" t="s">
        <v>301</v>
      </c>
      <c r="Z5" s="149" t="s">
        <v>278</v>
      </c>
    </row>
    <row r="6" ht="15.75" customHeight="1">
      <c r="E6" s="149" t="b">
        <f>('Raw Data'!$J:$J = "*Temperature*")</f>
        <v>0</v>
      </c>
      <c r="F6" s="149">
        <f>COUNTIF('Raw Data'!$J:$J, "&lt;&gt;*Temp*")</f>
        <v>1000</v>
      </c>
      <c r="K6" s="151" t="s">
        <v>320</v>
      </c>
      <c r="M6" s="149" t="s">
        <v>321</v>
      </c>
      <c r="N6" s="149" t="s">
        <v>194</v>
      </c>
      <c r="R6" s="152">
        <v>1.0</v>
      </c>
      <c r="T6" s="152">
        <v>1.0</v>
      </c>
      <c r="V6" s="149" t="s">
        <v>312</v>
      </c>
      <c r="X6" s="149" t="s">
        <v>322</v>
      </c>
      <c r="Y6" s="149" t="s">
        <v>301</v>
      </c>
      <c r="Z6" s="149" t="s">
        <v>278</v>
      </c>
    </row>
    <row r="7" ht="15.75" customHeight="1">
      <c r="K7" s="151" t="s">
        <v>323</v>
      </c>
      <c r="M7" s="149" t="s">
        <v>324</v>
      </c>
      <c r="N7" s="149" t="s">
        <v>194</v>
      </c>
      <c r="R7" s="152">
        <v>5.0</v>
      </c>
      <c r="T7" s="152">
        <v>5.0</v>
      </c>
      <c r="V7" s="149" t="s">
        <v>312</v>
      </c>
      <c r="X7" s="149" t="s">
        <v>325</v>
      </c>
      <c r="Y7" s="149" t="s">
        <v>301</v>
      </c>
      <c r="Z7" s="149" t="s">
        <v>278</v>
      </c>
    </row>
    <row r="8" ht="15.75" customHeight="1">
      <c r="C8" s="149" t="str">
        <f>AND(#REF! &lt;= 'Raw Data'!G1, ISBLANK(#REF!)= FALSE())</f>
        <v>#REF!</v>
      </c>
      <c r="K8" s="151" t="s">
        <v>326</v>
      </c>
      <c r="M8" s="149" t="s">
        <v>327</v>
      </c>
      <c r="N8" s="149" t="s">
        <v>194</v>
      </c>
      <c r="R8" s="152">
        <v>5.0</v>
      </c>
      <c r="T8" s="152">
        <v>5.0</v>
      </c>
      <c r="V8" s="149" t="s">
        <v>328</v>
      </c>
      <c r="X8" s="149" t="s">
        <v>329</v>
      </c>
      <c r="Y8" s="149" t="s">
        <v>301</v>
      </c>
      <c r="Z8" s="149" t="s">
        <v>278</v>
      </c>
    </row>
    <row r="9" ht="15.75" customHeight="1">
      <c r="K9" s="151" t="s">
        <v>330</v>
      </c>
      <c r="M9" s="149" t="s">
        <v>331</v>
      </c>
      <c r="N9" s="149" t="s">
        <v>194</v>
      </c>
      <c r="R9" s="152">
        <v>1.0</v>
      </c>
      <c r="T9" s="152">
        <v>1.0</v>
      </c>
      <c r="V9" s="149" t="s">
        <v>332</v>
      </c>
      <c r="X9" s="149" t="s">
        <v>333</v>
      </c>
      <c r="Y9" s="149" t="s">
        <v>301</v>
      </c>
      <c r="Z9" s="149" t="s">
        <v>278</v>
      </c>
    </row>
    <row r="10" ht="15.75" customHeight="1">
      <c r="C10" s="149">
        <f>COUNTIFS('Raw Data'!$AM:$AM, "")</f>
        <v>999</v>
      </c>
      <c r="E10" s="149">
        <f>MONTH("1 Dec 2014")</f>
        <v>12</v>
      </c>
      <c r="F10" s="151" t="s">
        <v>334</v>
      </c>
      <c r="K10" s="151" t="s">
        <v>335</v>
      </c>
      <c r="M10" s="149" t="s">
        <v>336</v>
      </c>
      <c r="N10" s="149" t="s">
        <v>194</v>
      </c>
      <c r="R10" s="152">
        <v>1.0</v>
      </c>
      <c r="T10" s="152">
        <v>1.0</v>
      </c>
      <c r="V10" s="149" t="s">
        <v>332</v>
      </c>
      <c r="X10" s="149" t="s">
        <v>337</v>
      </c>
      <c r="Y10" s="149" t="s">
        <v>301</v>
      </c>
      <c r="Z10" s="149" t="s">
        <v>278</v>
      </c>
    </row>
    <row r="11" ht="15.75" customHeight="1">
      <c r="A11" s="149">
        <f>MONTH("Feb 03, 2014")</f>
        <v>2</v>
      </c>
      <c r="E11" s="154">
        <f>EOMONTH(DATE(2014,4,1),1)</f>
        <v>41790</v>
      </c>
      <c r="K11" s="151" t="s">
        <v>338</v>
      </c>
      <c r="M11" s="149" t="s">
        <v>339</v>
      </c>
      <c r="N11" s="149" t="s">
        <v>194</v>
      </c>
      <c r="R11" s="152">
        <v>1.0</v>
      </c>
      <c r="T11" s="152">
        <v>1.0</v>
      </c>
      <c r="V11" s="149" t="s">
        <v>328</v>
      </c>
      <c r="X11" s="149" t="s">
        <v>340</v>
      </c>
      <c r="Y11" s="149" t="s">
        <v>301</v>
      </c>
      <c r="Z11" s="149" t="s">
        <v>278</v>
      </c>
    </row>
    <row r="12" ht="15.75" customHeight="1">
      <c r="A12" s="149" t="str">
        <f>MONTH("Feb")</f>
        <v>#VALUE!</v>
      </c>
      <c r="C12" s="149">
        <f>(  COUNTIFS('Raw Data'!$H:$H, "Ear*") )
+
(  COUNTIFS( 'Raw Data'!$H:$H, "Ear*") )</f>
        <v>4</v>
      </c>
      <c r="K12" s="151" t="s">
        <v>341</v>
      </c>
      <c r="M12" s="149" t="s">
        <v>342</v>
      </c>
      <c r="N12" s="149" t="s">
        <v>328</v>
      </c>
      <c r="R12" s="152">
        <v>1.0</v>
      </c>
      <c r="T12" s="152">
        <v>1.0</v>
      </c>
      <c r="V12" s="149" t="s">
        <v>312</v>
      </c>
      <c r="X12" s="149" t="s">
        <v>343</v>
      </c>
      <c r="Y12" s="149" t="s">
        <v>344</v>
      </c>
      <c r="Z12" s="149" t="s">
        <v>278</v>
      </c>
    </row>
    <row r="13" ht="15.75" customHeight="1">
      <c r="C13" s="149">
        <f>(  COUNTIFS('Raw Data'!$P:$P, 'Raw Data'!$B$1, 'Raw Data'!$AN:$AN, "&lt;=" &amp; DATE(MID($K$3,15,4), MID($K$3,20, 2), MID($K$3,23, 2)), 'Raw Data'!$AN:$AN, "&gt;=" &amp; DATE(MID($K$3,1,4), MID($K$3,6, 2), MID($K$3,9, 2)), 'Raw Data'!$H:$H, "Ear*") )
+
(  COUNTIFS('Raw Data'!$P:$P, 'Raw Data'!$B$1, 'Raw Data'!$P:$P, "--", 'Raw Data'!$AN:$AN, "&lt;=" &amp; DATE(MID($K$3,15,4), MID($K$3,20, 2), MID($K$3,23, 2)), 'Raw Data'!$AN:$AN, "&gt;=" &amp; DATE(MID($K$3,1,4), MID($K$3,6, 2), MID($K$3,9, 2)), 'Raw Data'!$H:$H, "Ear*") )</f>
        <v>0</v>
      </c>
      <c r="K13" s="151" t="s">
        <v>345</v>
      </c>
      <c r="M13" s="149" t="s">
        <v>346</v>
      </c>
      <c r="N13" s="149" t="s">
        <v>194</v>
      </c>
      <c r="R13" s="152">
        <v>1.0</v>
      </c>
      <c r="T13" s="152">
        <v>1.0</v>
      </c>
      <c r="V13" s="149" t="s">
        <v>193</v>
      </c>
      <c r="X13" s="149" t="s">
        <v>347</v>
      </c>
      <c r="Y13" s="149" t="s">
        <v>348</v>
      </c>
      <c r="Z13" s="149" t="s">
        <v>278</v>
      </c>
    </row>
    <row r="14" ht="15.75" customHeight="1">
      <c r="K14" s="151" t="s">
        <v>349</v>
      </c>
      <c r="M14" s="149" t="s">
        <v>350</v>
      </c>
      <c r="N14" s="149" t="s">
        <v>308</v>
      </c>
      <c r="R14" s="152">
        <v>20.0</v>
      </c>
      <c r="T14" s="152">
        <v>20.0</v>
      </c>
      <c r="V14" s="149" t="s">
        <v>351</v>
      </c>
      <c r="X14" s="149" t="s">
        <v>352</v>
      </c>
      <c r="Y14" s="149" t="s">
        <v>353</v>
      </c>
      <c r="Z14" s="149" t="s">
        <v>278</v>
      </c>
    </row>
    <row r="15" ht="15.75" customHeight="1">
      <c r="K15" s="151" t="s">
        <v>354</v>
      </c>
      <c r="M15" s="149" t="s">
        <v>355</v>
      </c>
      <c r="N15" s="149" t="s">
        <v>304</v>
      </c>
      <c r="R15" s="152">
        <v>100.0</v>
      </c>
      <c r="T15" s="152">
        <v>100.0</v>
      </c>
      <c r="X15" s="149" t="s">
        <v>356</v>
      </c>
      <c r="Y15" s="149" t="s">
        <v>294</v>
      </c>
      <c r="Z15" s="149" t="s">
        <v>278</v>
      </c>
    </row>
    <row r="16" ht="15.75" customHeight="1">
      <c r="C16" s="154" t="str">
        <f>DATE(2014,April,1)</f>
        <v>#NAME?</v>
      </c>
      <c r="K16" s="151" t="s">
        <v>357</v>
      </c>
      <c r="M16" s="149" t="s">
        <v>358</v>
      </c>
      <c r="N16" s="149" t="s">
        <v>328</v>
      </c>
      <c r="R16" s="152">
        <v>50.0</v>
      </c>
      <c r="T16" s="152">
        <v>50.0</v>
      </c>
      <c r="X16" s="149" t="s">
        <v>359</v>
      </c>
      <c r="Y16" s="149" t="s">
        <v>294</v>
      </c>
      <c r="Z16" s="149" t="s">
        <v>278</v>
      </c>
    </row>
    <row r="17" ht="15.75" customHeight="1">
      <c r="K17" s="151" t="s">
        <v>360</v>
      </c>
      <c r="M17" s="149" t="s">
        <v>361</v>
      </c>
      <c r="N17" s="149" t="s">
        <v>312</v>
      </c>
      <c r="R17" s="152">
        <v>1.0</v>
      </c>
      <c r="T17" s="152">
        <v>1.0</v>
      </c>
      <c r="X17" s="149" t="s">
        <v>362</v>
      </c>
      <c r="Y17" s="149" t="s">
        <v>363</v>
      </c>
      <c r="Z17" s="149" t="s">
        <v>278</v>
      </c>
    </row>
    <row r="18" ht="15.75" customHeight="1">
      <c r="K18" s="151" t="s">
        <v>364</v>
      </c>
      <c r="M18" s="149" t="s">
        <v>365</v>
      </c>
      <c r="N18" s="149" t="s">
        <v>366</v>
      </c>
      <c r="R18" s="152">
        <v>4.0</v>
      </c>
      <c r="T18" s="152">
        <v>4.0</v>
      </c>
      <c r="X18" s="149" t="s">
        <v>367</v>
      </c>
      <c r="Y18" s="149" t="s">
        <v>307</v>
      </c>
      <c r="Z18" s="149" t="s">
        <v>278</v>
      </c>
    </row>
    <row r="19" ht="15.75" customHeight="1">
      <c r="K19" s="151" t="s">
        <v>368</v>
      </c>
      <c r="M19" s="149" t="s">
        <v>369</v>
      </c>
      <c r="N19" s="149" t="s">
        <v>312</v>
      </c>
      <c r="R19" s="152">
        <v>1.0</v>
      </c>
      <c r="T19" s="152">
        <v>1.0</v>
      </c>
      <c r="X19" s="149" t="s">
        <v>370</v>
      </c>
      <c r="Y19" s="149" t="s">
        <v>371</v>
      </c>
      <c r="Z19" s="149" t="s">
        <v>278</v>
      </c>
    </row>
    <row r="20" ht="15.75" customHeight="1">
      <c r="K20" s="151" t="s">
        <v>372</v>
      </c>
      <c r="M20" s="149" t="s">
        <v>373</v>
      </c>
      <c r="N20" s="149" t="s">
        <v>328</v>
      </c>
      <c r="R20" s="152">
        <v>9.0</v>
      </c>
      <c r="T20" s="152">
        <v>9.0</v>
      </c>
      <c r="X20" s="149" t="s">
        <v>374</v>
      </c>
      <c r="Y20" s="149" t="s">
        <v>375</v>
      </c>
      <c r="Z20" s="149" t="s">
        <v>278</v>
      </c>
    </row>
    <row r="21" ht="15.75" customHeight="1">
      <c r="K21" s="151" t="s">
        <v>376</v>
      </c>
      <c r="M21" s="149" t="s">
        <v>377</v>
      </c>
      <c r="N21" s="149" t="s">
        <v>378</v>
      </c>
      <c r="R21" s="152">
        <v>3.0</v>
      </c>
      <c r="T21" s="152">
        <v>3.0</v>
      </c>
      <c r="X21" s="149" t="s">
        <v>379</v>
      </c>
      <c r="Y21" s="149" t="s">
        <v>380</v>
      </c>
      <c r="Z21" s="149" t="s">
        <v>278</v>
      </c>
    </row>
    <row r="22" ht="15.75" customHeight="1">
      <c r="K22" s="151" t="s">
        <v>381</v>
      </c>
      <c r="M22" s="149" t="s">
        <v>382</v>
      </c>
      <c r="N22" s="149" t="s">
        <v>312</v>
      </c>
      <c r="R22" s="152">
        <v>1.0</v>
      </c>
      <c r="T22" s="152">
        <v>1.0</v>
      </c>
      <c r="X22" s="149" t="s">
        <v>383</v>
      </c>
      <c r="Y22" s="149" t="s">
        <v>384</v>
      </c>
      <c r="Z22" s="149" t="s">
        <v>278</v>
      </c>
    </row>
    <row r="23" ht="15.75" customHeight="1">
      <c r="K23" s="151" t="s">
        <v>385</v>
      </c>
      <c r="M23" s="149" t="s">
        <v>386</v>
      </c>
      <c r="N23" s="149" t="s">
        <v>366</v>
      </c>
      <c r="R23" s="152">
        <v>1.0</v>
      </c>
      <c r="T23" s="152">
        <v>1.0</v>
      </c>
      <c r="X23" s="149" t="s">
        <v>387</v>
      </c>
      <c r="Y23" s="149" t="s">
        <v>388</v>
      </c>
      <c r="Z23" s="149" t="s">
        <v>278</v>
      </c>
    </row>
    <row r="24" ht="15.75" customHeight="1">
      <c r="K24" s="151" t="s">
        <v>389</v>
      </c>
      <c r="M24" s="149" t="s">
        <v>390</v>
      </c>
      <c r="N24" s="149" t="s">
        <v>328</v>
      </c>
      <c r="R24" s="152">
        <v>1.0</v>
      </c>
      <c r="T24" s="152">
        <v>1.0</v>
      </c>
      <c r="X24" s="149" t="s">
        <v>391</v>
      </c>
      <c r="Y24" s="149" t="s">
        <v>392</v>
      </c>
      <c r="Z24" s="149" t="s">
        <v>278</v>
      </c>
    </row>
    <row r="25" ht="15.75" customHeight="1">
      <c r="K25" s="151" t="s">
        <v>393</v>
      </c>
      <c r="M25" s="149" t="s">
        <v>394</v>
      </c>
      <c r="N25" s="149" t="s">
        <v>194</v>
      </c>
      <c r="R25" s="152">
        <v>1.0</v>
      </c>
      <c r="T25" s="152">
        <v>1.0</v>
      </c>
    </row>
    <row r="26" ht="15.75" customHeight="1">
      <c r="K26" s="151" t="s">
        <v>395</v>
      </c>
      <c r="M26" s="149" t="s">
        <v>396</v>
      </c>
      <c r="N26" s="149" t="s">
        <v>332</v>
      </c>
      <c r="R26" s="152">
        <v>1.0</v>
      </c>
      <c r="T26" s="152">
        <v>1.0</v>
      </c>
    </row>
    <row r="27" ht="15.75" customHeight="1">
      <c r="K27" s="151" t="s">
        <v>397</v>
      </c>
      <c r="M27" s="149" t="s">
        <v>398</v>
      </c>
      <c r="N27" s="149" t="s">
        <v>308</v>
      </c>
    </row>
    <row r="28" ht="15.75" customHeight="1">
      <c r="K28" s="151" t="s">
        <v>399</v>
      </c>
      <c r="M28" s="149" t="s">
        <v>400</v>
      </c>
      <c r="N28" s="149" t="s">
        <v>194</v>
      </c>
    </row>
    <row r="29" ht="15.75" customHeight="1">
      <c r="K29" s="151" t="s">
        <v>401</v>
      </c>
      <c r="M29" s="149" t="s">
        <v>402</v>
      </c>
      <c r="N29" s="149" t="s">
        <v>194</v>
      </c>
    </row>
    <row r="30" ht="15.75" customHeight="1">
      <c r="K30" s="151" t="s">
        <v>403</v>
      </c>
      <c r="M30" s="149" t="s">
        <v>404</v>
      </c>
      <c r="N30" s="149" t="s">
        <v>378</v>
      </c>
    </row>
    <row r="31" ht="15.75" customHeight="1">
      <c r="K31" s="151" t="s">
        <v>405</v>
      </c>
      <c r="M31" s="149" t="s">
        <v>406</v>
      </c>
    </row>
    <row r="32" ht="15.75" customHeight="1">
      <c r="K32" s="151" t="s">
        <v>407</v>
      </c>
      <c r="M32" s="149" t="s">
        <v>408</v>
      </c>
    </row>
    <row r="33" ht="15.75" customHeight="1">
      <c r="K33" s="151" t="s">
        <v>201</v>
      </c>
      <c r="M33" s="149" t="s">
        <v>409</v>
      </c>
    </row>
    <row r="34" ht="15.75" customHeight="1">
      <c r="K34" s="151" t="s">
        <v>213</v>
      </c>
      <c r="M34" s="149" t="s">
        <v>410</v>
      </c>
    </row>
    <row r="35" ht="15.75" customHeight="1">
      <c r="K35" s="151" t="s">
        <v>411</v>
      </c>
      <c r="M35" s="149" t="s">
        <v>412</v>
      </c>
    </row>
    <row r="36" ht="15.75" customHeight="1">
      <c r="K36" s="151" t="s">
        <v>413</v>
      </c>
      <c r="M36" s="149" t="s">
        <v>414</v>
      </c>
    </row>
    <row r="37" ht="15.75" customHeight="1">
      <c r="K37" s="151" t="s">
        <v>415</v>
      </c>
      <c r="M37" s="149" t="s">
        <v>416</v>
      </c>
    </row>
    <row r="38" ht="15.75" customHeight="1">
      <c r="K38" s="151" t="s">
        <v>106</v>
      </c>
      <c r="M38" s="149" t="s">
        <v>417</v>
      </c>
    </row>
    <row r="39" ht="15.75" customHeight="1">
      <c r="K39" s="151" t="s">
        <v>107</v>
      </c>
      <c r="M39" s="149" t="s">
        <v>418</v>
      </c>
    </row>
    <row r="40" ht="15.75" customHeight="1">
      <c r="K40" s="151" t="s">
        <v>108</v>
      </c>
      <c r="M40" s="149" t="s">
        <v>419</v>
      </c>
    </row>
    <row r="41" ht="15.75" customHeight="1">
      <c r="K41" s="151" t="s">
        <v>109</v>
      </c>
      <c r="M41" s="149" t="s">
        <v>420</v>
      </c>
    </row>
    <row r="42" ht="15.75" customHeight="1">
      <c r="K42" s="151" t="s">
        <v>110</v>
      </c>
      <c r="M42" s="149" t="s">
        <v>421</v>
      </c>
    </row>
    <row r="43" ht="15.75" customHeight="1">
      <c r="K43" s="151" t="s">
        <v>111</v>
      </c>
      <c r="M43" s="149" t="s">
        <v>422</v>
      </c>
    </row>
    <row r="44" ht="15.75" customHeight="1">
      <c r="K44" s="151" t="s">
        <v>112</v>
      </c>
      <c r="M44" s="149" t="s">
        <v>423</v>
      </c>
    </row>
    <row r="45" ht="15.75" customHeight="1">
      <c r="M45" s="149" t="s">
        <v>424</v>
      </c>
      <c r="Q45" s="151">
        <f>11/14</f>
        <v>0.7857142857</v>
      </c>
      <c r="W45" s="149">
        <f>X45-Y45</f>
        <v>0</v>
      </c>
    </row>
    <row r="46" ht="15.75" customHeight="1">
      <c r="M46" s="149" t="s">
        <v>425</v>
      </c>
      <c r="W46" s="149">
        <f>NETWORKDAYS(X46,Y46)</f>
        <v>0</v>
      </c>
    </row>
    <row r="47" ht="15.75" customHeight="1">
      <c r="M47" s="149" t="s">
        <v>426</v>
      </c>
      <c r="S47" s="149">
        <f>SUMIF(S48:S52,"&gt;=0")</f>
        <v>31</v>
      </c>
    </row>
    <row r="48" ht="15.75" customHeight="1">
      <c r="M48" s="149" t="s">
        <v>427</v>
      </c>
      <c r="X48" s="149">
        <f>N("" &amp; LEFT('Raw Data'!$A$3,2))</f>
        <v>0</v>
      </c>
    </row>
    <row r="49" ht="15.75" customHeight="1">
      <c r="M49" s="149" t="s">
        <v>428</v>
      </c>
      <c r="X49" s="149" t="str">
        <f>Day</f>
        <v>#NAME?</v>
      </c>
    </row>
    <row r="50" ht="15.75" customHeight="1">
      <c r="M50" s="149" t="s">
        <v>429</v>
      </c>
      <c r="S50" s="149" t="s">
        <v>430</v>
      </c>
    </row>
    <row r="51" ht="15.75" customHeight="1">
      <c r="M51" s="149" t="s">
        <v>431</v>
      </c>
      <c r="S51" s="151">
        <v>0.0</v>
      </c>
      <c r="V51" s="149" t="s">
        <v>432</v>
      </c>
      <c r="X51" s="149" t="s">
        <v>430</v>
      </c>
    </row>
    <row r="52" ht="15.75" customHeight="1">
      <c r="M52" s="149" t="s">
        <v>433</v>
      </c>
      <c r="Q52" s="149" t="s">
        <v>434</v>
      </c>
      <c r="S52" s="151">
        <v>31.0</v>
      </c>
    </row>
    <row r="53" ht="15.75" customHeight="1">
      <c r="M53" s="149" t="s">
        <v>435</v>
      </c>
    </row>
    <row r="54" ht="15.75" customHeight="1">
      <c r="M54" s="149" t="s">
        <v>436</v>
      </c>
    </row>
    <row r="55" ht="15.75" customHeight="1">
      <c r="M55" s="149" t="s">
        <v>437</v>
      </c>
    </row>
    <row r="56" ht="15.75" customHeight="1">
      <c r="M56" s="149" t="s">
        <v>438</v>
      </c>
      <c r="Y56" s="149" t="s">
        <v>439</v>
      </c>
    </row>
    <row r="57" ht="15.75" customHeight="1">
      <c r="M57" s="149" t="s">
        <v>440</v>
      </c>
    </row>
    <row r="58" ht="15.75" customHeight="1">
      <c r="M58" s="149" t="s">
        <v>294</v>
      </c>
    </row>
    <row r="59" ht="15.75" customHeight="1">
      <c r="M59" s="149" t="s">
        <v>441</v>
      </c>
    </row>
    <row r="60" ht="15.75" customHeight="1">
      <c r="M60" s="149" t="s">
        <v>442</v>
      </c>
    </row>
    <row r="61" ht="15.75" customHeight="1">
      <c r="M61" s="149" t="s">
        <v>443</v>
      </c>
    </row>
    <row r="62" ht="15.75" customHeight="1">
      <c r="M62" s="149" t="s">
        <v>444</v>
      </c>
    </row>
    <row r="63" ht="15.75" customHeight="1">
      <c r="M63" s="149" t="s">
        <v>445</v>
      </c>
    </row>
    <row r="64" ht="15.75" customHeight="1">
      <c r="M64" s="149" t="s">
        <v>446</v>
      </c>
    </row>
    <row r="65" ht="15.75" customHeight="1">
      <c r="M65" s="149" t="s">
        <v>447</v>
      </c>
    </row>
    <row r="66" ht="15.75" customHeight="1">
      <c r="M66" s="149" t="s">
        <v>448</v>
      </c>
    </row>
    <row r="67" ht="15.75" customHeight="1">
      <c r="M67" s="149" t="s">
        <v>449</v>
      </c>
    </row>
    <row r="68" ht="15.75" customHeight="1">
      <c r="M68" s="149" t="s">
        <v>450</v>
      </c>
    </row>
    <row r="69" ht="15.75" customHeight="1">
      <c r="M69" s="149" t="s">
        <v>451</v>
      </c>
    </row>
    <row r="70" ht="15.75" customHeight="1">
      <c r="M70" s="149" t="s">
        <v>452</v>
      </c>
    </row>
    <row r="71" ht="15.75" customHeight="1">
      <c r="M71" s="149" t="s">
        <v>453</v>
      </c>
    </row>
    <row r="72" ht="15.75" customHeight="1">
      <c r="M72" s="149" t="s">
        <v>344</v>
      </c>
    </row>
    <row r="73" ht="15.75" customHeight="1">
      <c r="M73" s="149" t="s">
        <v>454</v>
      </c>
    </row>
    <row r="74" ht="15.75" customHeight="1">
      <c r="M74" s="149" t="s">
        <v>455</v>
      </c>
    </row>
    <row r="75" ht="15.75" customHeight="1">
      <c r="M75" s="149" t="s">
        <v>348</v>
      </c>
    </row>
    <row r="76" ht="15.75" customHeight="1">
      <c r="M76" s="149" t="s">
        <v>353</v>
      </c>
    </row>
    <row r="77" ht="15.75" customHeight="1">
      <c r="M77" s="149" t="s">
        <v>456</v>
      </c>
    </row>
    <row r="78" ht="15.75" customHeight="1">
      <c r="M78" s="149" t="s">
        <v>457</v>
      </c>
    </row>
    <row r="79" ht="15.75" customHeight="1">
      <c r="M79" s="149" t="s">
        <v>363</v>
      </c>
    </row>
    <row r="80" ht="15.75" customHeight="1">
      <c r="M80" s="149" t="s">
        <v>458</v>
      </c>
    </row>
    <row r="81" ht="15.75" customHeight="1">
      <c r="M81" s="149" t="s">
        <v>371</v>
      </c>
    </row>
    <row r="82" ht="15.75" customHeight="1">
      <c r="M82" s="149" t="s">
        <v>459</v>
      </c>
    </row>
    <row r="83" ht="15.75" customHeight="1">
      <c r="M83" s="149" t="s">
        <v>460</v>
      </c>
    </row>
    <row r="84" ht="15.75" customHeight="1">
      <c r="M84" s="149" t="s">
        <v>461</v>
      </c>
    </row>
    <row r="85" ht="15.75" customHeight="1">
      <c r="M85" s="149" t="s">
        <v>375</v>
      </c>
    </row>
    <row r="86" ht="15.75" customHeight="1">
      <c r="M86" s="149" t="s">
        <v>380</v>
      </c>
    </row>
    <row r="87" ht="15.75" customHeight="1">
      <c r="M87" s="149" t="s">
        <v>462</v>
      </c>
    </row>
    <row r="88" ht="15.75" customHeight="1">
      <c r="M88" s="149" t="s">
        <v>384</v>
      </c>
    </row>
    <row r="89" ht="15.75" customHeight="1">
      <c r="M89" s="149" t="s">
        <v>463</v>
      </c>
    </row>
    <row r="90" ht="15.75" customHeight="1">
      <c r="M90" s="149" t="s">
        <v>388</v>
      </c>
    </row>
    <row r="91" ht="15.75" customHeight="1">
      <c r="M91" s="149" t="s">
        <v>464</v>
      </c>
    </row>
    <row r="92" ht="15.75" customHeight="1">
      <c r="M92" s="149" t="s">
        <v>392</v>
      </c>
    </row>
    <row r="93" ht="15.75" customHeight="1">
      <c r="M93" s="149" t="s">
        <v>465</v>
      </c>
    </row>
    <row r="94" ht="15.75" customHeight="1">
      <c r="M94" s="149" t="s">
        <v>466</v>
      </c>
    </row>
    <row r="95" ht="15.75" customHeight="1">
      <c r="M95" s="149" t="s">
        <v>467</v>
      </c>
    </row>
    <row r="96" ht="15.75" customHeight="1">
      <c r="M96" s="149" t="s">
        <v>468</v>
      </c>
    </row>
    <row r="97" ht="15.75" customHeight="1">
      <c r="M97" s="149" t="s">
        <v>469</v>
      </c>
    </row>
    <row r="98" ht="15.75" customHeight="1">
      <c r="M98" s="149" t="s">
        <v>470</v>
      </c>
    </row>
    <row r="99" ht="15.75" customHeight="1">
      <c r="M99" s="149" t="s">
        <v>471</v>
      </c>
    </row>
    <row r="100" ht="15.75" customHeight="1">
      <c r="M100" s="149" t="s">
        <v>472</v>
      </c>
    </row>
    <row r="101" ht="15.75" customHeight="1">
      <c r="M101" s="149" t="s">
        <v>473</v>
      </c>
    </row>
    <row r="102" ht="15.75" customHeight="1">
      <c r="M102" s="149" t="s">
        <v>474</v>
      </c>
    </row>
    <row r="103" ht="15.75" customHeight="1">
      <c r="M103" s="149" t="s">
        <v>475</v>
      </c>
    </row>
    <row r="104" ht="15.75" customHeight="1">
      <c r="M104" s="149" t="s">
        <v>476</v>
      </c>
    </row>
    <row r="105" ht="15.75" customHeight="1">
      <c r="M105" s="149" t="s">
        <v>477</v>
      </c>
    </row>
    <row r="106" ht="15.75" customHeight="1">
      <c r="M106" s="149" t="s">
        <v>478</v>
      </c>
    </row>
    <row r="107" ht="15.75" customHeight="1">
      <c r="M107" s="149" t="s">
        <v>479</v>
      </c>
    </row>
    <row r="108" ht="15.75" customHeight="1">
      <c r="M108" s="149" t="s">
        <v>480</v>
      </c>
    </row>
    <row r="109" ht="15.75" customHeight="1">
      <c r="M109" s="149" t="s">
        <v>481</v>
      </c>
    </row>
    <row r="110" ht="15.75" customHeight="1">
      <c r="M110" s="149" t="s">
        <v>482</v>
      </c>
    </row>
    <row r="111" ht="15.75" customHeight="1">
      <c r="M111" s="149" t="s">
        <v>483</v>
      </c>
    </row>
    <row r="112" ht="15.75" customHeight="1">
      <c r="M112" s="149" t="s">
        <v>484</v>
      </c>
    </row>
    <row r="113" ht="15.75" customHeight="1">
      <c r="M113" s="149" t="s">
        <v>485</v>
      </c>
    </row>
    <row r="114" ht="15.75" customHeight="1">
      <c r="M114" s="149" t="s">
        <v>486</v>
      </c>
    </row>
    <row r="115" ht="15.75" customHeight="1">
      <c r="M115" s="149" t="s">
        <v>487</v>
      </c>
    </row>
    <row r="116" ht="15.75" customHeight="1">
      <c r="M116" s="149" t="s">
        <v>488</v>
      </c>
    </row>
    <row r="117" ht="15.75" customHeight="1">
      <c r="M117" s="149" t="s">
        <v>489</v>
      </c>
    </row>
    <row r="118" ht="15.75" customHeight="1">
      <c r="M118" s="149" t="s">
        <v>490</v>
      </c>
    </row>
    <row r="119" ht="15.75" customHeight="1">
      <c r="M119" s="149" t="s">
        <v>491</v>
      </c>
    </row>
    <row r="120" ht="15.75" customHeight="1">
      <c r="M120" s="149" t="s">
        <v>492</v>
      </c>
    </row>
    <row r="121" ht="15.75" customHeight="1">
      <c r="M121" s="149" t="s">
        <v>493</v>
      </c>
    </row>
    <row r="122" ht="15.75" customHeight="1">
      <c r="M122" s="149" t="s">
        <v>494</v>
      </c>
    </row>
    <row r="123" ht="15.75" customHeight="1">
      <c r="M123" s="149" t="s">
        <v>495</v>
      </c>
    </row>
    <row r="124" ht="15.75" customHeight="1">
      <c r="M124" s="149" t="s">
        <v>496</v>
      </c>
    </row>
    <row r="125" ht="15.75" customHeight="1">
      <c r="M125" s="149" t="s">
        <v>497</v>
      </c>
    </row>
    <row r="126" ht="15.75" customHeight="1">
      <c r="M126" s="149" t="s">
        <v>498</v>
      </c>
    </row>
    <row r="127" ht="15.75" customHeight="1">
      <c r="M127" s="149" t="s">
        <v>499</v>
      </c>
    </row>
    <row r="128" ht="15.75" customHeight="1">
      <c r="M128" s="149" t="s">
        <v>500</v>
      </c>
    </row>
    <row r="129" ht="15.75" customHeight="1">
      <c r="M129" s="149" t="s">
        <v>501</v>
      </c>
    </row>
    <row r="130" ht="15.75" customHeight="1">
      <c r="M130" s="149" t="s">
        <v>502</v>
      </c>
    </row>
    <row r="131" ht="15.75" customHeight="1">
      <c r="M131" s="149" t="s">
        <v>503</v>
      </c>
    </row>
    <row r="132" ht="15.75" customHeight="1">
      <c r="M132" s="149" t="s">
        <v>504</v>
      </c>
    </row>
    <row r="133" ht="15.75" customHeight="1">
      <c r="M133" s="149" t="s">
        <v>505</v>
      </c>
    </row>
    <row r="134" ht="15.75" customHeight="1">
      <c r="M134" s="149" t="s">
        <v>506</v>
      </c>
    </row>
    <row r="135" ht="15.75" customHeight="1">
      <c r="M135" s="149" t="s">
        <v>507</v>
      </c>
    </row>
    <row r="136" ht="15.75" customHeight="1">
      <c r="M136" s="149" t="s">
        <v>508</v>
      </c>
    </row>
    <row r="137" ht="15.75" customHeight="1">
      <c r="M137" s="149" t="s">
        <v>509</v>
      </c>
    </row>
    <row r="138" ht="15.75" customHeight="1">
      <c r="M138" s="149" t="s">
        <v>510</v>
      </c>
    </row>
    <row r="139" ht="15.75" customHeight="1">
      <c r="M139" s="149" t="s">
        <v>511</v>
      </c>
    </row>
    <row r="140" ht="15.75" customHeight="1">
      <c r="M140" s="149" t="s">
        <v>512</v>
      </c>
    </row>
    <row r="141" ht="15.75" customHeight="1">
      <c r="M141" s="149" t="s">
        <v>513</v>
      </c>
    </row>
    <row r="142" ht="15.75" customHeight="1">
      <c r="M142" s="149" t="s">
        <v>514</v>
      </c>
    </row>
    <row r="143" ht="15.75" customHeight="1">
      <c r="M143" s="149" t="s">
        <v>515</v>
      </c>
    </row>
    <row r="144" ht="15.75" customHeight="1">
      <c r="M144" s="149" t="s">
        <v>516</v>
      </c>
    </row>
    <row r="145" ht="15.75" customHeight="1">
      <c r="M145" s="149" t="s">
        <v>517</v>
      </c>
    </row>
    <row r="146" ht="15.75" customHeight="1">
      <c r="M146" s="149" t="s">
        <v>518</v>
      </c>
    </row>
    <row r="147" ht="15.75" customHeight="1">
      <c r="M147" s="149" t="s">
        <v>519</v>
      </c>
    </row>
    <row r="148" ht="15.75" customHeight="1">
      <c r="M148" s="149" t="s">
        <v>520</v>
      </c>
    </row>
    <row r="149" ht="15.75" customHeight="1">
      <c r="M149" s="149" t="s">
        <v>521</v>
      </c>
    </row>
    <row r="150" ht="15.75" customHeight="1">
      <c r="M150" s="149" t="s">
        <v>522</v>
      </c>
    </row>
    <row r="151" ht="15.75" customHeight="1">
      <c r="M151" s="149" t="s">
        <v>523</v>
      </c>
    </row>
    <row r="152" ht="15.75" customHeight="1">
      <c r="M152" s="149" t="s">
        <v>524</v>
      </c>
    </row>
    <row r="153" ht="15.75" customHeight="1">
      <c r="M153" s="149" t="s">
        <v>525</v>
      </c>
    </row>
    <row r="154" ht="15.75" customHeight="1">
      <c r="M154" s="149" t="s">
        <v>526</v>
      </c>
    </row>
    <row r="155" ht="15.75" customHeight="1">
      <c r="M155" s="149" t="s">
        <v>527</v>
      </c>
    </row>
    <row r="156" ht="15.75" customHeight="1">
      <c r="M156" s="149" t="s">
        <v>528</v>
      </c>
    </row>
    <row r="157" ht="15.75" customHeight="1">
      <c r="M157" s="149" t="s">
        <v>529</v>
      </c>
    </row>
    <row r="158" ht="15.75" customHeight="1">
      <c r="M158" s="149" t="s">
        <v>530</v>
      </c>
    </row>
    <row r="159" ht="15.75" customHeight="1">
      <c r="M159" s="149" t="s">
        <v>531</v>
      </c>
    </row>
    <row r="160" ht="15.75" customHeight="1">
      <c r="M160" s="149" t="s">
        <v>532</v>
      </c>
    </row>
    <row r="161" ht="15.75" customHeight="1">
      <c r="M161" s="149" t="s">
        <v>533</v>
      </c>
    </row>
    <row r="162" ht="15.75" customHeight="1">
      <c r="M162" s="149" t="s">
        <v>534</v>
      </c>
    </row>
    <row r="163" ht="15.75" customHeight="1">
      <c r="M163" s="149" t="s">
        <v>535</v>
      </c>
    </row>
    <row r="164" ht="15.75" customHeight="1">
      <c r="M164" s="149" t="s">
        <v>536</v>
      </c>
    </row>
    <row r="165" ht="15.75" customHeight="1">
      <c r="M165" s="149" t="s">
        <v>537</v>
      </c>
    </row>
    <row r="166" ht="15.75" customHeight="1">
      <c r="M166" s="149" t="s">
        <v>538</v>
      </c>
    </row>
    <row r="167" ht="15.75" customHeight="1">
      <c r="M167" s="149" t="s">
        <v>539</v>
      </c>
    </row>
    <row r="168" ht="15.75" customHeight="1">
      <c r="M168" s="149" t="s">
        <v>540</v>
      </c>
    </row>
    <row r="169" ht="15.75" customHeight="1">
      <c r="M169" s="149" t="s">
        <v>541</v>
      </c>
    </row>
    <row r="170" ht="15.75" customHeight="1">
      <c r="M170" s="149" t="s">
        <v>542</v>
      </c>
    </row>
    <row r="171" ht="15.75" customHeight="1">
      <c r="M171" s="149" t="s">
        <v>543</v>
      </c>
    </row>
    <row r="172" ht="15.75" customHeight="1">
      <c r="M172" s="149" t="s">
        <v>544</v>
      </c>
    </row>
    <row r="173" ht="15.75" customHeight="1">
      <c r="M173" s="149" t="s">
        <v>545</v>
      </c>
    </row>
    <row r="174" ht="15.75" customHeight="1">
      <c r="M174" s="149" t="s">
        <v>546</v>
      </c>
    </row>
    <row r="175" ht="15.75" customHeight="1">
      <c r="M175" s="149" t="s">
        <v>547</v>
      </c>
    </row>
    <row r="176" ht="15.75" customHeight="1">
      <c r="M176" s="149" t="s">
        <v>548</v>
      </c>
    </row>
    <row r="177" ht="15.75" customHeight="1">
      <c r="M177" s="149" t="s">
        <v>549</v>
      </c>
    </row>
    <row r="178" ht="15.75" customHeight="1">
      <c r="M178" s="149" t="s">
        <v>550</v>
      </c>
    </row>
    <row r="179" ht="15.75" customHeight="1">
      <c r="M179" s="149" t="s">
        <v>551</v>
      </c>
    </row>
    <row r="180" ht="15.75" customHeight="1">
      <c r="M180" s="149" t="s">
        <v>552</v>
      </c>
    </row>
    <row r="181" ht="15.75" customHeight="1">
      <c r="M181" s="149" t="s">
        <v>553</v>
      </c>
    </row>
    <row r="182" ht="15.75" customHeight="1">
      <c r="M182" s="149" t="s">
        <v>554</v>
      </c>
    </row>
    <row r="183" ht="15.75" customHeight="1">
      <c r="M183" s="149" t="s">
        <v>555</v>
      </c>
    </row>
    <row r="184" ht="15.75" customHeight="1">
      <c r="M184" s="149" t="s">
        <v>556</v>
      </c>
    </row>
    <row r="185" ht="15.75" customHeight="1">
      <c r="M185" s="149" t="s">
        <v>557</v>
      </c>
    </row>
    <row r="186" ht="15.75" customHeight="1">
      <c r="M186" s="149" t="s">
        <v>558</v>
      </c>
    </row>
    <row r="187" ht="15.75" customHeight="1">
      <c r="M187" s="149" t="s">
        <v>559</v>
      </c>
    </row>
    <row r="188" ht="15.75" customHeight="1">
      <c r="M188" s="149" t="s">
        <v>560</v>
      </c>
    </row>
    <row r="189" ht="15.75" customHeight="1">
      <c r="M189" s="149" t="s">
        <v>561</v>
      </c>
    </row>
    <row r="190" ht="15.75" customHeight="1">
      <c r="M190" s="149" t="s">
        <v>562</v>
      </c>
    </row>
    <row r="191" ht="15.75" customHeight="1">
      <c r="M191" s="149" t="s">
        <v>563</v>
      </c>
    </row>
    <row r="192" ht="15.75" customHeight="1">
      <c r="M192" s="149" t="s">
        <v>564</v>
      </c>
    </row>
    <row r="193" ht="15.75" customHeight="1">
      <c r="M193" s="149" t="s">
        <v>565</v>
      </c>
    </row>
    <row r="194" ht="15.75" customHeight="1">
      <c r="M194" s="149" t="s">
        <v>566</v>
      </c>
    </row>
    <row r="195" ht="15.75" customHeight="1">
      <c r="M195" s="149" t="s">
        <v>567</v>
      </c>
    </row>
    <row r="196" ht="15.75" customHeight="1">
      <c r="M196" s="149" t="s">
        <v>568</v>
      </c>
    </row>
    <row r="197" ht="15.75" customHeight="1">
      <c r="M197" s="149" t="s">
        <v>569</v>
      </c>
    </row>
    <row r="198" ht="15.75" customHeight="1">
      <c r="M198" s="149" t="s">
        <v>570</v>
      </c>
    </row>
    <row r="199" ht="15.75" customHeight="1">
      <c r="M199" s="149" t="s">
        <v>571</v>
      </c>
    </row>
    <row r="200" ht="15.75" customHeight="1">
      <c r="M200" s="149" t="s">
        <v>572</v>
      </c>
    </row>
    <row r="201" ht="15.75" customHeight="1">
      <c r="M201" s="149" t="s">
        <v>573</v>
      </c>
    </row>
    <row r="202" ht="15.75" customHeight="1">
      <c r="M202" s="149" t="s">
        <v>574</v>
      </c>
    </row>
    <row r="203" ht="15.75" customHeight="1">
      <c r="M203" s="149" t="s">
        <v>575</v>
      </c>
    </row>
    <row r="204" ht="15.75" customHeight="1">
      <c r="M204" s="149" t="s">
        <v>576</v>
      </c>
    </row>
    <row r="205" ht="15.75" customHeight="1">
      <c r="M205" s="149" t="s">
        <v>577</v>
      </c>
    </row>
    <row r="206" ht="15.75" customHeight="1">
      <c r="M206" s="149" t="s">
        <v>578</v>
      </c>
    </row>
    <row r="207" ht="15.75" customHeight="1">
      <c r="M207" s="149" t="s">
        <v>579</v>
      </c>
    </row>
    <row r="208" ht="15.75" customHeight="1">
      <c r="M208" s="149" t="s">
        <v>580</v>
      </c>
    </row>
    <row r="209" ht="15.75" customHeight="1">
      <c r="M209" s="149" t="s">
        <v>581</v>
      </c>
    </row>
    <row r="210" ht="15.75" customHeight="1">
      <c r="M210" s="149" t="s">
        <v>582</v>
      </c>
    </row>
    <row r="211" ht="15.75" customHeight="1">
      <c r="M211" s="149" t="s">
        <v>583</v>
      </c>
    </row>
    <row r="212" ht="15.75" customHeight="1">
      <c r="M212" s="149" t="s">
        <v>584</v>
      </c>
    </row>
    <row r="213" ht="15.75" customHeight="1">
      <c r="M213" s="149" t="s">
        <v>585</v>
      </c>
    </row>
    <row r="214" ht="15.75" customHeight="1">
      <c r="M214" s="149" t="s">
        <v>586</v>
      </c>
    </row>
    <row r="215" ht="15.75" customHeight="1">
      <c r="M215" s="149" t="s">
        <v>587</v>
      </c>
    </row>
    <row r="216" ht="15.75" customHeight="1">
      <c r="M216" s="149" t="s">
        <v>588</v>
      </c>
    </row>
    <row r="217" ht="15.75" customHeight="1">
      <c r="M217" s="149" t="s">
        <v>589</v>
      </c>
    </row>
    <row r="218" ht="15.75" customHeight="1">
      <c r="M218" s="149" t="s">
        <v>590</v>
      </c>
    </row>
    <row r="219" ht="15.75" customHeight="1">
      <c r="M219" s="149" t="s">
        <v>591</v>
      </c>
    </row>
    <row r="220" ht="15.75" customHeight="1">
      <c r="M220" s="149" t="s">
        <v>592</v>
      </c>
    </row>
    <row r="221" ht="15.75" customHeight="1">
      <c r="M221" s="149" t="s">
        <v>593</v>
      </c>
    </row>
    <row r="222" ht="15.75" customHeight="1">
      <c r="M222" s="149" t="s">
        <v>594</v>
      </c>
    </row>
    <row r="223" ht="15.75" customHeight="1">
      <c r="M223" s="149" t="s">
        <v>595</v>
      </c>
    </row>
    <row r="224" ht="15.75" customHeight="1">
      <c r="M224" s="149" t="s">
        <v>596</v>
      </c>
    </row>
    <row r="225" ht="15.75" customHeight="1">
      <c r="M225" s="149" t="s">
        <v>597</v>
      </c>
    </row>
    <row r="226" ht="15.75" customHeight="1">
      <c r="M226" s="149" t="s">
        <v>598</v>
      </c>
    </row>
    <row r="227" ht="15.75" customHeight="1">
      <c r="M227" s="149" t="s">
        <v>599</v>
      </c>
    </row>
    <row r="228" ht="15.75" customHeight="1">
      <c r="M228" s="149" t="s">
        <v>600</v>
      </c>
    </row>
    <row r="229" ht="15.75" customHeight="1">
      <c r="M229" s="149" t="s">
        <v>601</v>
      </c>
    </row>
    <row r="230" ht="15.75" customHeight="1">
      <c r="M230" s="149" t="s">
        <v>602</v>
      </c>
    </row>
    <row r="231" ht="15.75" customHeight="1">
      <c r="M231" s="149" t="s">
        <v>603</v>
      </c>
    </row>
    <row r="232" ht="15.75" customHeight="1">
      <c r="M232" s="149" t="s">
        <v>604</v>
      </c>
    </row>
    <row r="233" ht="15.75" customHeight="1">
      <c r="M233" s="149" t="s">
        <v>605</v>
      </c>
    </row>
    <row r="234" ht="15.75" customHeight="1">
      <c r="M234" s="149" t="s">
        <v>606</v>
      </c>
    </row>
    <row r="235" ht="15.75" customHeight="1">
      <c r="M235" s="149" t="s">
        <v>607</v>
      </c>
    </row>
    <row r="236" ht="15.75" customHeight="1">
      <c r="M236" s="149" t="s">
        <v>608</v>
      </c>
    </row>
    <row r="237" ht="15.75" customHeight="1">
      <c r="M237" s="149" t="s">
        <v>609</v>
      </c>
    </row>
    <row r="238" ht="15.75" customHeight="1">
      <c r="M238" s="149" t="s">
        <v>610</v>
      </c>
    </row>
    <row r="239" ht="15.75" customHeight="1">
      <c r="M239" s="149" t="s">
        <v>611</v>
      </c>
    </row>
    <row r="240" ht="15.75" customHeight="1">
      <c r="M240" s="149" t="s">
        <v>612</v>
      </c>
    </row>
    <row r="241" ht="15.75" customHeight="1">
      <c r="M241" s="149" t="s">
        <v>613</v>
      </c>
    </row>
    <row r="242" ht="15.75" customHeight="1">
      <c r="M242" s="149" t="s">
        <v>614</v>
      </c>
    </row>
    <row r="243" ht="15.75" customHeight="1">
      <c r="M243" s="149" t="s">
        <v>615</v>
      </c>
    </row>
    <row r="244" ht="15.75" customHeight="1">
      <c r="M244" s="149" t="s">
        <v>616</v>
      </c>
    </row>
    <row r="245" ht="15.75" customHeight="1">
      <c r="M245" s="149" t="s">
        <v>617</v>
      </c>
    </row>
    <row r="246" ht="15.75" customHeight="1">
      <c r="M246" s="149" t="s">
        <v>618</v>
      </c>
    </row>
    <row r="247" ht="15.75" customHeight="1">
      <c r="M247" s="149" t="s">
        <v>619</v>
      </c>
    </row>
    <row r="248" ht="15.75" customHeight="1">
      <c r="M248" s="149" t="s">
        <v>620</v>
      </c>
    </row>
    <row r="249" ht="15.75" customHeight="1">
      <c r="M249" s="149" t="s">
        <v>621</v>
      </c>
    </row>
    <row r="250" ht="15.75" customHeight="1">
      <c r="M250" s="149" t="s">
        <v>622</v>
      </c>
    </row>
    <row r="251" ht="15.75" customHeight="1">
      <c r="M251" s="149" t="s">
        <v>623</v>
      </c>
    </row>
    <row r="252" ht="15.75" customHeight="1">
      <c r="M252" s="149" t="s">
        <v>624</v>
      </c>
    </row>
    <row r="253" ht="15.75" customHeight="1">
      <c r="M253" s="149" t="s">
        <v>625</v>
      </c>
    </row>
    <row r="254" ht="15.75" customHeight="1">
      <c r="M254" s="149" t="s">
        <v>626</v>
      </c>
    </row>
    <row r="255" ht="15.75" customHeight="1">
      <c r="M255" s="149" t="s">
        <v>627</v>
      </c>
    </row>
    <row r="256" ht="15.75" customHeight="1">
      <c r="M256" s="149" t="s">
        <v>628</v>
      </c>
    </row>
    <row r="257" ht="15.75" customHeight="1">
      <c r="M257" s="149" t="s">
        <v>629</v>
      </c>
    </row>
    <row r="258" ht="15.75" customHeight="1">
      <c r="M258" s="149" t="s">
        <v>630</v>
      </c>
    </row>
    <row r="259" ht="15.75" customHeight="1">
      <c r="M259" s="149" t="s">
        <v>631</v>
      </c>
    </row>
    <row r="260" ht="15.75" customHeight="1">
      <c r="M260" s="149" t="s">
        <v>632</v>
      </c>
    </row>
    <row r="261" ht="15.75" customHeight="1">
      <c r="M261" s="149" t="s">
        <v>633</v>
      </c>
    </row>
    <row r="262" ht="15.75" customHeight="1">
      <c r="M262" s="149" t="s">
        <v>634</v>
      </c>
    </row>
    <row r="263" ht="15.75" customHeight="1">
      <c r="M263" s="149" t="s">
        <v>635</v>
      </c>
    </row>
    <row r="264" ht="15.75" customHeight="1">
      <c r="M264" s="149" t="s">
        <v>636</v>
      </c>
    </row>
    <row r="265" ht="15.75" customHeight="1">
      <c r="M265" s="149" t="s">
        <v>637</v>
      </c>
    </row>
    <row r="266" ht="15.75" customHeight="1">
      <c r="M266" s="149" t="s">
        <v>638</v>
      </c>
    </row>
    <row r="267" ht="15.75" customHeight="1">
      <c r="M267" s="149" t="s">
        <v>639</v>
      </c>
    </row>
    <row r="268" ht="15.75" customHeight="1">
      <c r="M268" s="149" t="s">
        <v>640</v>
      </c>
    </row>
    <row r="269" ht="15.75" customHeight="1">
      <c r="M269" s="149" t="s">
        <v>641</v>
      </c>
    </row>
    <row r="270" ht="15.75" customHeight="1">
      <c r="M270" s="149" t="s">
        <v>642</v>
      </c>
    </row>
    <row r="271" ht="15.75" customHeight="1">
      <c r="M271" s="149" t="s">
        <v>643</v>
      </c>
    </row>
    <row r="272" ht="15.75" customHeight="1">
      <c r="M272" s="149" t="s">
        <v>644</v>
      </c>
    </row>
    <row r="273" ht="15.75" customHeight="1">
      <c r="M273" s="149" t="s">
        <v>645</v>
      </c>
    </row>
    <row r="274" ht="15.75" customHeight="1">
      <c r="M274" s="149" t="s">
        <v>646</v>
      </c>
    </row>
    <row r="275" ht="15.75" customHeight="1">
      <c r="M275" s="149" t="s">
        <v>647</v>
      </c>
    </row>
    <row r="276" ht="15.75" customHeight="1">
      <c r="M276" s="149" t="s">
        <v>648</v>
      </c>
    </row>
    <row r="277" ht="15.75" customHeight="1">
      <c r="M277" s="149" t="s">
        <v>649</v>
      </c>
    </row>
    <row r="278" ht="15.75" customHeight="1">
      <c r="M278" s="149" t="s">
        <v>650</v>
      </c>
    </row>
    <row r="279" ht="15.75" customHeight="1">
      <c r="M279" s="149" t="s">
        <v>651</v>
      </c>
    </row>
    <row r="280" ht="15.75" customHeight="1">
      <c r="M280" s="149" t="s">
        <v>652</v>
      </c>
    </row>
    <row r="281" ht="15.75" customHeight="1">
      <c r="M281" s="149" t="s">
        <v>653</v>
      </c>
    </row>
    <row r="282" ht="15.75" customHeight="1">
      <c r="M282" s="149" t="s">
        <v>654</v>
      </c>
    </row>
    <row r="283" ht="15.75" customHeight="1">
      <c r="M283" s="149" t="s">
        <v>655</v>
      </c>
    </row>
    <row r="284" ht="15.75" customHeight="1">
      <c r="M284" s="149" t="s">
        <v>656</v>
      </c>
    </row>
    <row r="285" ht="15.75" customHeight="1">
      <c r="M285" s="149" t="s">
        <v>657</v>
      </c>
    </row>
    <row r="286" ht="15.75" customHeight="1">
      <c r="M286" s="149" t="s">
        <v>658</v>
      </c>
    </row>
    <row r="287" ht="15.75" customHeight="1">
      <c r="M287" s="149" t="s">
        <v>659</v>
      </c>
    </row>
    <row r="288" ht="15.75" customHeight="1">
      <c r="M288" s="149" t="s">
        <v>660</v>
      </c>
    </row>
    <row r="289" ht="15.75" customHeight="1">
      <c r="M289" s="149" t="s">
        <v>661</v>
      </c>
    </row>
    <row r="290" ht="15.75" customHeight="1">
      <c r="M290" s="149" t="s">
        <v>662</v>
      </c>
    </row>
    <row r="291" ht="15.75" customHeight="1">
      <c r="M291" s="149" t="s">
        <v>663</v>
      </c>
    </row>
    <row r="292" ht="15.75" customHeight="1">
      <c r="M292" s="149" t="s">
        <v>664</v>
      </c>
    </row>
    <row r="293" ht="15.75" customHeight="1">
      <c r="M293" s="149" t="s">
        <v>665</v>
      </c>
    </row>
    <row r="294" ht="15.75" customHeight="1">
      <c r="M294" s="149" t="s">
        <v>666</v>
      </c>
    </row>
    <row r="295" ht="15.75" customHeight="1">
      <c r="M295" s="149" t="s">
        <v>667</v>
      </c>
    </row>
    <row r="296" ht="15.75" customHeight="1">
      <c r="M296" s="149" t="s">
        <v>668</v>
      </c>
    </row>
    <row r="297" ht="15.75" customHeight="1">
      <c r="M297" s="149" t="s">
        <v>669</v>
      </c>
    </row>
    <row r="298" ht="15.75" customHeight="1">
      <c r="M298" s="149" t="s">
        <v>670</v>
      </c>
    </row>
    <row r="299" ht="15.75" customHeight="1">
      <c r="M299" s="149" t="s">
        <v>671</v>
      </c>
    </row>
    <row r="300" ht="15.75" customHeight="1">
      <c r="M300" s="149" t="s">
        <v>672</v>
      </c>
    </row>
    <row r="301" ht="15.75" customHeight="1">
      <c r="M301" s="149" t="s">
        <v>673</v>
      </c>
    </row>
    <row r="302" ht="15.75" customHeight="1">
      <c r="M302" s="149" t="s">
        <v>674</v>
      </c>
    </row>
    <row r="303" ht="15.75" customHeight="1">
      <c r="M303" s="149" t="s">
        <v>675</v>
      </c>
    </row>
    <row r="304" ht="15.75" customHeight="1">
      <c r="M304" s="149" t="s">
        <v>676</v>
      </c>
    </row>
    <row r="305" ht="15.75" customHeight="1">
      <c r="M305" s="149" t="s">
        <v>677</v>
      </c>
    </row>
    <row r="306" ht="15.75" customHeight="1">
      <c r="M306" s="149" t="s">
        <v>678</v>
      </c>
    </row>
    <row r="307" ht="15.75" customHeight="1">
      <c r="M307" s="149" t="s">
        <v>679</v>
      </c>
    </row>
    <row r="308" ht="15.75" customHeight="1">
      <c r="M308" s="149" t="s">
        <v>680</v>
      </c>
    </row>
    <row r="309" ht="15.75" customHeight="1">
      <c r="M309" s="149" t="s">
        <v>681</v>
      </c>
    </row>
    <row r="310" ht="15.75" customHeight="1">
      <c r="M310" s="149" t="s">
        <v>682</v>
      </c>
    </row>
    <row r="311" ht="15.75" customHeight="1">
      <c r="M311" s="149" t="s">
        <v>683</v>
      </c>
    </row>
    <row r="312" ht="15.75" customHeight="1">
      <c r="M312" s="149" t="s">
        <v>684</v>
      </c>
    </row>
    <row r="313" ht="15.75" customHeight="1">
      <c r="M313" s="149" t="s">
        <v>685</v>
      </c>
    </row>
    <row r="314" ht="15.75" customHeight="1">
      <c r="M314" s="149" t="s">
        <v>686</v>
      </c>
    </row>
    <row r="315" ht="15.75" customHeight="1">
      <c r="M315" s="149" t="s">
        <v>687</v>
      </c>
    </row>
    <row r="316" ht="15.75" customHeight="1">
      <c r="M316" s="149" t="s">
        <v>688</v>
      </c>
    </row>
    <row r="317" ht="15.75" customHeight="1">
      <c r="M317" s="149" t="s">
        <v>689</v>
      </c>
    </row>
    <row r="318" ht="15.75" customHeight="1">
      <c r="M318" s="149" t="s">
        <v>690</v>
      </c>
    </row>
    <row r="319" ht="15.75" customHeight="1">
      <c r="M319" s="149" t="s">
        <v>691</v>
      </c>
    </row>
    <row r="320" ht="15.75" customHeight="1">
      <c r="M320" s="149" t="s">
        <v>692</v>
      </c>
    </row>
    <row r="321" ht="15.75" customHeight="1">
      <c r="M321" s="149" t="s">
        <v>693</v>
      </c>
    </row>
    <row r="322" ht="15.75" customHeight="1">
      <c r="M322" s="149" t="s">
        <v>694</v>
      </c>
    </row>
    <row r="323" ht="15.75" customHeight="1">
      <c r="M323" s="149" t="s">
        <v>695</v>
      </c>
    </row>
    <row r="324" ht="15.75" customHeight="1">
      <c r="M324" s="149" t="s">
        <v>696</v>
      </c>
    </row>
    <row r="325" ht="15.75" customHeight="1">
      <c r="M325" s="149" t="s">
        <v>697</v>
      </c>
    </row>
    <row r="326" ht="15.75" customHeight="1">
      <c r="M326" s="149" t="s">
        <v>698</v>
      </c>
    </row>
    <row r="327" ht="15.75" customHeight="1">
      <c r="M327" s="149" t="s">
        <v>699</v>
      </c>
    </row>
    <row r="328" ht="15.75" customHeight="1">
      <c r="M328" s="149" t="s">
        <v>700</v>
      </c>
    </row>
    <row r="329" ht="15.75" customHeight="1">
      <c r="M329" s="149" t="s">
        <v>701</v>
      </c>
    </row>
    <row r="330" ht="15.75" customHeight="1">
      <c r="M330" s="149" t="s">
        <v>702</v>
      </c>
    </row>
    <row r="331" ht="15.75" customHeight="1">
      <c r="M331" s="149" t="s">
        <v>703</v>
      </c>
    </row>
    <row r="332" ht="15.75" customHeight="1">
      <c r="M332" s="149" t="s">
        <v>704</v>
      </c>
    </row>
    <row r="333" ht="15.75" customHeight="1">
      <c r="M333" s="149" t="s">
        <v>705</v>
      </c>
    </row>
    <row r="334" ht="15.75" customHeight="1">
      <c r="M334" s="149" t="s">
        <v>706</v>
      </c>
    </row>
    <row r="335" ht="15.75" customHeight="1">
      <c r="M335" s="149" t="s">
        <v>707</v>
      </c>
    </row>
    <row r="336" ht="15.75" customHeight="1">
      <c r="M336" s="149" t="s">
        <v>708</v>
      </c>
    </row>
    <row r="337" ht="15.75" customHeight="1">
      <c r="M337" s="149" t="s">
        <v>709</v>
      </c>
    </row>
    <row r="338" ht="15.75" customHeight="1">
      <c r="M338" s="149" t="s">
        <v>710</v>
      </c>
    </row>
    <row r="339" ht="15.75" customHeight="1">
      <c r="M339" s="149" t="s">
        <v>711</v>
      </c>
    </row>
    <row r="340" ht="15.75" customHeight="1">
      <c r="M340" s="149" t="s">
        <v>712</v>
      </c>
    </row>
    <row r="341" ht="15.75" customHeight="1">
      <c r="M341" s="149" t="s">
        <v>713</v>
      </c>
    </row>
    <row r="342" ht="15.75" customHeight="1">
      <c r="M342" s="149" t="s">
        <v>714</v>
      </c>
    </row>
    <row r="343" ht="15.75" customHeight="1">
      <c r="M343" s="149" t="s">
        <v>715</v>
      </c>
    </row>
    <row r="344" ht="15.75" customHeight="1">
      <c r="M344" s="149" t="s">
        <v>716</v>
      </c>
    </row>
    <row r="345" ht="15.75" customHeight="1">
      <c r="M345" s="149" t="s">
        <v>717</v>
      </c>
    </row>
    <row r="346" ht="15.75" customHeight="1">
      <c r="M346" s="149" t="s">
        <v>718</v>
      </c>
    </row>
    <row r="347" ht="15.75" customHeight="1">
      <c r="M347" s="149" t="s">
        <v>719</v>
      </c>
    </row>
    <row r="348" ht="15.75" customHeight="1">
      <c r="M348" s="149" t="s">
        <v>720</v>
      </c>
    </row>
    <row r="349" ht="15.75" customHeight="1">
      <c r="M349" s="149" t="s">
        <v>721</v>
      </c>
    </row>
    <row r="350" ht="15.75" customHeight="1">
      <c r="M350" s="149" t="s">
        <v>722</v>
      </c>
    </row>
    <row r="351" ht="15.75" customHeight="1">
      <c r="M351" s="149" t="s">
        <v>723</v>
      </c>
    </row>
    <row r="352" ht="15.75" customHeight="1">
      <c r="M352" s="149" t="s">
        <v>724</v>
      </c>
    </row>
    <row r="353" ht="15.75" customHeight="1">
      <c r="M353" s="149" t="s">
        <v>725</v>
      </c>
    </row>
    <row r="354" ht="15.75" customHeight="1">
      <c r="M354" s="149" t="s">
        <v>726</v>
      </c>
    </row>
    <row r="355" ht="15.75" customHeight="1">
      <c r="M355" s="149" t="s">
        <v>727</v>
      </c>
    </row>
    <row r="356" ht="15.75" customHeight="1">
      <c r="M356" s="149" t="s">
        <v>728</v>
      </c>
    </row>
    <row r="357" ht="15.75" customHeight="1">
      <c r="M357" s="149" t="s">
        <v>729</v>
      </c>
    </row>
    <row r="358" ht="15.75" customHeight="1">
      <c r="M358" s="149" t="s">
        <v>730</v>
      </c>
    </row>
    <row r="359" ht="15.75" customHeight="1">
      <c r="M359" s="149" t="s">
        <v>731</v>
      </c>
    </row>
    <row r="360" ht="15.75" customHeight="1">
      <c r="M360" s="149" t="s">
        <v>732</v>
      </c>
    </row>
    <row r="361" ht="15.75" customHeight="1">
      <c r="M361" s="149" t="s">
        <v>733</v>
      </c>
    </row>
    <row r="362" ht="15.75" customHeight="1">
      <c r="M362" s="149" t="s">
        <v>734</v>
      </c>
    </row>
    <row r="363" ht="15.75" customHeight="1">
      <c r="M363" s="149" t="s">
        <v>735</v>
      </c>
    </row>
    <row r="364" ht="15.75" customHeight="1">
      <c r="M364" s="149" t="s">
        <v>736</v>
      </c>
    </row>
    <row r="365" ht="15.75" customHeight="1">
      <c r="M365" s="149" t="s">
        <v>737</v>
      </c>
    </row>
    <row r="366" ht="15.75" customHeight="1">
      <c r="M366" s="149" t="s">
        <v>738</v>
      </c>
    </row>
    <row r="367" ht="15.75" customHeight="1">
      <c r="M367" s="149" t="s">
        <v>739</v>
      </c>
    </row>
    <row r="368" ht="15.75" customHeight="1">
      <c r="M368" s="149" t="s">
        <v>740</v>
      </c>
    </row>
    <row r="369" ht="15.75" customHeight="1">
      <c r="M369" s="149" t="s">
        <v>741</v>
      </c>
    </row>
    <row r="370" ht="15.75" customHeight="1">
      <c r="M370" s="149" t="s">
        <v>742</v>
      </c>
    </row>
    <row r="371" ht="15.75" customHeight="1">
      <c r="M371" s="149" t="s">
        <v>743</v>
      </c>
    </row>
    <row r="372" ht="15.75" customHeight="1">
      <c r="M372" s="149" t="s">
        <v>744</v>
      </c>
    </row>
    <row r="373" ht="15.75" customHeight="1">
      <c r="M373" s="149" t="s">
        <v>745</v>
      </c>
    </row>
    <row r="374" ht="15.75" customHeight="1">
      <c r="M374" s="149" t="s">
        <v>746</v>
      </c>
    </row>
    <row r="375" ht="15.75" customHeight="1">
      <c r="M375" s="149" t="s">
        <v>747</v>
      </c>
    </row>
    <row r="376" ht="15.75" customHeight="1">
      <c r="M376" s="149" t="s">
        <v>748</v>
      </c>
    </row>
    <row r="377" ht="15.75" customHeight="1">
      <c r="M377" s="149" t="s">
        <v>749</v>
      </c>
    </row>
    <row r="378" ht="15.75" customHeight="1">
      <c r="M378" s="149" t="s">
        <v>750</v>
      </c>
    </row>
    <row r="379" ht="15.75" customHeight="1">
      <c r="M379" s="149" t="s">
        <v>751</v>
      </c>
    </row>
    <row r="380" ht="15.75" customHeight="1">
      <c r="M380" s="149" t="s">
        <v>752</v>
      </c>
    </row>
    <row r="381" ht="15.75" customHeight="1">
      <c r="M381" s="149" t="s">
        <v>753</v>
      </c>
    </row>
    <row r="382" ht="15.75" customHeight="1">
      <c r="M382" s="149" t="s">
        <v>754</v>
      </c>
    </row>
    <row r="383" ht="15.75" customHeight="1">
      <c r="M383" s="149" t="s">
        <v>755</v>
      </c>
    </row>
    <row r="384" ht="15.75" customHeight="1">
      <c r="M384" s="149" t="s">
        <v>756</v>
      </c>
    </row>
    <row r="385" ht="15.75" customHeight="1">
      <c r="M385" s="149" t="s">
        <v>757</v>
      </c>
    </row>
    <row r="386" ht="15.75" customHeight="1">
      <c r="M386" s="149" t="s">
        <v>758</v>
      </c>
    </row>
    <row r="387" ht="15.75" customHeight="1">
      <c r="M387" s="149" t="s">
        <v>759</v>
      </c>
    </row>
    <row r="388" ht="15.75" customHeight="1">
      <c r="M388" s="149" t="s">
        <v>760</v>
      </c>
    </row>
    <row r="389" ht="15.75" customHeight="1">
      <c r="M389" s="149" t="s">
        <v>761</v>
      </c>
    </row>
    <row r="390" ht="15.75" customHeight="1">
      <c r="M390" s="149" t="s">
        <v>762</v>
      </c>
    </row>
    <row r="391" ht="15.75" customHeight="1">
      <c r="M391" s="149" t="s">
        <v>763</v>
      </c>
    </row>
    <row r="392" ht="15.75" customHeight="1">
      <c r="M392" s="149" t="s">
        <v>764</v>
      </c>
    </row>
    <row r="393" ht="15.75" customHeight="1">
      <c r="M393" s="149" t="s">
        <v>765</v>
      </c>
    </row>
    <row r="394" ht="15.75" customHeight="1">
      <c r="M394" s="149" t="s">
        <v>766</v>
      </c>
    </row>
    <row r="395" ht="15.75" customHeight="1">
      <c r="M395" s="149" t="s">
        <v>767</v>
      </c>
    </row>
    <row r="396" ht="15.75" customHeight="1">
      <c r="M396" s="149" t="s">
        <v>768</v>
      </c>
    </row>
    <row r="397" ht="15.75" customHeight="1">
      <c r="M397" s="149" t="s">
        <v>769</v>
      </c>
    </row>
    <row r="398" ht="15.75" customHeight="1">
      <c r="M398" s="149" t="s">
        <v>770</v>
      </c>
    </row>
    <row r="399" ht="15.75" customHeight="1">
      <c r="M399" s="149" t="s">
        <v>771</v>
      </c>
    </row>
    <row r="400" ht="15.75" customHeight="1">
      <c r="M400" s="149" t="s">
        <v>772</v>
      </c>
    </row>
    <row r="401" ht="15.75" customHeight="1">
      <c r="M401" s="149" t="s">
        <v>773</v>
      </c>
    </row>
    <row r="402" ht="15.75" customHeight="1">
      <c r="M402" s="149" t="s">
        <v>774</v>
      </c>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2020-03-05T12:48:37Z</dcterms:created>
  <dc:creator>Garfield Allen</dc:creator>
</cp:coreProperties>
</file>